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4.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5.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6.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7.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8.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9.xml" ContentType="application/vnd.openxmlformats-officedocument.drawing+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bookViews>
    <workbookView xWindow="480" yWindow="120" windowWidth="20760" windowHeight="11760"/>
  </bookViews>
  <sheets>
    <sheet name="Summary" sheetId="1" r:id="rId1"/>
    <sheet name="Comparisons" sheetId="2" r:id="rId2"/>
    <sheet name="A&amp;E diverts" sheetId="3" state="hidden" r:id="rId3"/>
    <sheet name="G&amp;A bed avail." sheetId="12" state="hidden" r:id="rId4"/>
    <sheet name="G&amp;A bed occ." sheetId="4" state="hidden" r:id="rId5"/>
    <sheet name="Long stay" sheetId="5" state="hidden" r:id="rId6"/>
    <sheet name="D&amp;V" sheetId="6" state="hidden" r:id="rId7"/>
    <sheet name="Critical care" sheetId="8" state="hidden" r:id="rId8"/>
    <sheet name="PICU" sheetId="10" state="hidden" r:id="rId9"/>
    <sheet name="NICU" sheetId="11" state="hidden" r:id="rId10"/>
    <sheet name="Ambulance" sheetId="7" state="hidden" r:id="rId11"/>
    <sheet name="Sheet1" sheetId="13" state="hidden" r:id="rId12"/>
  </sheets>
  <calcPr calcId="145621"/>
  <pivotCaches>
    <pivotCache cacheId="40" r:id="rId13"/>
    <pivotCache cacheId="1" r:id="rId14"/>
    <pivotCache cacheId="2" r:id="rId15"/>
    <pivotCache cacheId="3" r:id="rId16"/>
    <pivotCache cacheId="4" r:id="rId17"/>
    <pivotCache cacheId="5" r:id="rId18"/>
    <pivotCache cacheId="6" r:id="rId19"/>
    <pivotCache cacheId="7" r:id="rId20"/>
    <pivotCache cacheId="8" r:id="rId21"/>
    <pivotCache cacheId="9" r:id="rId22"/>
    <pivotCache cacheId="10" r:id="rId23"/>
    <pivotCache cacheId="11" r:id="rId24"/>
    <pivotCache cacheId="12" r:id="rId25"/>
    <pivotCache cacheId="13" r:id="rId26"/>
    <pivotCache cacheId="14" r:id="rId27"/>
    <pivotCache cacheId="15" r:id="rId28"/>
    <pivotCache cacheId="16" r:id="rId29"/>
    <pivotCache cacheId="17" r:id="rId30"/>
    <pivotCache cacheId="18" r:id="rId31"/>
    <pivotCache cacheId="19" r:id="rId32"/>
    <pivotCache cacheId="20" r:id="rId33"/>
    <pivotCache cacheId="21" r:id="rId34"/>
    <pivotCache cacheId="22" r:id="rId35"/>
    <pivotCache cacheId="23" r:id="rId36"/>
    <pivotCache cacheId="24" r:id="rId37"/>
    <pivotCache cacheId="25" r:id="rId38"/>
    <pivotCache cacheId="26" r:id="rId39"/>
    <pivotCache cacheId="27" r:id="rId40"/>
    <pivotCache cacheId="28" r:id="rId41"/>
    <pivotCache cacheId="29" r:id="rId42"/>
    <pivotCache cacheId="30" r:id="rId43"/>
    <pivotCache cacheId="31" r:id="rId44"/>
    <pivotCache cacheId="32" r:id="rId45"/>
    <pivotCache cacheId="33" r:id="rId46"/>
    <pivotCache cacheId="34" r:id="rId47"/>
    <pivotCache cacheId="35" r:id="rId48"/>
    <pivotCache cacheId="36" r:id="rId49"/>
    <pivotCache cacheId="37" r:id="rId50"/>
  </pivotCaches>
</workbook>
</file>

<file path=xl/calcChain.xml><?xml version="1.0" encoding="utf-8"?>
<calcChain xmlns="http://schemas.openxmlformats.org/spreadsheetml/2006/main">
  <c r="AH431" i="4" l="1"/>
  <c r="AH433" i="4"/>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567" i="4"/>
  <c r="AH568" i="4"/>
  <c r="AH432" i="4"/>
  <c r="AH290"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0" i="4"/>
  <c r="AH411" i="4"/>
  <c r="AH412" i="4"/>
  <c r="AH413" i="4"/>
  <c r="AH414" i="4"/>
  <c r="AH415" i="4"/>
  <c r="AH416" i="4"/>
  <c r="AH417" i="4"/>
  <c r="AH418" i="4"/>
  <c r="AH419" i="4"/>
  <c r="AH420" i="4"/>
  <c r="AH421" i="4"/>
  <c r="AH422" i="4"/>
  <c r="AH423" i="4"/>
  <c r="AH424" i="4"/>
  <c r="AH425" i="4"/>
  <c r="AH426" i="4"/>
  <c r="AH427" i="4"/>
  <c r="AH291" i="4"/>
  <c r="AH149" i="4"/>
  <c r="AH151"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150" i="4"/>
  <c r="AR6" i="10" l="1"/>
  <c r="AR7" i="10"/>
  <c r="AR8" i="10"/>
  <c r="AR9" i="10"/>
  <c r="AR10" i="10"/>
  <c r="AR11" i="10"/>
  <c r="AR12" i="10"/>
  <c r="AR13" i="10"/>
  <c r="AR14" i="10"/>
  <c r="AR15" i="10"/>
  <c r="AR16" i="10"/>
  <c r="AR17" i="10"/>
  <c r="AR18" i="10"/>
  <c r="AR19" i="10"/>
  <c r="AG433" i="4" l="1"/>
  <c r="AG434" i="4"/>
  <c r="AG435" i="4"/>
  <c r="AG436" i="4"/>
  <c r="AG437" i="4"/>
  <c r="AG438" i="4"/>
  <c r="AG439" i="4"/>
  <c r="AG440" i="4"/>
  <c r="AG441" i="4"/>
  <c r="AG442" i="4"/>
  <c r="AG443" i="4"/>
  <c r="AG444" i="4"/>
  <c r="AG445" i="4"/>
  <c r="AG446" i="4"/>
  <c r="AG447" i="4"/>
  <c r="AG448" i="4"/>
  <c r="AG449" i="4"/>
  <c r="AG450" i="4"/>
  <c r="AG451" i="4"/>
  <c r="AG452" i="4"/>
  <c r="AG453" i="4"/>
  <c r="AG454" i="4"/>
  <c r="AG455" i="4"/>
  <c r="AG456" i="4"/>
  <c r="AG457" i="4"/>
  <c r="AG458" i="4"/>
  <c r="AG459" i="4"/>
  <c r="AG460" i="4"/>
  <c r="AG461" i="4"/>
  <c r="AG462" i="4"/>
  <c r="AG463" i="4"/>
  <c r="AG464" i="4"/>
  <c r="AG465" i="4"/>
  <c r="AG466" i="4"/>
  <c r="AG467" i="4"/>
  <c r="AG468" i="4"/>
  <c r="AG469" i="4"/>
  <c r="AG470" i="4"/>
  <c r="AG471" i="4"/>
  <c r="AG472" i="4"/>
  <c r="AG473" i="4"/>
  <c r="AG474" i="4"/>
  <c r="AG475" i="4"/>
  <c r="AG476" i="4"/>
  <c r="AG477" i="4"/>
  <c r="AG478" i="4"/>
  <c r="AG479" i="4"/>
  <c r="AG480" i="4"/>
  <c r="AG481" i="4"/>
  <c r="AG482" i="4"/>
  <c r="AG483" i="4"/>
  <c r="AG484" i="4"/>
  <c r="AG485" i="4"/>
  <c r="AG486" i="4"/>
  <c r="AG487" i="4"/>
  <c r="AG488" i="4"/>
  <c r="AG489" i="4"/>
  <c r="AG490" i="4"/>
  <c r="AG491" i="4"/>
  <c r="AG492" i="4"/>
  <c r="AG493" i="4"/>
  <c r="AG494" i="4"/>
  <c r="AG495" i="4"/>
  <c r="AG496" i="4"/>
  <c r="AG497" i="4"/>
  <c r="AG498" i="4"/>
  <c r="AG499" i="4"/>
  <c r="AG500" i="4"/>
  <c r="AG501" i="4"/>
  <c r="AG502" i="4"/>
  <c r="AG503" i="4"/>
  <c r="AG504" i="4"/>
  <c r="AG505" i="4"/>
  <c r="AG506" i="4"/>
  <c r="AG507" i="4"/>
  <c r="AG508" i="4"/>
  <c r="AG509" i="4"/>
  <c r="AG510" i="4"/>
  <c r="AG511" i="4"/>
  <c r="AG512" i="4"/>
  <c r="AG513" i="4"/>
  <c r="AG514" i="4"/>
  <c r="AG515" i="4"/>
  <c r="AG516" i="4"/>
  <c r="AG517" i="4"/>
  <c r="AG518" i="4"/>
  <c r="AG519" i="4"/>
  <c r="AG520" i="4"/>
  <c r="AG521" i="4"/>
  <c r="AG522" i="4"/>
  <c r="AG523" i="4"/>
  <c r="AG524" i="4"/>
  <c r="AG525" i="4"/>
  <c r="AG526" i="4"/>
  <c r="AG527" i="4"/>
  <c r="AG528" i="4"/>
  <c r="AG529" i="4"/>
  <c r="AG530" i="4"/>
  <c r="AG531" i="4"/>
  <c r="AG532" i="4"/>
  <c r="AG533" i="4"/>
  <c r="AG534" i="4"/>
  <c r="AG535" i="4"/>
  <c r="AG536" i="4"/>
  <c r="AG537" i="4"/>
  <c r="AG538" i="4"/>
  <c r="AG539" i="4"/>
  <c r="AG540" i="4"/>
  <c r="AG541" i="4"/>
  <c r="AG542" i="4"/>
  <c r="AG543" i="4"/>
  <c r="AG544" i="4"/>
  <c r="AG545" i="4"/>
  <c r="AG546" i="4"/>
  <c r="AG547" i="4"/>
  <c r="AG548" i="4"/>
  <c r="AG549" i="4"/>
  <c r="AG550" i="4"/>
  <c r="AG551" i="4"/>
  <c r="AG552" i="4"/>
  <c r="AG553" i="4"/>
  <c r="AG554" i="4"/>
  <c r="AG555" i="4"/>
  <c r="AG556" i="4"/>
  <c r="AG557" i="4"/>
  <c r="AG558" i="4"/>
  <c r="AG559" i="4"/>
  <c r="AG560" i="4"/>
  <c r="AG561" i="4"/>
  <c r="AG562" i="4"/>
  <c r="AG563" i="4"/>
  <c r="AG564" i="4"/>
  <c r="AG565" i="4"/>
  <c r="AG566" i="4"/>
  <c r="AG567" i="4"/>
  <c r="AG568" i="4"/>
  <c r="AG432" i="4"/>
  <c r="AG431" i="4" s="1"/>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3" i="4"/>
  <c r="AG394" i="4"/>
  <c r="AG395" i="4"/>
  <c r="AG396" i="4"/>
  <c r="AG397" i="4"/>
  <c r="AG398" i="4"/>
  <c r="AG399" i="4"/>
  <c r="AG400" i="4"/>
  <c r="AG401" i="4"/>
  <c r="AG402" i="4"/>
  <c r="AG403" i="4"/>
  <c r="AG404" i="4"/>
  <c r="AG405" i="4"/>
  <c r="AG406" i="4"/>
  <c r="AG407" i="4"/>
  <c r="AG408" i="4"/>
  <c r="AG409" i="4"/>
  <c r="AG410" i="4"/>
  <c r="AG411" i="4"/>
  <c r="AG412" i="4"/>
  <c r="AG413" i="4"/>
  <c r="AG414" i="4"/>
  <c r="AG415" i="4"/>
  <c r="AG416" i="4"/>
  <c r="AG417" i="4"/>
  <c r="AG418" i="4"/>
  <c r="AG419" i="4"/>
  <c r="AG420" i="4"/>
  <c r="AG421" i="4"/>
  <c r="AG422" i="4"/>
  <c r="AG423" i="4"/>
  <c r="AG424" i="4"/>
  <c r="AG425" i="4"/>
  <c r="AG426" i="4"/>
  <c r="AG427" i="4"/>
  <c r="AG291" i="4"/>
  <c r="AG290" i="4" s="1"/>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5"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49"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150" i="4"/>
  <c r="AG149" i="4" s="1"/>
  <c r="AY7" i="12" l="1"/>
  <c r="AZ7" i="12" s="1"/>
  <c r="BA7" i="12" s="1"/>
  <c r="AY9" i="12"/>
  <c r="AZ9" i="12" s="1"/>
  <c r="BA9" i="12" s="1"/>
  <c r="AY8" i="12"/>
  <c r="AZ8" i="12" s="1"/>
  <c r="BA8" i="12" s="1"/>
  <c r="Q7" i="12"/>
  <c r="R7" i="12" s="1"/>
  <c r="S7" i="12" s="1"/>
  <c r="Q8" i="12"/>
  <c r="R8" i="12" s="1"/>
  <c r="S8" i="12" s="1"/>
  <c r="Q6" i="12"/>
  <c r="R6" i="12" s="1"/>
  <c r="S6" i="12" s="1"/>
  <c r="N27" i="1" l="1"/>
  <c r="N38" i="1"/>
  <c r="N49" i="1"/>
  <c r="E23" i="1"/>
  <c r="I8" i="12"/>
  <c r="I9" i="12"/>
  <c r="I10" i="12"/>
  <c r="I11" i="12"/>
  <c r="I12" i="12"/>
  <c r="I13" i="12"/>
  <c r="I14" i="12"/>
  <c r="I15" i="12"/>
  <c r="I16" i="12"/>
  <c r="I17" i="12"/>
  <c r="I18" i="12"/>
  <c r="I19" i="12"/>
  <c r="I20" i="12"/>
  <c r="I7" i="12"/>
  <c r="AQ39" i="12"/>
  <c r="E47" i="1" s="1"/>
  <c r="AQ40" i="12"/>
  <c r="F47" i="1" s="1"/>
  <c r="AQ41" i="12"/>
  <c r="G47" i="1" s="1"/>
  <c r="AQ42" i="12"/>
  <c r="H47" i="1" s="1"/>
  <c r="AQ43" i="12"/>
  <c r="I47" i="1" s="1"/>
  <c r="AQ44" i="12"/>
  <c r="J47" i="1" s="1"/>
  <c r="AQ45" i="12"/>
  <c r="K47" i="1" s="1"/>
  <c r="AQ46" i="12"/>
  <c r="L47" i="1" s="1"/>
  <c r="AQ47" i="12"/>
  <c r="M47" i="1" s="1"/>
  <c r="AQ48" i="12"/>
  <c r="N47" i="1" s="1"/>
  <c r="AQ49" i="12"/>
  <c r="O47" i="1" s="1"/>
  <c r="AQ50" i="12"/>
  <c r="P47" i="1" s="1"/>
  <c r="AQ51" i="12"/>
  <c r="Q47" i="1" s="1"/>
  <c r="AQ38" i="12"/>
  <c r="D47" i="1" s="1"/>
  <c r="AP39" i="12"/>
  <c r="E46" i="1" s="1"/>
  <c r="AP40" i="12"/>
  <c r="F46" i="1" s="1"/>
  <c r="AP41" i="12"/>
  <c r="G46" i="1" s="1"/>
  <c r="AP42" i="12"/>
  <c r="H46" i="1" s="1"/>
  <c r="AP43" i="12"/>
  <c r="I46" i="1" s="1"/>
  <c r="AP44" i="12"/>
  <c r="J46" i="1" s="1"/>
  <c r="AP45" i="12"/>
  <c r="K46" i="1" s="1"/>
  <c r="AP46" i="12"/>
  <c r="L46" i="1" s="1"/>
  <c r="AP47" i="12"/>
  <c r="M46" i="1" s="1"/>
  <c r="AP48" i="12"/>
  <c r="N46" i="1" s="1"/>
  <c r="AP49" i="12"/>
  <c r="O46" i="1" s="1"/>
  <c r="AP50" i="12"/>
  <c r="P46" i="1" s="1"/>
  <c r="AP51" i="12"/>
  <c r="Q46" i="1" s="1"/>
  <c r="AP38" i="12"/>
  <c r="D46" i="1" s="1"/>
  <c r="AO39" i="12"/>
  <c r="E45" i="1" s="1"/>
  <c r="AO40" i="12"/>
  <c r="F45" i="1" s="1"/>
  <c r="AO41" i="12"/>
  <c r="G45" i="1" s="1"/>
  <c r="AO42" i="12"/>
  <c r="H45" i="1" s="1"/>
  <c r="AO43" i="12"/>
  <c r="I45" i="1" s="1"/>
  <c r="AO44" i="12"/>
  <c r="J45" i="1" s="1"/>
  <c r="AO45" i="12"/>
  <c r="K45" i="1" s="1"/>
  <c r="AO46" i="12"/>
  <c r="L45" i="1" s="1"/>
  <c r="AO47" i="12"/>
  <c r="M45" i="1" s="1"/>
  <c r="AO48" i="12"/>
  <c r="N45" i="1" s="1"/>
  <c r="AO49" i="12"/>
  <c r="O45" i="1" s="1"/>
  <c r="AO50" i="12"/>
  <c r="P45" i="1" s="1"/>
  <c r="AO51" i="12"/>
  <c r="Q45" i="1" s="1"/>
  <c r="AO38" i="12"/>
  <c r="D45" i="1" s="1"/>
  <c r="AN39" i="12"/>
  <c r="E44" i="1" s="1"/>
  <c r="AN40" i="12"/>
  <c r="F44" i="1" s="1"/>
  <c r="AN41" i="12"/>
  <c r="G44" i="1" s="1"/>
  <c r="AN42" i="12"/>
  <c r="H44" i="1" s="1"/>
  <c r="AN43" i="12"/>
  <c r="I44" i="1" s="1"/>
  <c r="AN44" i="12"/>
  <c r="J44" i="1" s="1"/>
  <c r="AN45" i="12"/>
  <c r="K44" i="1" s="1"/>
  <c r="AN46" i="12"/>
  <c r="L44" i="1" s="1"/>
  <c r="AN47" i="12"/>
  <c r="M44" i="1" s="1"/>
  <c r="AN48" i="12"/>
  <c r="N44" i="1" s="1"/>
  <c r="AN49" i="12"/>
  <c r="O44" i="1" s="1"/>
  <c r="AN50" i="12"/>
  <c r="P44" i="1" s="1"/>
  <c r="AN51" i="12"/>
  <c r="Q44" i="1" s="1"/>
  <c r="AN38" i="12"/>
  <c r="D44" i="1" s="1"/>
  <c r="AM39" i="12"/>
  <c r="E43" i="1" s="1"/>
  <c r="AM40" i="12"/>
  <c r="F43" i="1" s="1"/>
  <c r="AM41" i="12"/>
  <c r="G43" i="1" s="1"/>
  <c r="AM42" i="12"/>
  <c r="H43" i="1" s="1"/>
  <c r="AM43" i="12"/>
  <c r="I43" i="1" s="1"/>
  <c r="AM44" i="12"/>
  <c r="J43" i="1" s="1"/>
  <c r="AM45" i="12"/>
  <c r="K43" i="1" s="1"/>
  <c r="AM46" i="12"/>
  <c r="L43" i="1" s="1"/>
  <c r="AM47" i="12"/>
  <c r="M43" i="1" s="1"/>
  <c r="AM48" i="12"/>
  <c r="N43" i="1" s="1"/>
  <c r="AM49" i="12"/>
  <c r="O43" i="1" s="1"/>
  <c r="AM50" i="12"/>
  <c r="P43" i="1" s="1"/>
  <c r="AM51" i="12"/>
  <c r="Q43" i="1" s="1"/>
  <c r="AM38" i="12"/>
  <c r="D43" i="1" s="1"/>
  <c r="AQ23" i="12"/>
  <c r="E36" i="1" s="1"/>
  <c r="AQ24" i="12"/>
  <c r="F36" i="1" s="1"/>
  <c r="AQ25" i="12"/>
  <c r="G36" i="1" s="1"/>
  <c r="AQ26" i="12"/>
  <c r="H36" i="1" s="1"/>
  <c r="AQ27" i="12"/>
  <c r="I36" i="1" s="1"/>
  <c r="AQ28" i="12"/>
  <c r="J36" i="1" s="1"/>
  <c r="AQ29" i="12"/>
  <c r="K36" i="1" s="1"/>
  <c r="AQ30" i="12"/>
  <c r="L36" i="1" s="1"/>
  <c r="AQ31" i="12"/>
  <c r="M36" i="1" s="1"/>
  <c r="AQ32" i="12"/>
  <c r="N36" i="1" s="1"/>
  <c r="AQ33" i="12"/>
  <c r="O36" i="1" s="1"/>
  <c r="AQ34" i="12"/>
  <c r="P36" i="1" s="1"/>
  <c r="AQ35" i="12"/>
  <c r="Q36" i="1" s="1"/>
  <c r="AQ22" i="12"/>
  <c r="D36" i="1" s="1"/>
  <c r="AP23" i="12"/>
  <c r="E35" i="1" s="1"/>
  <c r="AP24" i="12"/>
  <c r="F35" i="1" s="1"/>
  <c r="AP25" i="12"/>
  <c r="G35" i="1" s="1"/>
  <c r="AP26" i="12"/>
  <c r="H35" i="1" s="1"/>
  <c r="AP27" i="12"/>
  <c r="I35" i="1" s="1"/>
  <c r="AP28" i="12"/>
  <c r="J35" i="1" s="1"/>
  <c r="AP29" i="12"/>
  <c r="K35" i="1" s="1"/>
  <c r="AP30" i="12"/>
  <c r="L35" i="1" s="1"/>
  <c r="AP31" i="12"/>
  <c r="M35" i="1" s="1"/>
  <c r="AP32" i="12"/>
  <c r="N35" i="1" s="1"/>
  <c r="AP33" i="12"/>
  <c r="O35" i="1" s="1"/>
  <c r="AP34" i="12"/>
  <c r="P35" i="1" s="1"/>
  <c r="AP35" i="12"/>
  <c r="Q35" i="1" s="1"/>
  <c r="AP22" i="12"/>
  <c r="D35" i="1" s="1"/>
  <c r="AO23" i="12"/>
  <c r="E34" i="1" s="1"/>
  <c r="AO24" i="12"/>
  <c r="F34" i="1" s="1"/>
  <c r="AO25" i="12"/>
  <c r="G34" i="1" s="1"/>
  <c r="AO26" i="12"/>
  <c r="H34" i="1" s="1"/>
  <c r="AO27" i="12"/>
  <c r="I34" i="1" s="1"/>
  <c r="AO28" i="12"/>
  <c r="J34" i="1" s="1"/>
  <c r="AO29" i="12"/>
  <c r="K34" i="1" s="1"/>
  <c r="AO30" i="12"/>
  <c r="L34" i="1" s="1"/>
  <c r="AO31" i="12"/>
  <c r="M34" i="1" s="1"/>
  <c r="AO32" i="12"/>
  <c r="N34" i="1" s="1"/>
  <c r="AO33" i="12"/>
  <c r="O34" i="1" s="1"/>
  <c r="AO34" i="12"/>
  <c r="P34" i="1" s="1"/>
  <c r="AO35" i="12"/>
  <c r="Q34" i="1" s="1"/>
  <c r="AO22" i="12"/>
  <c r="D34" i="1" s="1"/>
  <c r="AN23" i="12"/>
  <c r="E33" i="1" s="1"/>
  <c r="AN24" i="12"/>
  <c r="F33" i="1" s="1"/>
  <c r="AN25" i="12"/>
  <c r="G33" i="1" s="1"/>
  <c r="AN26" i="12"/>
  <c r="H33" i="1" s="1"/>
  <c r="AN27" i="12"/>
  <c r="I33" i="1" s="1"/>
  <c r="AN28" i="12"/>
  <c r="J33" i="1" s="1"/>
  <c r="AN29" i="12"/>
  <c r="K33" i="1" s="1"/>
  <c r="AN30" i="12"/>
  <c r="L33" i="1" s="1"/>
  <c r="AN31" i="12"/>
  <c r="M33" i="1" s="1"/>
  <c r="AN32" i="12"/>
  <c r="N33" i="1" s="1"/>
  <c r="AN33" i="12"/>
  <c r="O33" i="1" s="1"/>
  <c r="AN34" i="12"/>
  <c r="P33" i="1" s="1"/>
  <c r="AN35" i="12"/>
  <c r="Q33" i="1" s="1"/>
  <c r="AN22" i="12"/>
  <c r="D33" i="1" s="1"/>
  <c r="AM23" i="12"/>
  <c r="E32" i="1" s="1"/>
  <c r="AM24" i="12"/>
  <c r="F32" i="1" s="1"/>
  <c r="AM25" i="12"/>
  <c r="G32" i="1" s="1"/>
  <c r="AM26" i="12"/>
  <c r="H32" i="1" s="1"/>
  <c r="AM27" i="12"/>
  <c r="I32" i="1" s="1"/>
  <c r="AM28" i="12"/>
  <c r="J32" i="1" s="1"/>
  <c r="AM29" i="12"/>
  <c r="K32" i="1" s="1"/>
  <c r="AM30" i="12"/>
  <c r="L32" i="1" s="1"/>
  <c r="AM31" i="12"/>
  <c r="M32" i="1" s="1"/>
  <c r="AM32" i="12"/>
  <c r="N32" i="1" s="1"/>
  <c r="AM33" i="12"/>
  <c r="O32" i="1" s="1"/>
  <c r="AM34" i="12"/>
  <c r="P32" i="1" s="1"/>
  <c r="AM35" i="12"/>
  <c r="Q32" i="1" s="1"/>
  <c r="AM22" i="12"/>
  <c r="D32" i="1" s="1"/>
  <c r="AQ7" i="12"/>
  <c r="E25" i="1" s="1"/>
  <c r="AQ8" i="12"/>
  <c r="F25" i="1" s="1"/>
  <c r="AQ9" i="12"/>
  <c r="G25" i="1" s="1"/>
  <c r="AQ10" i="12"/>
  <c r="H25" i="1" s="1"/>
  <c r="AQ11" i="12"/>
  <c r="I25" i="1" s="1"/>
  <c r="AQ12" i="12"/>
  <c r="J25" i="1" s="1"/>
  <c r="AQ13" i="12"/>
  <c r="K25" i="1" s="1"/>
  <c r="AQ14" i="12"/>
  <c r="L25" i="1" s="1"/>
  <c r="AQ15" i="12"/>
  <c r="M25" i="1" s="1"/>
  <c r="AQ16" i="12"/>
  <c r="N25" i="1" s="1"/>
  <c r="AQ17" i="12"/>
  <c r="O25" i="1" s="1"/>
  <c r="AQ18" i="12"/>
  <c r="P25" i="1" s="1"/>
  <c r="AQ19" i="12"/>
  <c r="Q25" i="1" s="1"/>
  <c r="AQ6" i="12"/>
  <c r="D25" i="1" s="1"/>
  <c r="AP7" i="12"/>
  <c r="E24" i="1" s="1"/>
  <c r="AP8" i="12"/>
  <c r="F24" i="1" s="1"/>
  <c r="AP9" i="12"/>
  <c r="G24" i="1" s="1"/>
  <c r="AP10" i="12"/>
  <c r="H24" i="1" s="1"/>
  <c r="AP11" i="12"/>
  <c r="I24" i="1" s="1"/>
  <c r="AP12" i="12"/>
  <c r="J24" i="1" s="1"/>
  <c r="AP13" i="12"/>
  <c r="K24" i="1" s="1"/>
  <c r="AP14" i="12"/>
  <c r="L24" i="1" s="1"/>
  <c r="AP15" i="12"/>
  <c r="M24" i="1" s="1"/>
  <c r="AP16" i="12"/>
  <c r="N24" i="1" s="1"/>
  <c r="AP17" i="12"/>
  <c r="O24" i="1" s="1"/>
  <c r="AP18" i="12"/>
  <c r="P24" i="1" s="1"/>
  <c r="AP19" i="12"/>
  <c r="Q24" i="1" s="1"/>
  <c r="AP6" i="12"/>
  <c r="D24" i="1" s="1"/>
  <c r="AO7" i="12"/>
  <c r="AO8" i="12"/>
  <c r="F23" i="1" s="1"/>
  <c r="AO9" i="12"/>
  <c r="G23" i="1" s="1"/>
  <c r="AO10" i="12"/>
  <c r="H23" i="1" s="1"/>
  <c r="AO11" i="12"/>
  <c r="I23" i="1" s="1"/>
  <c r="AO12" i="12"/>
  <c r="J23" i="1" s="1"/>
  <c r="AO13" i="12"/>
  <c r="K23" i="1" s="1"/>
  <c r="AO14" i="12"/>
  <c r="L23" i="1" s="1"/>
  <c r="AO15" i="12"/>
  <c r="M23" i="1" s="1"/>
  <c r="AO16" i="12"/>
  <c r="N23" i="1" s="1"/>
  <c r="AO17" i="12"/>
  <c r="O23" i="1" s="1"/>
  <c r="AO18" i="12"/>
  <c r="P23" i="1" s="1"/>
  <c r="AO19" i="12"/>
  <c r="Q23" i="1" s="1"/>
  <c r="AO6" i="12"/>
  <c r="D23" i="1" s="1"/>
  <c r="AN7" i="12"/>
  <c r="E22" i="1" s="1"/>
  <c r="AN8" i="12"/>
  <c r="F22" i="1" s="1"/>
  <c r="AN9" i="12"/>
  <c r="G22" i="1" s="1"/>
  <c r="AN10" i="12"/>
  <c r="H22" i="1" s="1"/>
  <c r="AN11" i="12"/>
  <c r="I22" i="1" s="1"/>
  <c r="AN12" i="12"/>
  <c r="J22" i="1" s="1"/>
  <c r="AN13" i="12"/>
  <c r="K22" i="1" s="1"/>
  <c r="AN14" i="12"/>
  <c r="L22" i="1" s="1"/>
  <c r="AN15" i="12"/>
  <c r="M22" i="1" s="1"/>
  <c r="AN16" i="12"/>
  <c r="N22" i="1" s="1"/>
  <c r="AN17" i="12"/>
  <c r="O22" i="1" s="1"/>
  <c r="AN18" i="12"/>
  <c r="P22" i="1" s="1"/>
  <c r="AN19" i="12"/>
  <c r="Q22" i="1" s="1"/>
  <c r="AN6" i="12"/>
  <c r="D22" i="1" s="1"/>
  <c r="AM7" i="12"/>
  <c r="E21" i="1" s="1"/>
  <c r="AM8" i="12"/>
  <c r="F21" i="1" s="1"/>
  <c r="AM9" i="12"/>
  <c r="G21" i="1" s="1"/>
  <c r="AM10" i="12"/>
  <c r="H21" i="1" s="1"/>
  <c r="AM11" i="12"/>
  <c r="I21" i="1" s="1"/>
  <c r="AM12" i="12"/>
  <c r="J21" i="1" s="1"/>
  <c r="AM13" i="12"/>
  <c r="K21" i="1" s="1"/>
  <c r="AM14" i="12"/>
  <c r="L21" i="1" s="1"/>
  <c r="AM15" i="12"/>
  <c r="M21" i="1" s="1"/>
  <c r="AM16" i="12"/>
  <c r="N21" i="1" s="1"/>
  <c r="AM17" i="12"/>
  <c r="O21" i="1" s="1"/>
  <c r="AM18" i="12"/>
  <c r="P21" i="1" s="1"/>
  <c r="AM19" i="12"/>
  <c r="Q21" i="1" s="1"/>
  <c r="AM6" i="12"/>
  <c r="D21" i="1" s="1"/>
  <c r="H8" i="12"/>
  <c r="H9" i="12"/>
  <c r="H10" i="12"/>
  <c r="H11" i="12"/>
  <c r="H12" i="12"/>
  <c r="H13" i="12"/>
  <c r="H14" i="12"/>
  <c r="H15" i="12"/>
  <c r="H16" i="12"/>
  <c r="H17" i="12"/>
  <c r="H18" i="12"/>
  <c r="H19" i="12"/>
  <c r="H20" i="12"/>
  <c r="H7" i="12"/>
  <c r="H6" i="12"/>
  <c r="G8" i="12"/>
  <c r="G9" i="12"/>
  <c r="G10" i="12"/>
  <c r="G11" i="12"/>
  <c r="G12" i="12"/>
  <c r="G13" i="12"/>
  <c r="G14" i="12"/>
  <c r="G15" i="12"/>
  <c r="G16" i="12"/>
  <c r="G17" i="12"/>
  <c r="G18" i="12"/>
  <c r="G19" i="12"/>
  <c r="G20" i="12"/>
  <c r="G7" i="12"/>
  <c r="G6" i="12"/>
  <c r="I6" i="12"/>
  <c r="I63" i="1" l="1"/>
  <c r="J63" i="1"/>
  <c r="K63" i="1"/>
  <c r="L63" i="1"/>
  <c r="M63" i="1"/>
  <c r="N63" i="1"/>
  <c r="O63" i="1"/>
  <c r="P63" i="1"/>
  <c r="Q63" i="1"/>
  <c r="I61" i="1"/>
  <c r="J61" i="1"/>
  <c r="K61" i="1"/>
  <c r="L61" i="1"/>
  <c r="M61" i="1"/>
  <c r="N61" i="1"/>
  <c r="O61" i="1"/>
  <c r="P61" i="1"/>
  <c r="Q61" i="1"/>
  <c r="I59" i="1"/>
  <c r="J59" i="1"/>
  <c r="K59" i="1"/>
  <c r="L59" i="1"/>
  <c r="M59" i="1"/>
  <c r="N59" i="1"/>
  <c r="O59" i="1"/>
  <c r="P59" i="1"/>
  <c r="Q59" i="1"/>
  <c r="AF433" i="4"/>
  <c r="AF434" i="4"/>
  <c r="AF435" i="4"/>
  <c r="AF436" i="4"/>
  <c r="AF437" i="4"/>
  <c r="AF438" i="4"/>
  <c r="AF439" i="4"/>
  <c r="AF440" i="4"/>
  <c r="AF441" i="4"/>
  <c r="AF442" i="4"/>
  <c r="AF443" i="4"/>
  <c r="AF444" i="4"/>
  <c r="AF445" i="4"/>
  <c r="AF446" i="4"/>
  <c r="AF447" i="4"/>
  <c r="AF448" i="4"/>
  <c r="AF449" i="4"/>
  <c r="AF450" i="4"/>
  <c r="AF451" i="4"/>
  <c r="AF452" i="4"/>
  <c r="AF453" i="4"/>
  <c r="AF454" i="4"/>
  <c r="AF455" i="4"/>
  <c r="AF456" i="4"/>
  <c r="AF457" i="4"/>
  <c r="AF458" i="4"/>
  <c r="AF459" i="4"/>
  <c r="AF460" i="4"/>
  <c r="AF461" i="4"/>
  <c r="AF462" i="4"/>
  <c r="AF463" i="4"/>
  <c r="AF464" i="4"/>
  <c r="AF465" i="4"/>
  <c r="AF466" i="4"/>
  <c r="AF467" i="4"/>
  <c r="AF468" i="4"/>
  <c r="AF469" i="4"/>
  <c r="AF470" i="4"/>
  <c r="AF471" i="4"/>
  <c r="AF472" i="4"/>
  <c r="AF473" i="4"/>
  <c r="AF474" i="4"/>
  <c r="AF475" i="4"/>
  <c r="AF476" i="4"/>
  <c r="AF477" i="4"/>
  <c r="AF478" i="4"/>
  <c r="AF479" i="4"/>
  <c r="AF480" i="4"/>
  <c r="AF481" i="4"/>
  <c r="AF482" i="4"/>
  <c r="AF483" i="4"/>
  <c r="AF484" i="4"/>
  <c r="AF485" i="4"/>
  <c r="AF486" i="4"/>
  <c r="AF487" i="4"/>
  <c r="AF488" i="4"/>
  <c r="AF489" i="4"/>
  <c r="AF490" i="4"/>
  <c r="AF491" i="4"/>
  <c r="AF492" i="4"/>
  <c r="AF493" i="4"/>
  <c r="AF494" i="4"/>
  <c r="AF495" i="4"/>
  <c r="AF496" i="4"/>
  <c r="AF497" i="4"/>
  <c r="AF498" i="4"/>
  <c r="AF499" i="4"/>
  <c r="AF500" i="4"/>
  <c r="AF501" i="4"/>
  <c r="AF502" i="4"/>
  <c r="AF503" i="4"/>
  <c r="AF504" i="4"/>
  <c r="AF505" i="4"/>
  <c r="AF506" i="4"/>
  <c r="AF507" i="4"/>
  <c r="AF508" i="4"/>
  <c r="AF509" i="4"/>
  <c r="AF510" i="4"/>
  <c r="AF511" i="4"/>
  <c r="AF512" i="4"/>
  <c r="AF513" i="4"/>
  <c r="AF514" i="4"/>
  <c r="AF515" i="4"/>
  <c r="AF516" i="4"/>
  <c r="AF517" i="4"/>
  <c r="AF518" i="4"/>
  <c r="AF519" i="4"/>
  <c r="AF520" i="4"/>
  <c r="AF521" i="4"/>
  <c r="AF522" i="4"/>
  <c r="AF523" i="4"/>
  <c r="AF524" i="4"/>
  <c r="AF525" i="4"/>
  <c r="AF526" i="4"/>
  <c r="AF527" i="4"/>
  <c r="AF528" i="4"/>
  <c r="AF529" i="4"/>
  <c r="AF530" i="4"/>
  <c r="AF531" i="4"/>
  <c r="AF532" i="4"/>
  <c r="AF533" i="4"/>
  <c r="AF534" i="4"/>
  <c r="AF535" i="4"/>
  <c r="AF536" i="4"/>
  <c r="AF537" i="4"/>
  <c r="AF538" i="4"/>
  <c r="AF539" i="4"/>
  <c r="AF540" i="4"/>
  <c r="AF541" i="4"/>
  <c r="AF542" i="4"/>
  <c r="AF543" i="4"/>
  <c r="AF544" i="4"/>
  <c r="AF545" i="4"/>
  <c r="AF546" i="4"/>
  <c r="AF547" i="4"/>
  <c r="AF548" i="4"/>
  <c r="AF549" i="4"/>
  <c r="AF550" i="4"/>
  <c r="AF551" i="4"/>
  <c r="AF552" i="4"/>
  <c r="AF553" i="4"/>
  <c r="AF554" i="4"/>
  <c r="AF555" i="4"/>
  <c r="AF556" i="4"/>
  <c r="AF557" i="4"/>
  <c r="AF558" i="4"/>
  <c r="AF559" i="4"/>
  <c r="AF560" i="4"/>
  <c r="AF561" i="4"/>
  <c r="AF562" i="4"/>
  <c r="AF563" i="4"/>
  <c r="AF564" i="4"/>
  <c r="AF565" i="4"/>
  <c r="AF566" i="4"/>
  <c r="AF567" i="4"/>
  <c r="AF568" i="4"/>
  <c r="AF432" i="4"/>
  <c r="AE433" i="4"/>
  <c r="AE434" i="4"/>
  <c r="AE435" i="4"/>
  <c r="AE436" i="4"/>
  <c r="AE437" i="4"/>
  <c r="AE438" i="4"/>
  <c r="AE439" i="4"/>
  <c r="AE440" i="4"/>
  <c r="AE441" i="4"/>
  <c r="AE442" i="4"/>
  <c r="AE443" i="4"/>
  <c r="AE444" i="4"/>
  <c r="AE445" i="4"/>
  <c r="AE446" i="4"/>
  <c r="AE447" i="4"/>
  <c r="AE448" i="4"/>
  <c r="AE449" i="4"/>
  <c r="AE450" i="4"/>
  <c r="AE451" i="4"/>
  <c r="AE452" i="4"/>
  <c r="AE453" i="4"/>
  <c r="AE454" i="4"/>
  <c r="AE455" i="4"/>
  <c r="AE456" i="4"/>
  <c r="AE457" i="4"/>
  <c r="AE458" i="4"/>
  <c r="AE459" i="4"/>
  <c r="AE460" i="4"/>
  <c r="AE461" i="4"/>
  <c r="AE462" i="4"/>
  <c r="AE463" i="4"/>
  <c r="AE464" i="4"/>
  <c r="AE465" i="4"/>
  <c r="AE466" i="4"/>
  <c r="AE467" i="4"/>
  <c r="AE468" i="4"/>
  <c r="AE469" i="4"/>
  <c r="AE470" i="4"/>
  <c r="AE471" i="4"/>
  <c r="AE472" i="4"/>
  <c r="AE473" i="4"/>
  <c r="AE474" i="4"/>
  <c r="AE475" i="4"/>
  <c r="AE476" i="4"/>
  <c r="AE477" i="4"/>
  <c r="AE478" i="4"/>
  <c r="AE479" i="4"/>
  <c r="AE480" i="4"/>
  <c r="AE481" i="4"/>
  <c r="AE482" i="4"/>
  <c r="AE483" i="4"/>
  <c r="AE484" i="4"/>
  <c r="AE485" i="4"/>
  <c r="AE486" i="4"/>
  <c r="AE487" i="4"/>
  <c r="AE488" i="4"/>
  <c r="AE489" i="4"/>
  <c r="AE490" i="4"/>
  <c r="AE491" i="4"/>
  <c r="AE492" i="4"/>
  <c r="AE493" i="4"/>
  <c r="AE494" i="4"/>
  <c r="AE495" i="4"/>
  <c r="AE496" i="4"/>
  <c r="AE497" i="4"/>
  <c r="AE498" i="4"/>
  <c r="AE499" i="4"/>
  <c r="AE500" i="4"/>
  <c r="AE501" i="4"/>
  <c r="AE502" i="4"/>
  <c r="AE503" i="4"/>
  <c r="AE504" i="4"/>
  <c r="AE505" i="4"/>
  <c r="AE506" i="4"/>
  <c r="AE507" i="4"/>
  <c r="AE508" i="4"/>
  <c r="AE509" i="4"/>
  <c r="AE510" i="4"/>
  <c r="AE511" i="4"/>
  <c r="AE512" i="4"/>
  <c r="AE513" i="4"/>
  <c r="AE514" i="4"/>
  <c r="AE515" i="4"/>
  <c r="AE516" i="4"/>
  <c r="AE517" i="4"/>
  <c r="AE518" i="4"/>
  <c r="AE519" i="4"/>
  <c r="AE520" i="4"/>
  <c r="AE521" i="4"/>
  <c r="AE522" i="4"/>
  <c r="AE523" i="4"/>
  <c r="AE524" i="4"/>
  <c r="AE525" i="4"/>
  <c r="AE526" i="4"/>
  <c r="AE527" i="4"/>
  <c r="AE528" i="4"/>
  <c r="AE529" i="4"/>
  <c r="AE530" i="4"/>
  <c r="AE531" i="4"/>
  <c r="AE532" i="4"/>
  <c r="AE533" i="4"/>
  <c r="AE534" i="4"/>
  <c r="AE535" i="4"/>
  <c r="AE536" i="4"/>
  <c r="AE537" i="4"/>
  <c r="AE538" i="4"/>
  <c r="AE539" i="4"/>
  <c r="AE540" i="4"/>
  <c r="AE541" i="4"/>
  <c r="AE542" i="4"/>
  <c r="AE543" i="4"/>
  <c r="AE544" i="4"/>
  <c r="AE545" i="4"/>
  <c r="AE546" i="4"/>
  <c r="AE547" i="4"/>
  <c r="AE548" i="4"/>
  <c r="AE549" i="4"/>
  <c r="AE550" i="4"/>
  <c r="AE551" i="4"/>
  <c r="AE552" i="4"/>
  <c r="AE553" i="4"/>
  <c r="AE554" i="4"/>
  <c r="AE555" i="4"/>
  <c r="AE556" i="4"/>
  <c r="AE557" i="4"/>
  <c r="AE558" i="4"/>
  <c r="AE559" i="4"/>
  <c r="AE560" i="4"/>
  <c r="AE561" i="4"/>
  <c r="AE562" i="4"/>
  <c r="AE563" i="4"/>
  <c r="AE564" i="4"/>
  <c r="AE565" i="4"/>
  <c r="AE566" i="4"/>
  <c r="AE567" i="4"/>
  <c r="AE568" i="4"/>
  <c r="AE432" i="4"/>
  <c r="AD433" i="4"/>
  <c r="AD434" i="4"/>
  <c r="AD435" i="4"/>
  <c r="AD436" i="4"/>
  <c r="AD437" i="4"/>
  <c r="AD438" i="4"/>
  <c r="AD439" i="4"/>
  <c r="AD440" i="4"/>
  <c r="AD441" i="4"/>
  <c r="AD442" i="4"/>
  <c r="AD443" i="4"/>
  <c r="AD444" i="4"/>
  <c r="AD445" i="4"/>
  <c r="AD446" i="4"/>
  <c r="AD447" i="4"/>
  <c r="AD448" i="4"/>
  <c r="AD449" i="4"/>
  <c r="AD450" i="4"/>
  <c r="AD451" i="4"/>
  <c r="AD452" i="4"/>
  <c r="AD453" i="4"/>
  <c r="AD454" i="4"/>
  <c r="AD455" i="4"/>
  <c r="AD456" i="4"/>
  <c r="AD457" i="4"/>
  <c r="AD458" i="4"/>
  <c r="AD459" i="4"/>
  <c r="AD460" i="4"/>
  <c r="AD461" i="4"/>
  <c r="AD462" i="4"/>
  <c r="AD463" i="4"/>
  <c r="AD464" i="4"/>
  <c r="AD465" i="4"/>
  <c r="AD466" i="4"/>
  <c r="AD467" i="4"/>
  <c r="AD468" i="4"/>
  <c r="AD469" i="4"/>
  <c r="AD470" i="4"/>
  <c r="AD471" i="4"/>
  <c r="AD472" i="4"/>
  <c r="AD473" i="4"/>
  <c r="AD474" i="4"/>
  <c r="AD475" i="4"/>
  <c r="AD476" i="4"/>
  <c r="AD477" i="4"/>
  <c r="AD478" i="4"/>
  <c r="AD479" i="4"/>
  <c r="AD480" i="4"/>
  <c r="AD481" i="4"/>
  <c r="AD482" i="4"/>
  <c r="AD483" i="4"/>
  <c r="AD484" i="4"/>
  <c r="AD485" i="4"/>
  <c r="AD486" i="4"/>
  <c r="AD487" i="4"/>
  <c r="AD488" i="4"/>
  <c r="AD489" i="4"/>
  <c r="AD490" i="4"/>
  <c r="AD491" i="4"/>
  <c r="AD492" i="4"/>
  <c r="AD493" i="4"/>
  <c r="AD494" i="4"/>
  <c r="AD495" i="4"/>
  <c r="AD496" i="4"/>
  <c r="AD497" i="4"/>
  <c r="AD498" i="4"/>
  <c r="AD499" i="4"/>
  <c r="AD500" i="4"/>
  <c r="AD501" i="4"/>
  <c r="AD502" i="4"/>
  <c r="AD503" i="4"/>
  <c r="AD504" i="4"/>
  <c r="AD505" i="4"/>
  <c r="AD506" i="4"/>
  <c r="AD507" i="4"/>
  <c r="AD508" i="4"/>
  <c r="AD509" i="4"/>
  <c r="AD510" i="4"/>
  <c r="AD511" i="4"/>
  <c r="AD512" i="4"/>
  <c r="AD513" i="4"/>
  <c r="AD514" i="4"/>
  <c r="AD515" i="4"/>
  <c r="AD516" i="4"/>
  <c r="AD517" i="4"/>
  <c r="AD518" i="4"/>
  <c r="AD519" i="4"/>
  <c r="AD520" i="4"/>
  <c r="AD521" i="4"/>
  <c r="AD522" i="4"/>
  <c r="AD523" i="4"/>
  <c r="AD524" i="4"/>
  <c r="AD525" i="4"/>
  <c r="AD526" i="4"/>
  <c r="AD527" i="4"/>
  <c r="AD528" i="4"/>
  <c r="AD529" i="4"/>
  <c r="AD530" i="4"/>
  <c r="AD531" i="4"/>
  <c r="AD532" i="4"/>
  <c r="AD533" i="4"/>
  <c r="AD534" i="4"/>
  <c r="AD535" i="4"/>
  <c r="AD536" i="4"/>
  <c r="AD537" i="4"/>
  <c r="AD538" i="4"/>
  <c r="AD539" i="4"/>
  <c r="AD540" i="4"/>
  <c r="AD541" i="4"/>
  <c r="AD542" i="4"/>
  <c r="AD543" i="4"/>
  <c r="AD544" i="4"/>
  <c r="AD545" i="4"/>
  <c r="AD546" i="4"/>
  <c r="AD547" i="4"/>
  <c r="AD548" i="4"/>
  <c r="AD549" i="4"/>
  <c r="AD550" i="4"/>
  <c r="AD551" i="4"/>
  <c r="AD552" i="4"/>
  <c r="AD553" i="4"/>
  <c r="AD554" i="4"/>
  <c r="AD555" i="4"/>
  <c r="AD556" i="4"/>
  <c r="AD557" i="4"/>
  <c r="AD558" i="4"/>
  <c r="AD559" i="4"/>
  <c r="AD560" i="4"/>
  <c r="AD561" i="4"/>
  <c r="AD562" i="4"/>
  <c r="AD563" i="4"/>
  <c r="AD564" i="4"/>
  <c r="AD565" i="4"/>
  <c r="AD566" i="4"/>
  <c r="AD567" i="4"/>
  <c r="AD568" i="4"/>
  <c r="AD432" i="4"/>
  <c r="AC433" i="4"/>
  <c r="AC434" i="4"/>
  <c r="AC435" i="4"/>
  <c r="AC436" i="4"/>
  <c r="AC437" i="4"/>
  <c r="AC438" i="4"/>
  <c r="AC439" i="4"/>
  <c r="AC440" i="4"/>
  <c r="AC441" i="4"/>
  <c r="AC442" i="4"/>
  <c r="AC443" i="4"/>
  <c r="AC444" i="4"/>
  <c r="AC445" i="4"/>
  <c r="AC446" i="4"/>
  <c r="AC447" i="4"/>
  <c r="AC448" i="4"/>
  <c r="AC449" i="4"/>
  <c r="AC450" i="4"/>
  <c r="AC451" i="4"/>
  <c r="AC452" i="4"/>
  <c r="AC453" i="4"/>
  <c r="AC454" i="4"/>
  <c r="AC455" i="4"/>
  <c r="AC456" i="4"/>
  <c r="AC457" i="4"/>
  <c r="AC458" i="4"/>
  <c r="AC459" i="4"/>
  <c r="AC460" i="4"/>
  <c r="AC461" i="4"/>
  <c r="AC462" i="4"/>
  <c r="AC463" i="4"/>
  <c r="AC464" i="4"/>
  <c r="AC465" i="4"/>
  <c r="AC466" i="4"/>
  <c r="AC467" i="4"/>
  <c r="AC468" i="4"/>
  <c r="AC469" i="4"/>
  <c r="AC470" i="4"/>
  <c r="AC471" i="4"/>
  <c r="AC472" i="4"/>
  <c r="AC473" i="4"/>
  <c r="AC474" i="4"/>
  <c r="AC475" i="4"/>
  <c r="AC476" i="4"/>
  <c r="AC477" i="4"/>
  <c r="AC478" i="4"/>
  <c r="AC479" i="4"/>
  <c r="AC480" i="4"/>
  <c r="AC481" i="4"/>
  <c r="AC482" i="4"/>
  <c r="AC483" i="4"/>
  <c r="AC484" i="4"/>
  <c r="AC485" i="4"/>
  <c r="AC486" i="4"/>
  <c r="AC487" i="4"/>
  <c r="AC488" i="4"/>
  <c r="AC489" i="4"/>
  <c r="AC490" i="4"/>
  <c r="AC491" i="4"/>
  <c r="AC492" i="4"/>
  <c r="AC493" i="4"/>
  <c r="AC494" i="4"/>
  <c r="AC495" i="4"/>
  <c r="AC496" i="4"/>
  <c r="AC497" i="4"/>
  <c r="AC498" i="4"/>
  <c r="AC499" i="4"/>
  <c r="AC500" i="4"/>
  <c r="AC501" i="4"/>
  <c r="AC502" i="4"/>
  <c r="AC503" i="4"/>
  <c r="AC504" i="4"/>
  <c r="AC505" i="4"/>
  <c r="AC506" i="4"/>
  <c r="AC507" i="4"/>
  <c r="AC508" i="4"/>
  <c r="AC509" i="4"/>
  <c r="AC510" i="4"/>
  <c r="AC511" i="4"/>
  <c r="AC512" i="4"/>
  <c r="AC513" i="4"/>
  <c r="AC514" i="4"/>
  <c r="AC515" i="4"/>
  <c r="AC516" i="4"/>
  <c r="AC517" i="4"/>
  <c r="AC518" i="4"/>
  <c r="AC519" i="4"/>
  <c r="AC520" i="4"/>
  <c r="AC521" i="4"/>
  <c r="AC522" i="4"/>
  <c r="AC523" i="4"/>
  <c r="AC524" i="4"/>
  <c r="AC525" i="4"/>
  <c r="AC526" i="4"/>
  <c r="AC527" i="4"/>
  <c r="AC528" i="4"/>
  <c r="AC529" i="4"/>
  <c r="AC530" i="4"/>
  <c r="AC531" i="4"/>
  <c r="AC532" i="4"/>
  <c r="AC533" i="4"/>
  <c r="AC534" i="4"/>
  <c r="AC535" i="4"/>
  <c r="AC536" i="4"/>
  <c r="AC537" i="4"/>
  <c r="AC538" i="4"/>
  <c r="AC539" i="4"/>
  <c r="AC540" i="4"/>
  <c r="AC541" i="4"/>
  <c r="AC542" i="4"/>
  <c r="AC543" i="4"/>
  <c r="AC544" i="4"/>
  <c r="AC545" i="4"/>
  <c r="AC546" i="4"/>
  <c r="AC547" i="4"/>
  <c r="AC548" i="4"/>
  <c r="AC549" i="4"/>
  <c r="AC550" i="4"/>
  <c r="AC551" i="4"/>
  <c r="AC552" i="4"/>
  <c r="AC553" i="4"/>
  <c r="AC554" i="4"/>
  <c r="AC555" i="4"/>
  <c r="AC556" i="4"/>
  <c r="AC557" i="4"/>
  <c r="AC558" i="4"/>
  <c r="AC559" i="4"/>
  <c r="AC560" i="4"/>
  <c r="AC561" i="4"/>
  <c r="AC562" i="4"/>
  <c r="AC563" i="4"/>
  <c r="AC564" i="4"/>
  <c r="AC565" i="4"/>
  <c r="AC566" i="4"/>
  <c r="AC567" i="4"/>
  <c r="AC568" i="4"/>
  <c r="AC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432" i="4"/>
  <c r="AF292" i="4"/>
  <c r="AF293" i="4"/>
  <c r="AF294" i="4"/>
  <c r="AF295" i="4"/>
  <c r="AF296" i="4"/>
  <c r="AF297" i="4"/>
  <c r="AF298" i="4"/>
  <c r="AF299" i="4"/>
  <c r="AF300" i="4"/>
  <c r="AF301" i="4"/>
  <c r="AF302" i="4"/>
  <c r="AF303" i="4"/>
  <c r="AF304" i="4"/>
  <c r="AF305" i="4"/>
  <c r="AF306" i="4"/>
  <c r="AF307" i="4"/>
  <c r="AF308" i="4"/>
  <c r="AF309" i="4"/>
  <c r="AF310" i="4"/>
  <c r="AF311" i="4"/>
  <c r="AF312" i="4"/>
  <c r="AF313" i="4"/>
  <c r="AF314" i="4"/>
  <c r="AF315" i="4"/>
  <c r="AF316" i="4"/>
  <c r="AF317" i="4"/>
  <c r="AF318" i="4"/>
  <c r="AF319" i="4"/>
  <c r="AF320" i="4"/>
  <c r="AF321" i="4"/>
  <c r="AF322" i="4"/>
  <c r="AF323" i="4"/>
  <c r="AF324" i="4"/>
  <c r="AF325" i="4"/>
  <c r="AF326" i="4"/>
  <c r="AF327" i="4"/>
  <c r="AF328" i="4"/>
  <c r="AF329" i="4"/>
  <c r="AF330" i="4"/>
  <c r="AF331" i="4"/>
  <c r="AF332" i="4"/>
  <c r="AF333" i="4"/>
  <c r="AF334" i="4"/>
  <c r="AF335" i="4"/>
  <c r="AF336" i="4"/>
  <c r="AF337" i="4"/>
  <c r="AF338" i="4"/>
  <c r="AF339" i="4"/>
  <c r="AF340" i="4"/>
  <c r="AF341" i="4"/>
  <c r="AF342" i="4"/>
  <c r="AF343" i="4"/>
  <c r="AF344" i="4"/>
  <c r="AF345" i="4"/>
  <c r="AF346" i="4"/>
  <c r="AF347" i="4"/>
  <c r="AF348" i="4"/>
  <c r="AF349" i="4"/>
  <c r="AF350" i="4"/>
  <c r="AF351" i="4"/>
  <c r="AF352" i="4"/>
  <c r="AF353" i="4"/>
  <c r="AF354" i="4"/>
  <c r="AF355" i="4"/>
  <c r="AF356" i="4"/>
  <c r="AF357" i="4"/>
  <c r="AF358" i="4"/>
  <c r="AF359" i="4"/>
  <c r="AF360" i="4"/>
  <c r="AF361" i="4"/>
  <c r="AF362" i="4"/>
  <c r="AF363" i="4"/>
  <c r="AF364" i="4"/>
  <c r="AF365" i="4"/>
  <c r="AF366" i="4"/>
  <c r="AF367" i="4"/>
  <c r="AF368" i="4"/>
  <c r="AF369" i="4"/>
  <c r="AF370" i="4"/>
  <c r="AF371" i="4"/>
  <c r="AF372" i="4"/>
  <c r="AF373" i="4"/>
  <c r="AF374" i="4"/>
  <c r="AF375" i="4"/>
  <c r="AF376" i="4"/>
  <c r="AF377" i="4"/>
  <c r="AF378" i="4"/>
  <c r="AF379" i="4"/>
  <c r="AF380" i="4"/>
  <c r="AF381" i="4"/>
  <c r="AF382" i="4"/>
  <c r="AF383" i="4"/>
  <c r="AF384" i="4"/>
  <c r="AF385" i="4"/>
  <c r="AF386" i="4"/>
  <c r="AF387" i="4"/>
  <c r="AF388" i="4"/>
  <c r="AF389" i="4"/>
  <c r="AF390" i="4"/>
  <c r="AF391" i="4"/>
  <c r="AF392" i="4"/>
  <c r="AF393" i="4"/>
  <c r="AF394" i="4"/>
  <c r="AF395" i="4"/>
  <c r="AF396" i="4"/>
  <c r="AF397" i="4"/>
  <c r="AF398" i="4"/>
  <c r="AF399" i="4"/>
  <c r="AF400" i="4"/>
  <c r="AF401" i="4"/>
  <c r="AF402" i="4"/>
  <c r="AF403" i="4"/>
  <c r="AF404" i="4"/>
  <c r="AF405" i="4"/>
  <c r="AF406" i="4"/>
  <c r="AF407" i="4"/>
  <c r="AF408" i="4"/>
  <c r="AF409" i="4"/>
  <c r="AF410" i="4"/>
  <c r="AF411" i="4"/>
  <c r="AF412" i="4"/>
  <c r="AF413" i="4"/>
  <c r="AF414" i="4"/>
  <c r="AF415" i="4"/>
  <c r="AF416" i="4"/>
  <c r="AF417" i="4"/>
  <c r="AF418" i="4"/>
  <c r="AF419" i="4"/>
  <c r="AF420" i="4"/>
  <c r="AF421" i="4"/>
  <c r="AF422" i="4"/>
  <c r="AF423" i="4"/>
  <c r="AF424" i="4"/>
  <c r="AF425" i="4"/>
  <c r="AF426" i="4"/>
  <c r="AF427" i="4"/>
  <c r="AF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422" i="4"/>
  <c r="AE423" i="4"/>
  <c r="AE424" i="4"/>
  <c r="AE425" i="4"/>
  <c r="AE426" i="4"/>
  <c r="AE427" i="4"/>
  <c r="AE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422" i="4"/>
  <c r="AD423" i="4"/>
  <c r="AD424" i="4"/>
  <c r="AD425" i="4"/>
  <c r="AD426" i="4"/>
  <c r="AD427" i="4"/>
  <c r="AD291" i="4"/>
  <c r="AC292" i="4"/>
  <c r="AC293" i="4"/>
  <c r="AC294" i="4"/>
  <c r="AC295" i="4"/>
  <c r="AC296" i="4"/>
  <c r="AC297" i="4"/>
  <c r="AC298" i="4"/>
  <c r="AC299" i="4"/>
  <c r="AC300" i="4"/>
  <c r="AC301" i="4"/>
  <c r="AC302" i="4"/>
  <c r="AC303" i="4"/>
  <c r="AC304" i="4"/>
  <c r="AC305" i="4"/>
  <c r="AC306" i="4"/>
  <c r="AC307" i="4"/>
  <c r="AC308" i="4"/>
  <c r="AC309" i="4"/>
  <c r="AC310" i="4"/>
  <c r="AC311" i="4"/>
  <c r="AC312" i="4"/>
  <c r="AC313" i="4"/>
  <c r="AC314" i="4"/>
  <c r="AC315" i="4"/>
  <c r="AC316" i="4"/>
  <c r="AC317" i="4"/>
  <c r="AC318" i="4"/>
  <c r="AC319" i="4"/>
  <c r="AC320" i="4"/>
  <c r="AC321" i="4"/>
  <c r="AC322" i="4"/>
  <c r="AC323" i="4"/>
  <c r="AC324" i="4"/>
  <c r="AC325" i="4"/>
  <c r="AC326" i="4"/>
  <c r="AC327" i="4"/>
  <c r="AC328" i="4"/>
  <c r="AC329" i="4"/>
  <c r="AC330" i="4"/>
  <c r="AC331" i="4"/>
  <c r="AC332" i="4"/>
  <c r="AC333" i="4"/>
  <c r="AC334" i="4"/>
  <c r="AC335" i="4"/>
  <c r="AC336" i="4"/>
  <c r="AC337" i="4"/>
  <c r="AC338" i="4"/>
  <c r="AC339" i="4"/>
  <c r="AC340" i="4"/>
  <c r="AC341" i="4"/>
  <c r="AC342" i="4"/>
  <c r="AC343" i="4"/>
  <c r="AC344" i="4"/>
  <c r="AC345" i="4"/>
  <c r="AC346" i="4"/>
  <c r="AC347" i="4"/>
  <c r="AC348" i="4"/>
  <c r="AC349" i="4"/>
  <c r="AC350" i="4"/>
  <c r="AC351" i="4"/>
  <c r="AC352" i="4"/>
  <c r="AC353" i="4"/>
  <c r="AC354" i="4"/>
  <c r="AC355" i="4"/>
  <c r="AC356" i="4"/>
  <c r="AC357" i="4"/>
  <c r="AC358" i="4"/>
  <c r="AC359" i="4"/>
  <c r="AC360" i="4"/>
  <c r="AC361" i="4"/>
  <c r="AC362" i="4"/>
  <c r="AC363" i="4"/>
  <c r="AC364" i="4"/>
  <c r="AC365" i="4"/>
  <c r="AC366" i="4"/>
  <c r="AC367" i="4"/>
  <c r="AC368" i="4"/>
  <c r="AC369" i="4"/>
  <c r="AC370" i="4"/>
  <c r="AC371" i="4"/>
  <c r="AC372" i="4"/>
  <c r="AC373" i="4"/>
  <c r="AC374" i="4"/>
  <c r="AC375" i="4"/>
  <c r="AC376" i="4"/>
  <c r="AC377" i="4"/>
  <c r="AC378" i="4"/>
  <c r="AC379" i="4"/>
  <c r="AC380" i="4"/>
  <c r="AC381" i="4"/>
  <c r="AC382" i="4"/>
  <c r="AC383" i="4"/>
  <c r="AC384" i="4"/>
  <c r="AC385" i="4"/>
  <c r="AC386" i="4"/>
  <c r="AC387" i="4"/>
  <c r="AC388" i="4"/>
  <c r="AC389" i="4"/>
  <c r="AC390" i="4"/>
  <c r="AC391" i="4"/>
  <c r="AC392" i="4"/>
  <c r="AC393" i="4"/>
  <c r="AC394" i="4"/>
  <c r="AC395" i="4"/>
  <c r="AC396" i="4"/>
  <c r="AC397" i="4"/>
  <c r="AC398" i="4"/>
  <c r="AC399" i="4"/>
  <c r="AC400" i="4"/>
  <c r="AC401" i="4"/>
  <c r="AC402" i="4"/>
  <c r="AC403" i="4"/>
  <c r="AC404" i="4"/>
  <c r="AC405" i="4"/>
  <c r="AC406" i="4"/>
  <c r="AC407" i="4"/>
  <c r="AC408" i="4"/>
  <c r="AC409" i="4"/>
  <c r="AC410" i="4"/>
  <c r="AC411" i="4"/>
  <c r="AC412" i="4"/>
  <c r="AC413" i="4"/>
  <c r="AC414" i="4"/>
  <c r="AC415" i="4"/>
  <c r="AC416" i="4"/>
  <c r="AC417" i="4"/>
  <c r="AC418" i="4"/>
  <c r="AC419" i="4"/>
  <c r="AC420" i="4"/>
  <c r="AC421" i="4"/>
  <c r="AC422" i="4"/>
  <c r="AC423" i="4"/>
  <c r="AC424" i="4"/>
  <c r="AC425" i="4"/>
  <c r="AC426" i="4"/>
  <c r="AC427" i="4"/>
  <c r="AC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291" i="4"/>
  <c r="AF151" i="4"/>
  <c r="AF152" i="4"/>
  <c r="AF153" i="4"/>
  <c r="AF154" i="4"/>
  <c r="AF155" i="4"/>
  <c r="AF156" i="4"/>
  <c r="AF157" i="4"/>
  <c r="AF158" i="4"/>
  <c r="AF159" i="4"/>
  <c r="AF160" i="4"/>
  <c r="AF161" i="4"/>
  <c r="AF162" i="4"/>
  <c r="AF163" i="4"/>
  <c r="AF164" i="4"/>
  <c r="AF165" i="4"/>
  <c r="AF166" i="4"/>
  <c r="AF167" i="4"/>
  <c r="AF168" i="4"/>
  <c r="AF169" i="4"/>
  <c r="AF170" i="4"/>
  <c r="AF171" i="4"/>
  <c r="AF172" i="4"/>
  <c r="AF173" i="4"/>
  <c r="AF174" i="4"/>
  <c r="AF175" i="4"/>
  <c r="AF176" i="4"/>
  <c r="AF177" i="4"/>
  <c r="AF178" i="4"/>
  <c r="AF179" i="4"/>
  <c r="AF180" i="4"/>
  <c r="AF181" i="4"/>
  <c r="AF182" i="4"/>
  <c r="AF183" i="4"/>
  <c r="AF184" i="4"/>
  <c r="AF185" i="4"/>
  <c r="AF186" i="4"/>
  <c r="AF187" i="4"/>
  <c r="AF188" i="4"/>
  <c r="AF189" i="4"/>
  <c r="AF190" i="4"/>
  <c r="AF191" i="4"/>
  <c r="AF192" i="4"/>
  <c r="AF193" i="4"/>
  <c r="AF194" i="4"/>
  <c r="AF195" i="4"/>
  <c r="AF196" i="4"/>
  <c r="AF197" i="4"/>
  <c r="AF198" i="4"/>
  <c r="AF199" i="4"/>
  <c r="AF200" i="4"/>
  <c r="AF201" i="4"/>
  <c r="AF202" i="4"/>
  <c r="AF203" i="4"/>
  <c r="AF204" i="4"/>
  <c r="AF205" i="4"/>
  <c r="AF206" i="4"/>
  <c r="AF207" i="4"/>
  <c r="AF208" i="4"/>
  <c r="AF209" i="4"/>
  <c r="AF210" i="4"/>
  <c r="AF211" i="4"/>
  <c r="AF212" i="4"/>
  <c r="AF213" i="4"/>
  <c r="AF214" i="4"/>
  <c r="AF215" i="4"/>
  <c r="AF216" i="4"/>
  <c r="AF217" i="4"/>
  <c r="AF218" i="4"/>
  <c r="AF219" i="4"/>
  <c r="AF220" i="4"/>
  <c r="AF221" i="4"/>
  <c r="AF222" i="4"/>
  <c r="AF223" i="4"/>
  <c r="AF224" i="4"/>
  <c r="AF225" i="4"/>
  <c r="AF226" i="4"/>
  <c r="AF227" i="4"/>
  <c r="AF228" i="4"/>
  <c r="AF229" i="4"/>
  <c r="AF230" i="4"/>
  <c r="AF231" i="4"/>
  <c r="AF232" i="4"/>
  <c r="AF233" i="4"/>
  <c r="AF234" i="4"/>
  <c r="AF235" i="4"/>
  <c r="AF236" i="4"/>
  <c r="AF237" i="4"/>
  <c r="AF238" i="4"/>
  <c r="AF239" i="4"/>
  <c r="AF240" i="4"/>
  <c r="AF241" i="4"/>
  <c r="AF242" i="4"/>
  <c r="AF243" i="4"/>
  <c r="AF244" i="4"/>
  <c r="AF245" i="4"/>
  <c r="AF246" i="4"/>
  <c r="AF247" i="4"/>
  <c r="AF248" i="4"/>
  <c r="AF249" i="4"/>
  <c r="AF250" i="4"/>
  <c r="AF251" i="4"/>
  <c r="AF252" i="4"/>
  <c r="AF253" i="4"/>
  <c r="AF254" i="4"/>
  <c r="AF255" i="4"/>
  <c r="AF256" i="4"/>
  <c r="AF257" i="4"/>
  <c r="AF258" i="4"/>
  <c r="AF259" i="4"/>
  <c r="AF260" i="4"/>
  <c r="AF261" i="4"/>
  <c r="AF262" i="4"/>
  <c r="AF263" i="4"/>
  <c r="AF264" i="4"/>
  <c r="AF265" i="4"/>
  <c r="AF266" i="4"/>
  <c r="AF267" i="4"/>
  <c r="AF268" i="4"/>
  <c r="AF269" i="4"/>
  <c r="AF270" i="4"/>
  <c r="AF271" i="4"/>
  <c r="AF272" i="4"/>
  <c r="AF273" i="4"/>
  <c r="AF274" i="4"/>
  <c r="AF275" i="4"/>
  <c r="AF276" i="4"/>
  <c r="AF277" i="4"/>
  <c r="AF278" i="4"/>
  <c r="AF279" i="4"/>
  <c r="AF280" i="4"/>
  <c r="AF281" i="4"/>
  <c r="AF282" i="4"/>
  <c r="AF283" i="4"/>
  <c r="AF284" i="4"/>
  <c r="AF285" i="4"/>
  <c r="AF286" i="4"/>
  <c r="AF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150" i="4"/>
  <c r="AC151" i="4"/>
  <c r="AC152" i="4"/>
  <c r="AC153" i="4"/>
  <c r="AC154" i="4"/>
  <c r="AC155" i="4"/>
  <c r="AC156"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208" i="4"/>
  <c r="AC209" i="4"/>
  <c r="AC210" i="4"/>
  <c r="AC211" i="4"/>
  <c r="AC212" i="4"/>
  <c r="AC213" i="4"/>
  <c r="AC214" i="4"/>
  <c r="AC215" i="4"/>
  <c r="AC216" i="4"/>
  <c r="AC217" i="4"/>
  <c r="AC218" i="4"/>
  <c r="AC219" i="4"/>
  <c r="AC220" i="4"/>
  <c r="AC221" i="4"/>
  <c r="AC222" i="4"/>
  <c r="AC223" i="4"/>
  <c r="AC224" i="4"/>
  <c r="AC225" i="4"/>
  <c r="AC226" i="4"/>
  <c r="AC227" i="4"/>
  <c r="AC228" i="4"/>
  <c r="AC229" i="4"/>
  <c r="AC230" i="4"/>
  <c r="AC231" i="4"/>
  <c r="AC232" i="4"/>
  <c r="AC233" i="4"/>
  <c r="AC234" i="4"/>
  <c r="AC235" i="4"/>
  <c r="AC236" i="4"/>
  <c r="AC237" i="4"/>
  <c r="AC238" i="4"/>
  <c r="AC239" i="4"/>
  <c r="AC240" i="4"/>
  <c r="AC241" i="4"/>
  <c r="AC242" i="4"/>
  <c r="AC243" i="4"/>
  <c r="AC244" i="4"/>
  <c r="AC245" i="4"/>
  <c r="AC246" i="4"/>
  <c r="AC247" i="4"/>
  <c r="AC248" i="4"/>
  <c r="AC249" i="4"/>
  <c r="AC250" i="4"/>
  <c r="AC251" i="4"/>
  <c r="AC252" i="4"/>
  <c r="AC253" i="4"/>
  <c r="AC254" i="4"/>
  <c r="AC255" i="4"/>
  <c r="AC256" i="4"/>
  <c r="AC257" i="4"/>
  <c r="AC258" i="4"/>
  <c r="AC259" i="4"/>
  <c r="AC260" i="4"/>
  <c r="AC261" i="4"/>
  <c r="AC262" i="4"/>
  <c r="AC263" i="4"/>
  <c r="AC264" i="4"/>
  <c r="AC265" i="4"/>
  <c r="AC266" i="4"/>
  <c r="AC267" i="4"/>
  <c r="AC268" i="4"/>
  <c r="AC269" i="4"/>
  <c r="AC270" i="4"/>
  <c r="AC271" i="4"/>
  <c r="AC272" i="4"/>
  <c r="AC273" i="4"/>
  <c r="AC274" i="4"/>
  <c r="AC275" i="4"/>
  <c r="AC276" i="4"/>
  <c r="AC277" i="4"/>
  <c r="AC278" i="4"/>
  <c r="AC279" i="4"/>
  <c r="AC280" i="4"/>
  <c r="AC281" i="4"/>
  <c r="AC282" i="4"/>
  <c r="AC283" i="4"/>
  <c r="AC284" i="4"/>
  <c r="AC285" i="4"/>
  <c r="AC286" i="4"/>
  <c r="AC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150" i="4"/>
  <c r="AC149" i="4" l="1"/>
  <c r="E59" i="1" s="1"/>
  <c r="AB149" i="4"/>
  <c r="D59" i="1" s="1"/>
  <c r="AE149" i="4"/>
  <c r="G59" i="1" s="1"/>
  <c r="AF290" i="4"/>
  <c r="H61" i="1" s="1"/>
  <c r="AD149" i="4"/>
  <c r="F59" i="1" s="1"/>
  <c r="AF149" i="4"/>
  <c r="H59" i="1" s="1"/>
  <c r="AE290" i="4"/>
  <c r="G61" i="1" s="1"/>
  <c r="AD290" i="4"/>
  <c r="F61" i="1" s="1"/>
  <c r="AC290" i="4"/>
  <c r="E61" i="1" s="1"/>
  <c r="AB290" i="4"/>
  <c r="D61" i="1" s="1"/>
  <c r="AF431" i="4"/>
  <c r="H63" i="1" s="1"/>
  <c r="AD431" i="4"/>
  <c r="F63" i="1" s="1"/>
  <c r="AB431" i="4"/>
  <c r="D63" i="1" s="1"/>
  <c r="AE431" i="4"/>
  <c r="G63" i="1" s="1"/>
  <c r="AC431" i="4"/>
  <c r="E63" i="1" s="1"/>
  <c r="AE23" i="7" l="1"/>
  <c r="E178" i="1" s="1"/>
  <c r="AE24" i="7"/>
  <c r="F178" i="1" s="1"/>
  <c r="AE25" i="7"/>
  <c r="G178" i="1" s="1"/>
  <c r="AE26" i="7"/>
  <c r="H178" i="1" s="1"/>
  <c r="AE27" i="7"/>
  <c r="I178" i="1" s="1"/>
  <c r="AE28" i="7"/>
  <c r="J178" i="1" s="1"/>
  <c r="AE29" i="7"/>
  <c r="K178" i="1" s="1"/>
  <c r="AE30" i="7"/>
  <c r="L178" i="1" s="1"/>
  <c r="AE31" i="7"/>
  <c r="M178" i="1" s="1"/>
  <c r="AE32" i="7"/>
  <c r="N178" i="1" s="1"/>
  <c r="AE33" i="7"/>
  <c r="O178" i="1" s="1"/>
  <c r="AE34" i="7"/>
  <c r="P178" i="1" s="1"/>
  <c r="AE35" i="7"/>
  <c r="Q178" i="1" s="1"/>
  <c r="AE22" i="7"/>
  <c r="D178" i="1" s="1"/>
  <c r="AD23" i="7"/>
  <c r="E177" i="1" s="1"/>
  <c r="AD24" i="7"/>
  <c r="F177" i="1" s="1"/>
  <c r="AD25" i="7"/>
  <c r="G177" i="1" s="1"/>
  <c r="AD26" i="7"/>
  <c r="H177" i="1" s="1"/>
  <c r="AD27" i="7"/>
  <c r="I177" i="1" s="1"/>
  <c r="AD28" i="7"/>
  <c r="J177" i="1" s="1"/>
  <c r="AD29" i="7"/>
  <c r="K177" i="1" s="1"/>
  <c r="AD30" i="7"/>
  <c r="L177" i="1" s="1"/>
  <c r="AD31" i="7"/>
  <c r="M177" i="1" s="1"/>
  <c r="AD32" i="7"/>
  <c r="N177" i="1" s="1"/>
  <c r="AD33" i="7"/>
  <c r="O177" i="1" s="1"/>
  <c r="AD34" i="7"/>
  <c r="P177" i="1" s="1"/>
  <c r="AD35" i="7"/>
  <c r="Q177" i="1" s="1"/>
  <c r="AD22" i="7"/>
  <c r="D177" i="1" s="1"/>
  <c r="AC23" i="7"/>
  <c r="E176" i="1" s="1"/>
  <c r="AC24" i="7"/>
  <c r="F176" i="1" s="1"/>
  <c r="AC25" i="7"/>
  <c r="G176" i="1" s="1"/>
  <c r="AC26" i="7"/>
  <c r="H176" i="1" s="1"/>
  <c r="AC27" i="7"/>
  <c r="I176" i="1" s="1"/>
  <c r="AC28" i="7"/>
  <c r="J176" i="1" s="1"/>
  <c r="AC29" i="7"/>
  <c r="K176" i="1" s="1"/>
  <c r="AC30" i="7"/>
  <c r="L176" i="1" s="1"/>
  <c r="AC31" i="7"/>
  <c r="M176" i="1" s="1"/>
  <c r="AC32" i="7"/>
  <c r="N176" i="1" s="1"/>
  <c r="AC33" i="7"/>
  <c r="O176" i="1" s="1"/>
  <c r="AC34" i="7"/>
  <c r="P176" i="1" s="1"/>
  <c r="AC35" i="7"/>
  <c r="Q176" i="1" s="1"/>
  <c r="AC22" i="7"/>
  <c r="D176" i="1" s="1"/>
  <c r="AB23" i="7"/>
  <c r="E175" i="1" s="1"/>
  <c r="AB24" i="7"/>
  <c r="F175" i="1" s="1"/>
  <c r="AB25" i="7"/>
  <c r="G175" i="1" s="1"/>
  <c r="AB26" i="7"/>
  <c r="H175" i="1" s="1"/>
  <c r="AB27" i="7"/>
  <c r="I175" i="1" s="1"/>
  <c r="AB28" i="7"/>
  <c r="J175" i="1" s="1"/>
  <c r="AB29" i="7"/>
  <c r="K175" i="1" s="1"/>
  <c r="AB30" i="7"/>
  <c r="L175" i="1" s="1"/>
  <c r="AB31" i="7"/>
  <c r="M175" i="1" s="1"/>
  <c r="AB32" i="7"/>
  <c r="N175" i="1" s="1"/>
  <c r="AB33" i="7"/>
  <c r="O175" i="1" s="1"/>
  <c r="AB34" i="7"/>
  <c r="P175" i="1" s="1"/>
  <c r="AB35" i="7"/>
  <c r="Q175" i="1" s="1"/>
  <c r="AB22" i="7"/>
  <c r="D175" i="1" s="1"/>
  <c r="AV19" i="11"/>
  <c r="Q157" i="1" s="1"/>
  <c r="AU19" i="11"/>
  <c r="Q156" i="1" s="1"/>
  <c r="AT19" i="11"/>
  <c r="Q155" i="1" s="1"/>
  <c r="AS19" i="11"/>
  <c r="Q154" i="1" s="1"/>
  <c r="AR19" i="11"/>
  <c r="Q153" i="1" s="1"/>
  <c r="AV18" i="11"/>
  <c r="P157" i="1" s="1"/>
  <c r="AU18" i="11"/>
  <c r="P156" i="1" s="1"/>
  <c r="AT18" i="11"/>
  <c r="P155" i="1" s="1"/>
  <c r="AS18" i="11"/>
  <c r="P154" i="1" s="1"/>
  <c r="AR18" i="11"/>
  <c r="P153" i="1" s="1"/>
  <c r="AV17" i="11"/>
  <c r="O157" i="1" s="1"/>
  <c r="AU17" i="11"/>
  <c r="O156" i="1" s="1"/>
  <c r="AT17" i="11"/>
  <c r="O155" i="1" s="1"/>
  <c r="AS17" i="11"/>
  <c r="O154" i="1" s="1"/>
  <c r="AR17" i="11"/>
  <c r="O153" i="1" s="1"/>
  <c r="AV16" i="11"/>
  <c r="N157" i="1" s="1"/>
  <c r="AU16" i="11"/>
  <c r="N156" i="1" s="1"/>
  <c r="AT16" i="11"/>
  <c r="N155" i="1" s="1"/>
  <c r="AS16" i="11"/>
  <c r="N154" i="1" s="1"/>
  <c r="AR16" i="11"/>
  <c r="N153" i="1" s="1"/>
  <c r="AV15" i="11"/>
  <c r="M157" i="1" s="1"/>
  <c r="AU15" i="11"/>
  <c r="M156" i="1" s="1"/>
  <c r="AT15" i="11"/>
  <c r="M155" i="1" s="1"/>
  <c r="AS15" i="11"/>
  <c r="M154" i="1" s="1"/>
  <c r="AR15" i="11"/>
  <c r="M153" i="1" s="1"/>
  <c r="AV14" i="11"/>
  <c r="L157" i="1" s="1"/>
  <c r="AU14" i="11"/>
  <c r="L156" i="1" s="1"/>
  <c r="AT14" i="11"/>
  <c r="L155" i="1" s="1"/>
  <c r="AS14" i="11"/>
  <c r="L154" i="1" s="1"/>
  <c r="AR14" i="11"/>
  <c r="L153" i="1" s="1"/>
  <c r="AV13" i="11"/>
  <c r="K157" i="1" s="1"/>
  <c r="AU13" i="11"/>
  <c r="K156" i="1" s="1"/>
  <c r="AT13" i="11"/>
  <c r="K155" i="1" s="1"/>
  <c r="AS13" i="11"/>
  <c r="K154" i="1" s="1"/>
  <c r="AR13" i="11"/>
  <c r="K153" i="1" s="1"/>
  <c r="AV12" i="11"/>
  <c r="J157" i="1" s="1"/>
  <c r="AU12" i="11"/>
  <c r="J156" i="1" s="1"/>
  <c r="AT12" i="11"/>
  <c r="J155" i="1" s="1"/>
  <c r="AS12" i="11"/>
  <c r="J154" i="1" s="1"/>
  <c r="AR12" i="11"/>
  <c r="J153" i="1" s="1"/>
  <c r="AV11" i="11"/>
  <c r="I157" i="1" s="1"/>
  <c r="AU11" i="11"/>
  <c r="I156" i="1" s="1"/>
  <c r="AT11" i="11"/>
  <c r="I155" i="1" s="1"/>
  <c r="AS11" i="11"/>
  <c r="I154" i="1" s="1"/>
  <c r="AR11" i="11"/>
  <c r="I153" i="1" s="1"/>
  <c r="AV10" i="11"/>
  <c r="H157" i="1" s="1"/>
  <c r="AU10" i="11"/>
  <c r="H156" i="1" s="1"/>
  <c r="AT10" i="11"/>
  <c r="H155" i="1" s="1"/>
  <c r="AS10" i="11"/>
  <c r="H154" i="1" s="1"/>
  <c r="AR10" i="11"/>
  <c r="H153" i="1" s="1"/>
  <c r="AV9" i="11"/>
  <c r="G157" i="1" s="1"/>
  <c r="AU9" i="11"/>
  <c r="G156" i="1" s="1"/>
  <c r="AT9" i="11"/>
  <c r="G155" i="1" s="1"/>
  <c r="AS9" i="11"/>
  <c r="G154" i="1" s="1"/>
  <c r="AR9" i="11"/>
  <c r="G153" i="1" s="1"/>
  <c r="AV8" i="11"/>
  <c r="F157" i="1" s="1"/>
  <c r="AU8" i="11"/>
  <c r="F156" i="1" s="1"/>
  <c r="AT8" i="11"/>
  <c r="F155" i="1" s="1"/>
  <c r="AS8" i="11"/>
  <c r="F154" i="1" s="1"/>
  <c r="AR8" i="11"/>
  <c r="F153" i="1" s="1"/>
  <c r="AV7" i="11"/>
  <c r="E157" i="1" s="1"/>
  <c r="AU7" i="11"/>
  <c r="E156" i="1" s="1"/>
  <c r="AT7" i="11"/>
  <c r="E155" i="1" s="1"/>
  <c r="AS7" i="11"/>
  <c r="E154" i="1" s="1"/>
  <c r="AR7" i="11"/>
  <c r="E153" i="1" s="1"/>
  <c r="AV6" i="11"/>
  <c r="D157" i="1" s="1"/>
  <c r="AU6" i="11"/>
  <c r="D156" i="1" s="1"/>
  <c r="AT6" i="11"/>
  <c r="D155" i="1" s="1"/>
  <c r="AS6" i="11"/>
  <c r="D154" i="1" s="1"/>
  <c r="AR6" i="11"/>
  <c r="D153" i="1" s="1"/>
  <c r="AC20" i="11"/>
  <c r="AC19" i="11"/>
  <c r="AC18" i="11"/>
  <c r="AC17" i="11"/>
  <c r="AC16" i="11"/>
  <c r="AC15" i="11"/>
  <c r="AC14" i="11"/>
  <c r="AC13" i="11"/>
  <c r="AC12" i="11"/>
  <c r="AC11" i="11"/>
  <c r="AC10" i="11"/>
  <c r="AC9" i="11"/>
  <c r="AC8" i="11"/>
  <c r="AC7" i="11"/>
  <c r="AC6" i="11"/>
  <c r="X19" i="11"/>
  <c r="Q148" i="1" s="1"/>
  <c r="W19" i="11"/>
  <c r="Q147" i="1" s="1"/>
  <c r="V19" i="11"/>
  <c r="Q146" i="1" s="1"/>
  <c r="U19" i="11"/>
  <c r="Q145" i="1" s="1"/>
  <c r="T19" i="11"/>
  <c r="Q144" i="1" s="1"/>
  <c r="X18" i="11"/>
  <c r="P148" i="1" s="1"/>
  <c r="W18" i="11"/>
  <c r="P147" i="1" s="1"/>
  <c r="V18" i="11"/>
  <c r="P146" i="1" s="1"/>
  <c r="U18" i="11"/>
  <c r="P145" i="1" s="1"/>
  <c r="T18" i="11"/>
  <c r="P144" i="1" s="1"/>
  <c r="X17" i="11"/>
  <c r="O148" i="1" s="1"/>
  <c r="W17" i="11"/>
  <c r="O147" i="1" s="1"/>
  <c r="V17" i="11"/>
  <c r="O146" i="1" s="1"/>
  <c r="U17" i="11"/>
  <c r="O145" i="1" s="1"/>
  <c r="T17" i="11"/>
  <c r="O144" i="1" s="1"/>
  <c r="X16" i="11"/>
  <c r="N148" i="1" s="1"/>
  <c r="W16" i="11"/>
  <c r="N147" i="1" s="1"/>
  <c r="V16" i="11"/>
  <c r="N146" i="1" s="1"/>
  <c r="U16" i="11"/>
  <c r="N145" i="1" s="1"/>
  <c r="T16" i="11"/>
  <c r="N144" i="1" s="1"/>
  <c r="X15" i="11"/>
  <c r="M148" i="1" s="1"/>
  <c r="W15" i="11"/>
  <c r="M147" i="1" s="1"/>
  <c r="V15" i="11"/>
  <c r="M146" i="1" s="1"/>
  <c r="U15" i="11"/>
  <c r="M145" i="1" s="1"/>
  <c r="T15" i="11"/>
  <c r="M144" i="1" s="1"/>
  <c r="X14" i="11"/>
  <c r="L148" i="1" s="1"/>
  <c r="W14" i="11"/>
  <c r="L147" i="1" s="1"/>
  <c r="V14" i="11"/>
  <c r="L146" i="1" s="1"/>
  <c r="U14" i="11"/>
  <c r="L145" i="1" s="1"/>
  <c r="T14" i="11"/>
  <c r="L144" i="1" s="1"/>
  <c r="X13" i="11"/>
  <c r="K148" i="1" s="1"/>
  <c r="W13" i="11"/>
  <c r="K147" i="1" s="1"/>
  <c r="V13" i="11"/>
  <c r="K146" i="1" s="1"/>
  <c r="U13" i="11"/>
  <c r="K145" i="1" s="1"/>
  <c r="T13" i="11"/>
  <c r="K144" i="1" s="1"/>
  <c r="X12" i="11"/>
  <c r="J148" i="1" s="1"/>
  <c r="W12" i="11"/>
  <c r="J147" i="1" s="1"/>
  <c r="V12" i="11"/>
  <c r="J146" i="1" s="1"/>
  <c r="U12" i="11"/>
  <c r="J145" i="1" s="1"/>
  <c r="T12" i="11"/>
  <c r="J144" i="1" s="1"/>
  <c r="X11" i="11"/>
  <c r="I148" i="1" s="1"/>
  <c r="W11" i="11"/>
  <c r="I147" i="1" s="1"/>
  <c r="V11" i="11"/>
  <c r="I146" i="1" s="1"/>
  <c r="U11" i="11"/>
  <c r="I145" i="1" s="1"/>
  <c r="T11" i="11"/>
  <c r="I144" i="1" s="1"/>
  <c r="X10" i="11"/>
  <c r="H148" i="1" s="1"/>
  <c r="W10" i="11"/>
  <c r="H147" i="1" s="1"/>
  <c r="V10" i="11"/>
  <c r="H146" i="1" s="1"/>
  <c r="U10" i="11"/>
  <c r="H145" i="1" s="1"/>
  <c r="T10" i="11"/>
  <c r="H144" i="1" s="1"/>
  <c r="X9" i="11"/>
  <c r="G148" i="1" s="1"/>
  <c r="W9" i="11"/>
  <c r="G147" i="1" s="1"/>
  <c r="V9" i="11"/>
  <c r="G146" i="1" s="1"/>
  <c r="U9" i="11"/>
  <c r="G145" i="1" s="1"/>
  <c r="T9" i="11"/>
  <c r="G144" i="1" s="1"/>
  <c r="X8" i="11"/>
  <c r="F148" i="1" s="1"/>
  <c r="W8" i="11"/>
  <c r="F147" i="1" s="1"/>
  <c r="V8" i="11"/>
  <c r="F146" i="1" s="1"/>
  <c r="U8" i="11"/>
  <c r="F145" i="1" s="1"/>
  <c r="T8" i="11"/>
  <c r="F144" i="1" s="1"/>
  <c r="X7" i="11"/>
  <c r="E148" i="1" s="1"/>
  <c r="W7" i="11"/>
  <c r="E147" i="1" s="1"/>
  <c r="V7" i="11"/>
  <c r="E146" i="1" s="1"/>
  <c r="U7" i="11"/>
  <c r="E145" i="1" s="1"/>
  <c r="T7" i="11"/>
  <c r="E144" i="1" s="1"/>
  <c r="X6" i="11"/>
  <c r="D148" i="1" s="1"/>
  <c r="W6" i="11"/>
  <c r="D147" i="1" s="1"/>
  <c r="V6" i="11"/>
  <c r="D146" i="1" s="1"/>
  <c r="U6" i="11"/>
  <c r="D145" i="1" s="1"/>
  <c r="T6" i="11"/>
  <c r="D144" i="1" s="1"/>
  <c r="E7" i="11"/>
  <c r="E8" i="11"/>
  <c r="E9" i="11"/>
  <c r="E10" i="11"/>
  <c r="E11" i="11"/>
  <c r="E12" i="11"/>
  <c r="E13" i="11"/>
  <c r="E14" i="11"/>
  <c r="E15" i="11"/>
  <c r="E16" i="11"/>
  <c r="E17" i="11"/>
  <c r="E18" i="11"/>
  <c r="E19" i="11"/>
  <c r="E20" i="11"/>
  <c r="E6" i="11"/>
  <c r="K180" i="1"/>
  <c r="L180" i="1"/>
  <c r="M180" i="1"/>
  <c r="N180" i="1"/>
  <c r="O180" i="1"/>
  <c r="P180" i="1"/>
  <c r="Q180" i="1"/>
  <c r="AI146" i="7"/>
  <c r="E180" i="1" s="1"/>
  <c r="AJ146" i="7"/>
  <c r="F180" i="1" s="1"/>
  <c r="AK146" i="7"/>
  <c r="G180" i="1" s="1"/>
  <c r="AL146" i="7"/>
  <c r="H180" i="1" s="1"/>
  <c r="AM146" i="7"/>
  <c r="I180" i="1" s="1"/>
  <c r="AN146" i="7"/>
  <c r="J180" i="1" s="1"/>
  <c r="AO146" i="7"/>
  <c r="AP146" i="7"/>
  <c r="AQ146" i="7"/>
  <c r="AR146" i="7"/>
  <c r="AS146" i="7"/>
  <c r="AT146" i="7"/>
  <c r="AU146" i="7"/>
  <c r="AH146" i="7"/>
  <c r="D180" i="1" s="1"/>
  <c r="AE5" i="7"/>
  <c r="E171" i="1" s="1"/>
  <c r="AE6" i="7"/>
  <c r="F171" i="1" s="1"/>
  <c r="AE7" i="7"/>
  <c r="G171" i="1" s="1"/>
  <c r="AE8" i="7"/>
  <c r="H171" i="1" s="1"/>
  <c r="AE9" i="7"/>
  <c r="I171" i="1" s="1"/>
  <c r="AE10" i="7"/>
  <c r="J171" i="1" s="1"/>
  <c r="AE11" i="7"/>
  <c r="K171" i="1" s="1"/>
  <c r="AE12" i="7"/>
  <c r="L171" i="1" s="1"/>
  <c r="AE13" i="7"/>
  <c r="M171" i="1" s="1"/>
  <c r="AE14" i="7"/>
  <c r="N171" i="1" s="1"/>
  <c r="AE15" i="7"/>
  <c r="O171" i="1" s="1"/>
  <c r="AE16" i="7"/>
  <c r="P171" i="1" s="1"/>
  <c r="AE17" i="7"/>
  <c r="Q171" i="1" s="1"/>
  <c r="AE4" i="7"/>
  <c r="D171" i="1" s="1"/>
  <c r="AD5" i="7"/>
  <c r="E170" i="1" s="1"/>
  <c r="AD6" i="7"/>
  <c r="F170" i="1" s="1"/>
  <c r="AD7" i="7"/>
  <c r="G170" i="1" s="1"/>
  <c r="AD8" i="7"/>
  <c r="H170" i="1" s="1"/>
  <c r="AD9" i="7"/>
  <c r="I170" i="1" s="1"/>
  <c r="AD10" i="7"/>
  <c r="J170" i="1" s="1"/>
  <c r="AD11" i="7"/>
  <c r="K170" i="1" s="1"/>
  <c r="AD12" i="7"/>
  <c r="L170" i="1" s="1"/>
  <c r="AD13" i="7"/>
  <c r="M170" i="1" s="1"/>
  <c r="AD14" i="7"/>
  <c r="N170" i="1" s="1"/>
  <c r="AD15" i="7"/>
  <c r="O170" i="1" s="1"/>
  <c r="AD16" i="7"/>
  <c r="P170" i="1" s="1"/>
  <c r="AD17" i="7"/>
  <c r="Q170" i="1" s="1"/>
  <c r="AD4" i="7"/>
  <c r="D170" i="1" s="1"/>
  <c r="AC5" i="7"/>
  <c r="E169" i="1" s="1"/>
  <c r="AC6" i="7"/>
  <c r="F169" i="1" s="1"/>
  <c r="AC7" i="7"/>
  <c r="G169" i="1" s="1"/>
  <c r="AC8" i="7"/>
  <c r="H169" i="1" s="1"/>
  <c r="AC9" i="7"/>
  <c r="I169" i="1" s="1"/>
  <c r="AC10" i="7"/>
  <c r="J169" i="1" s="1"/>
  <c r="AC11" i="7"/>
  <c r="K169" i="1" s="1"/>
  <c r="AC12" i="7"/>
  <c r="L169" i="1" s="1"/>
  <c r="AC13" i="7"/>
  <c r="M169" i="1" s="1"/>
  <c r="AC14" i="7"/>
  <c r="N169" i="1" s="1"/>
  <c r="AC15" i="7"/>
  <c r="O169" i="1" s="1"/>
  <c r="AC16" i="7"/>
  <c r="P169" i="1" s="1"/>
  <c r="AC17" i="7"/>
  <c r="Q169" i="1" s="1"/>
  <c r="AC4" i="7"/>
  <c r="D169" i="1" s="1"/>
  <c r="AB5" i="7"/>
  <c r="E168" i="1" s="1"/>
  <c r="AB6" i="7"/>
  <c r="F168" i="1" s="1"/>
  <c r="AB7" i="7"/>
  <c r="G168" i="1" s="1"/>
  <c r="AB8" i="7"/>
  <c r="H168" i="1" s="1"/>
  <c r="AB9" i="7"/>
  <c r="I168" i="1" s="1"/>
  <c r="AB10" i="7"/>
  <c r="J168" i="1" s="1"/>
  <c r="AB11" i="7"/>
  <c r="K168" i="1" s="1"/>
  <c r="AB12" i="7"/>
  <c r="L168" i="1" s="1"/>
  <c r="AB13" i="7"/>
  <c r="M168" i="1" s="1"/>
  <c r="AB14" i="7"/>
  <c r="N168" i="1" s="1"/>
  <c r="AB15" i="7"/>
  <c r="O168" i="1" s="1"/>
  <c r="AB16" i="7"/>
  <c r="P168" i="1" s="1"/>
  <c r="AB17" i="7"/>
  <c r="Q168" i="1" s="1"/>
  <c r="AB4" i="7"/>
  <c r="D168" i="1" s="1"/>
  <c r="T6" i="10" l="1"/>
  <c r="D126" i="1" s="1"/>
  <c r="AC20" i="10"/>
  <c r="E20" i="10"/>
  <c r="AV19" i="10"/>
  <c r="Q139" i="1" s="1"/>
  <c r="AU19" i="10"/>
  <c r="Q138" i="1" s="1"/>
  <c r="AT19" i="10"/>
  <c r="Q137" i="1" s="1"/>
  <c r="AS19" i="10"/>
  <c r="Q136" i="1" s="1"/>
  <c r="Q135" i="1"/>
  <c r="AC19" i="10"/>
  <c r="X19" i="10"/>
  <c r="Q130" i="1" s="1"/>
  <c r="W19" i="10"/>
  <c r="Q129" i="1" s="1"/>
  <c r="V19" i="10"/>
  <c r="Q128" i="1" s="1"/>
  <c r="U19" i="10"/>
  <c r="Q127" i="1" s="1"/>
  <c r="T19" i="10"/>
  <c r="Q126" i="1" s="1"/>
  <c r="E19" i="10"/>
  <c r="AV18" i="10"/>
  <c r="P139" i="1" s="1"/>
  <c r="AU18" i="10"/>
  <c r="P138" i="1" s="1"/>
  <c r="AT18" i="10"/>
  <c r="P137" i="1" s="1"/>
  <c r="AS18" i="10"/>
  <c r="P136" i="1" s="1"/>
  <c r="P135" i="1"/>
  <c r="AC18" i="10"/>
  <c r="X18" i="10"/>
  <c r="P130" i="1" s="1"/>
  <c r="W18" i="10"/>
  <c r="P129" i="1" s="1"/>
  <c r="V18" i="10"/>
  <c r="P128" i="1" s="1"/>
  <c r="U18" i="10"/>
  <c r="P127" i="1" s="1"/>
  <c r="T18" i="10"/>
  <c r="P126" i="1" s="1"/>
  <c r="E18" i="10"/>
  <c r="AV17" i="10"/>
  <c r="O139" i="1" s="1"/>
  <c r="AU17" i="10"/>
  <c r="O138" i="1" s="1"/>
  <c r="AT17" i="10"/>
  <c r="O137" i="1" s="1"/>
  <c r="AS17" i="10"/>
  <c r="O136" i="1" s="1"/>
  <c r="O135" i="1"/>
  <c r="AC17" i="10"/>
  <c r="X17" i="10"/>
  <c r="O130" i="1" s="1"/>
  <c r="W17" i="10"/>
  <c r="O129" i="1" s="1"/>
  <c r="V17" i="10"/>
  <c r="O128" i="1" s="1"/>
  <c r="U17" i="10"/>
  <c r="O127" i="1" s="1"/>
  <c r="T17" i="10"/>
  <c r="O126" i="1" s="1"/>
  <c r="E17" i="10"/>
  <c r="AV16" i="10"/>
  <c r="N139" i="1" s="1"/>
  <c r="AU16" i="10"/>
  <c r="N138" i="1" s="1"/>
  <c r="AT16" i="10"/>
  <c r="N137" i="1" s="1"/>
  <c r="AS16" i="10"/>
  <c r="N136" i="1" s="1"/>
  <c r="N135" i="1"/>
  <c r="AC16" i="10"/>
  <c r="X16" i="10"/>
  <c r="N130" i="1" s="1"/>
  <c r="W16" i="10"/>
  <c r="N129" i="1" s="1"/>
  <c r="V16" i="10"/>
  <c r="N128" i="1" s="1"/>
  <c r="U16" i="10"/>
  <c r="N127" i="1" s="1"/>
  <c r="T16" i="10"/>
  <c r="N126" i="1" s="1"/>
  <c r="E16" i="10"/>
  <c r="AV15" i="10"/>
  <c r="M139" i="1" s="1"/>
  <c r="AU15" i="10"/>
  <c r="M138" i="1" s="1"/>
  <c r="AT15" i="10"/>
  <c r="M137" i="1" s="1"/>
  <c r="AS15" i="10"/>
  <c r="M136" i="1" s="1"/>
  <c r="M135" i="1"/>
  <c r="AC15" i="10"/>
  <c r="X15" i="10"/>
  <c r="M130" i="1" s="1"/>
  <c r="W15" i="10"/>
  <c r="M129" i="1" s="1"/>
  <c r="V15" i="10"/>
  <c r="M128" i="1" s="1"/>
  <c r="U15" i="10"/>
  <c r="M127" i="1" s="1"/>
  <c r="T15" i="10"/>
  <c r="M126" i="1" s="1"/>
  <c r="E15" i="10"/>
  <c r="AV14" i="10"/>
  <c r="L139" i="1" s="1"/>
  <c r="AU14" i="10"/>
  <c r="L138" i="1" s="1"/>
  <c r="AT14" i="10"/>
  <c r="L137" i="1" s="1"/>
  <c r="AS14" i="10"/>
  <c r="L136" i="1" s="1"/>
  <c r="L135" i="1"/>
  <c r="AC14" i="10"/>
  <c r="X14" i="10"/>
  <c r="L130" i="1" s="1"/>
  <c r="W14" i="10"/>
  <c r="L129" i="1" s="1"/>
  <c r="V14" i="10"/>
  <c r="L128" i="1" s="1"/>
  <c r="U14" i="10"/>
  <c r="L127" i="1" s="1"/>
  <c r="T14" i="10"/>
  <c r="L126" i="1" s="1"/>
  <c r="E14" i="10"/>
  <c r="AV13" i="10"/>
  <c r="K139" i="1" s="1"/>
  <c r="AU13" i="10"/>
  <c r="K138" i="1" s="1"/>
  <c r="AT13" i="10"/>
  <c r="K137" i="1" s="1"/>
  <c r="AS13" i="10"/>
  <c r="K136" i="1" s="1"/>
  <c r="K135" i="1"/>
  <c r="AC13" i="10"/>
  <c r="X13" i="10"/>
  <c r="K130" i="1" s="1"/>
  <c r="W13" i="10"/>
  <c r="K129" i="1" s="1"/>
  <c r="V13" i="10"/>
  <c r="K128" i="1" s="1"/>
  <c r="U13" i="10"/>
  <c r="K127" i="1" s="1"/>
  <c r="T13" i="10"/>
  <c r="K126" i="1" s="1"/>
  <c r="E13" i="10"/>
  <c r="AV12" i="10"/>
  <c r="J139" i="1" s="1"/>
  <c r="AU12" i="10"/>
  <c r="J138" i="1" s="1"/>
  <c r="AT12" i="10"/>
  <c r="J137" i="1" s="1"/>
  <c r="AS12" i="10"/>
  <c r="J136" i="1" s="1"/>
  <c r="J135" i="1"/>
  <c r="AC12" i="10"/>
  <c r="X12" i="10"/>
  <c r="J130" i="1" s="1"/>
  <c r="W12" i="10"/>
  <c r="J129" i="1" s="1"/>
  <c r="V12" i="10"/>
  <c r="J128" i="1" s="1"/>
  <c r="U12" i="10"/>
  <c r="J127" i="1" s="1"/>
  <c r="T12" i="10"/>
  <c r="J126" i="1" s="1"/>
  <c r="E12" i="10"/>
  <c r="AV11" i="10"/>
  <c r="I139" i="1" s="1"/>
  <c r="AU11" i="10"/>
  <c r="I138" i="1" s="1"/>
  <c r="AT11" i="10"/>
  <c r="I137" i="1" s="1"/>
  <c r="AS11" i="10"/>
  <c r="I136" i="1" s="1"/>
  <c r="I135" i="1"/>
  <c r="AC11" i="10"/>
  <c r="X11" i="10"/>
  <c r="I130" i="1" s="1"/>
  <c r="W11" i="10"/>
  <c r="I129" i="1" s="1"/>
  <c r="V11" i="10"/>
  <c r="I128" i="1" s="1"/>
  <c r="U11" i="10"/>
  <c r="I127" i="1" s="1"/>
  <c r="T11" i="10"/>
  <c r="I126" i="1" s="1"/>
  <c r="E11" i="10"/>
  <c r="AV10" i="10"/>
  <c r="H139" i="1" s="1"/>
  <c r="AU10" i="10"/>
  <c r="H138" i="1" s="1"/>
  <c r="AT10" i="10"/>
  <c r="H137" i="1" s="1"/>
  <c r="AS10" i="10"/>
  <c r="H136" i="1" s="1"/>
  <c r="H135" i="1"/>
  <c r="AC10" i="10"/>
  <c r="X10" i="10"/>
  <c r="H130" i="1" s="1"/>
  <c r="W10" i="10"/>
  <c r="H129" i="1" s="1"/>
  <c r="V10" i="10"/>
  <c r="H128" i="1" s="1"/>
  <c r="U10" i="10"/>
  <c r="H127" i="1" s="1"/>
  <c r="T10" i="10"/>
  <c r="H126" i="1" s="1"/>
  <c r="E10" i="10"/>
  <c r="AV9" i="10"/>
  <c r="G139" i="1" s="1"/>
  <c r="AU9" i="10"/>
  <c r="G138" i="1" s="1"/>
  <c r="AT9" i="10"/>
  <c r="G137" i="1" s="1"/>
  <c r="AS9" i="10"/>
  <c r="G136" i="1" s="1"/>
  <c r="G135" i="1"/>
  <c r="AC9" i="10"/>
  <c r="X9" i="10"/>
  <c r="G130" i="1" s="1"/>
  <c r="W9" i="10"/>
  <c r="G129" i="1" s="1"/>
  <c r="V9" i="10"/>
  <c r="G128" i="1" s="1"/>
  <c r="U9" i="10"/>
  <c r="G127" i="1" s="1"/>
  <c r="T9" i="10"/>
  <c r="G126" i="1" s="1"/>
  <c r="E9" i="10"/>
  <c r="AV8" i="10"/>
  <c r="F139" i="1" s="1"/>
  <c r="AU8" i="10"/>
  <c r="F138" i="1" s="1"/>
  <c r="AT8" i="10"/>
  <c r="F137" i="1" s="1"/>
  <c r="AS8" i="10"/>
  <c r="F136" i="1" s="1"/>
  <c r="F135" i="1"/>
  <c r="AC8" i="10"/>
  <c r="X8" i="10"/>
  <c r="F130" i="1" s="1"/>
  <c r="W8" i="10"/>
  <c r="F129" i="1" s="1"/>
  <c r="V8" i="10"/>
  <c r="F128" i="1" s="1"/>
  <c r="U8" i="10"/>
  <c r="F127" i="1" s="1"/>
  <c r="T8" i="10"/>
  <c r="F126" i="1" s="1"/>
  <c r="E8" i="10"/>
  <c r="AV7" i="10"/>
  <c r="E139" i="1" s="1"/>
  <c r="AU7" i="10"/>
  <c r="E138" i="1" s="1"/>
  <c r="AT7" i="10"/>
  <c r="E137" i="1" s="1"/>
  <c r="AS7" i="10"/>
  <c r="E136" i="1" s="1"/>
  <c r="E135" i="1"/>
  <c r="AC7" i="10"/>
  <c r="X7" i="10"/>
  <c r="E130" i="1" s="1"/>
  <c r="W7" i="10"/>
  <c r="E129" i="1" s="1"/>
  <c r="V7" i="10"/>
  <c r="E128" i="1" s="1"/>
  <c r="U7" i="10"/>
  <c r="E127" i="1" s="1"/>
  <c r="T7" i="10"/>
  <c r="E126" i="1" s="1"/>
  <c r="E7" i="10"/>
  <c r="AV6" i="10"/>
  <c r="D139" i="1" s="1"/>
  <c r="AU6" i="10"/>
  <c r="D138" i="1" s="1"/>
  <c r="AT6" i="10"/>
  <c r="D137" i="1" s="1"/>
  <c r="AS6" i="10"/>
  <c r="D136" i="1" s="1"/>
  <c r="D135" i="1"/>
  <c r="AC6" i="10"/>
  <c r="X6" i="10"/>
  <c r="D130" i="1" s="1"/>
  <c r="W6" i="10"/>
  <c r="D129" i="1" s="1"/>
  <c r="V6" i="10"/>
  <c r="D128" i="1" s="1"/>
  <c r="U6" i="10"/>
  <c r="D127" i="1" s="1"/>
  <c r="E6" i="10"/>
  <c r="AQ6" i="6"/>
  <c r="D6" i="6"/>
  <c r="AC6" i="8"/>
  <c r="AV7" i="8"/>
  <c r="E121" i="1" s="1"/>
  <c r="AV8" i="8"/>
  <c r="F121" i="1" s="1"/>
  <c r="AV9" i="8"/>
  <c r="G121" i="1" s="1"/>
  <c r="AV10" i="8"/>
  <c r="H121" i="1" s="1"/>
  <c r="AV11" i="8"/>
  <c r="I121" i="1" s="1"/>
  <c r="AV12" i="8"/>
  <c r="J121" i="1" s="1"/>
  <c r="AV13" i="8"/>
  <c r="K121" i="1" s="1"/>
  <c r="AV14" i="8"/>
  <c r="L121" i="1" s="1"/>
  <c r="AV15" i="8"/>
  <c r="M121" i="1" s="1"/>
  <c r="AV16" i="8"/>
  <c r="N121" i="1" s="1"/>
  <c r="AV17" i="8"/>
  <c r="O121" i="1" s="1"/>
  <c r="AV18" i="8"/>
  <c r="P121" i="1" s="1"/>
  <c r="AV19" i="8"/>
  <c r="Q121" i="1" s="1"/>
  <c r="AV6" i="8"/>
  <c r="D121" i="1" s="1"/>
  <c r="AU7" i="8"/>
  <c r="E120" i="1" s="1"/>
  <c r="AU8" i="8"/>
  <c r="F120" i="1" s="1"/>
  <c r="AU9" i="8"/>
  <c r="G120" i="1" s="1"/>
  <c r="AU10" i="8"/>
  <c r="H120" i="1" s="1"/>
  <c r="AU11" i="8"/>
  <c r="I120" i="1" s="1"/>
  <c r="AU12" i="8"/>
  <c r="J120" i="1" s="1"/>
  <c r="AU13" i="8"/>
  <c r="K120" i="1" s="1"/>
  <c r="AU14" i="8"/>
  <c r="L120" i="1" s="1"/>
  <c r="AU15" i="8"/>
  <c r="M120" i="1" s="1"/>
  <c r="AU16" i="8"/>
  <c r="N120" i="1" s="1"/>
  <c r="AU17" i="8"/>
  <c r="O120" i="1" s="1"/>
  <c r="AU18" i="8"/>
  <c r="P120" i="1" s="1"/>
  <c r="AU19" i="8"/>
  <c r="Q120" i="1" s="1"/>
  <c r="AU6" i="8"/>
  <c r="D120" i="1" s="1"/>
  <c r="AT7" i="8"/>
  <c r="E119" i="1" s="1"/>
  <c r="AT8" i="8"/>
  <c r="F119" i="1" s="1"/>
  <c r="AT9" i="8"/>
  <c r="G119" i="1" s="1"/>
  <c r="AT10" i="8"/>
  <c r="H119" i="1" s="1"/>
  <c r="AT11" i="8"/>
  <c r="I119" i="1" s="1"/>
  <c r="AT12" i="8"/>
  <c r="J119" i="1" s="1"/>
  <c r="AT13" i="8"/>
  <c r="K119" i="1" s="1"/>
  <c r="AT14" i="8"/>
  <c r="L119" i="1" s="1"/>
  <c r="AT15" i="8"/>
  <c r="M119" i="1" s="1"/>
  <c r="AT16" i="8"/>
  <c r="N119" i="1" s="1"/>
  <c r="AT17" i="8"/>
  <c r="O119" i="1" s="1"/>
  <c r="AT18" i="8"/>
  <c r="P119" i="1" s="1"/>
  <c r="AT19" i="8"/>
  <c r="Q119" i="1" s="1"/>
  <c r="AT6" i="8"/>
  <c r="D119" i="1" s="1"/>
  <c r="AS7" i="8"/>
  <c r="E118" i="1" s="1"/>
  <c r="AS8" i="8"/>
  <c r="F118" i="1" s="1"/>
  <c r="AS9" i="8"/>
  <c r="G118" i="1" s="1"/>
  <c r="AS10" i="8"/>
  <c r="H118" i="1" s="1"/>
  <c r="AS11" i="8"/>
  <c r="I118" i="1" s="1"/>
  <c r="AS12" i="8"/>
  <c r="J118" i="1" s="1"/>
  <c r="AS13" i="8"/>
  <c r="K118" i="1" s="1"/>
  <c r="AS14" i="8"/>
  <c r="L118" i="1" s="1"/>
  <c r="AS15" i="8"/>
  <c r="M118" i="1" s="1"/>
  <c r="AS16" i="8"/>
  <c r="N118" i="1" s="1"/>
  <c r="AS17" i="8"/>
  <c r="O118" i="1" s="1"/>
  <c r="AS18" i="8"/>
  <c r="P118" i="1" s="1"/>
  <c r="AS19" i="8"/>
  <c r="Q118" i="1" s="1"/>
  <c r="AS6" i="8"/>
  <c r="D118" i="1" s="1"/>
  <c r="AR7" i="8"/>
  <c r="E117" i="1" s="1"/>
  <c r="AR8" i="8"/>
  <c r="F117" i="1" s="1"/>
  <c r="AR9" i="8"/>
  <c r="G117" i="1" s="1"/>
  <c r="AR10" i="8"/>
  <c r="H117" i="1" s="1"/>
  <c r="AR11" i="8"/>
  <c r="I117" i="1" s="1"/>
  <c r="AR12" i="8"/>
  <c r="J117" i="1" s="1"/>
  <c r="AR13" i="8"/>
  <c r="K117" i="1" s="1"/>
  <c r="AR14" i="8"/>
  <c r="L117" i="1" s="1"/>
  <c r="AR15" i="8"/>
  <c r="M117" i="1" s="1"/>
  <c r="AR16" i="8"/>
  <c r="N117" i="1" s="1"/>
  <c r="AR17" i="8"/>
  <c r="O117" i="1" s="1"/>
  <c r="AR18" i="8"/>
  <c r="P117" i="1" s="1"/>
  <c r="AR19" i="8"/>
  <c r="Q117" i="1" s="1"/>
  <c r="AR6" i="8"/>
  <c r="D117" i="1" s="1"/>
  <c r="AC7" i="8"/>
  <c r="AC8" i="8"/>
  <c r="AC9" i="8"/>
  <c r="AC10" i="8"/>
  <c r="AC11" i="8"/>
  <c r="AC12" i="8"/>
  <c r="AC13" i="8"/>
  <c r="AC14" i="8"/>
  <c r="AC15" i="8"/>
  <c r="AC16" i="8"/>
  <c r="AC17" i="8"/>
  <c r="AC18" i="8"/>
  <c r="AC19" i="8"/>
  <c r="AC20" i="8"/>
  <c r="X7" i="8"/>
  <c r="E112" i="1" s="1"/>
  <c r="X8" i="8"/>
  <c r="F112" i="1" s="1"/>
  <c r="X9" i="8"/>
  <c r="G112" i="1" s="1"/>
  <c r="X10" i="8"/>
  <c r="H112" i="1" s="1"/>
  <c r="X11" i="8"/>
  <c r="I112" i="1" s="1"/>
  <c r="X12" i="8"/>
  <c r="J112" i="1" s="1"/>
  <c r="X13" i="8"/>
  <c r="K112" i="1" s="1"/>
  <c r="X14" i="8"/>
  <c r="L112" i="1" s="1"/>
  <c r="X15" i="8"/>
  <c r="M112" i="1" s="1"/>
  <c r="X16" i="8"/>
  <c r="N112" i="1" s="1"/>
  <c r="X17" i="8"/>
  <c r="O112" i="1" s="1"/>
  <c r="X18" i="8"/>
  <c r="P112" i="1" s="1"/>
  <c r="X19" i="8"/>
  <c r="Q112" i="1" s="1"/>
  <c r="X6" i="8"/>
  <c r="D112" i="1" s="1"/>
  <c r="W7" i="8"/>
  <c r="E111" i="1" s="1"/>
  <c r="W8" i="8"/>
  <c r="F111" i="1" s="1"/>
  <c r="W9" i="8"/>
  <c r="G111" i="1" s="1"/>
  <c r="W10" i="8"/>
  <c r="H111" i="1" s="1"/>
  <c r="W11" i="8"/>
  <c r="I111" i="1" s="1"/>
  <c r="W12" i="8"/>
  <c r="J111" i="1" s="1"/>
  <c r="W13" i="8"/>
  <c r="K111" i="1" s="1"/>
  <c r="W14" i="8"/>
  <c r="L111" i="1" s="1"/>
  <c r="W15" i="8"/>
  <c r="M111" i="1" s="1"/>
  <c r="W16" i="8"/>
  <c r="N111" i="1" s="1"/>
  <c r="W17" i="8"/>
  <c r="O111" i="1" s="1"/>
  <c r="W18" i="8"/>
  <c r="P111" i="1" s="1"/>
  <c r="W19" i="8"/>
  <c r="Q111" i="1" s="1"/>
  <c r="W6" i="8"/>
  <c r="D111" i="1" s="1"/>
  <c r="V7" i="8"/>
  <c r="E110" i="1" s="1"/>
  <c r="V8" i="8"/>
  <c r="F110" i="1" s="1"/>
  <c r="V9" i="8"/>
  <c r="G110" i="1" s="1"/>
  <c r="V10" i="8"/>
  <c r="H110" i="1" s="1"/>
  <c r="V11" i="8"/>
  <c r="I110" i="1" s="1"/>
  <c r="V12" i="8"/>
  <c r="J110" i="1" s="1"/>
  <c r="V13" i="8"/>
  <c r="K110" i="1" s="1"/>
  <c r="V14" i="8"/>
  <c r="L110" i="1" s="1"/>
  <c r="V15" i="8"/>
  <c r="M110" i="1" s="1"/>
  <c r="V16" i="8"/>
  <c r="N110" i="1" s="1"/>
  <c r="V17" i="8"/>
  <c r="O110" i="1" s="1"/>
  <c r="V18" i="8"/>
  <c r="P110" i="1" s="1"/>
  <c r="V19" i="8"/>
  <c r="Q110" i="1" s="1"/>
  <c r="V6" i="8"/>
  <c r="D110" i="1" s="1"/>
  <c r="U7" i="8"/>
  <c r="E109" i="1" s="1"/>
  <c r="U8" i="8"/>
  <c r="F109" i="1" s="1"/>
  <c r="U9" i="8"/>
  <c r="G109" i="1" s="1"/>
  <c r="U10" i="8"/>
  <c r="H109" i="1" s="1"/>
  <c r="U11" i="8"/>
  <c r="I109" i="1" s="1"/>
  <c r="U12" i="8"/>
  <c r="J109" i="1" s="1"/>
  <c r="U13" i="8"/>
  <c r="K109" i="1" s="1"/>
  <c r="U14" i="8"/>
  <c r="L109" i="1" s="1"/>
  <c r="U15" i="8"/>
  <c r="M109" i="1" s="1"/>
  <c r="U16" i="8"/>
  <c r="N109" i="1" s="1"/>
  <c r="U17" i="8"/>
  <c r="O109" i="1" s="1"/>
  <c r="U18" i="8"/>
  <c r="P109" i="1" s="1"/>
  <c r="U19" i="8"/>
  <c r="Q109" i="1" s="1"/>
  <c r="U6" i="8"/>
  <c r="D109" i="1" s="1"/>
  <c r="T6" i="8"/>
  <c r="D108" i="1" s="1"/>
  <c r="T7" i="8"/>
  <c r="E108" i="1" s="1"/>
  <c r="T8" i="8"/>
  <c r="F108" i="1" s="1"/>
  <c r="T9" i="8"/>
  <c r="G108" i="1" s="1"/>
  <c r="T10" i="8"/>
  <c r="H108" i="1" s="1"/>
  <c r="T11" i="8"/>
  <c r="I108" i="1" s="1"/>
  <c r="T12" i="8"/>
  <c r="J108" i="1" s="1"/>
  <c r="T13" i="8"/>
  <c r="K108" i="1" s="1"/>
  <c r="T14" i="8"/>
  <c r="L108" i="1" s="1"/>
  <c r="T15" i="8"/>
  <c r="M108" i="1" s="1"/>
  <c r="T16" i="8"/>
  <c r="N108" i="1" s="1"/>
  <c r="T17" i="8"/>
  <c r="O108" i="1" s="1"/>
  <c r="T18" i="8"/>
  <c r="P108" i="1" s="1"/>
  <c r="T19" i="8"/>
  <c r="Q108" i="1" s="1"/>
  <c r="E7" i="8"/>
  <c r="E8" i="8"/>
  <c r="E9" i="8"/>
  <c r="E10" i="8"/>
  <c r="E11" i="8"/>
  <c r="E12" i="8"/>
  <c r="E13" i="8"/>
  <c r="E14" i="8"/>
  <c r="E15" i="8"/>
  <c r="E16" i="8"/>
  <c r="E17" i="8"/>
  <c r="E18" i="8"/>
  <c r="E19" i="8"/>
  <c r="E20" i="8"/>
  <c r="E6" i="8"/>
  <c r="AB6" i="5"/>
  <c r="AB7" i="5"/>
  <c r="AB8" i="5"/>
  <c r="AB9" i="5"/>
  <c r="AB10" i="5"/>
  <c r="AB11" i="5"/>
  <c r="AB12" i="5"/>
  <c r="AB13" i="5"/>
  <c r="AB14" i="5"/>
  <c r="AB15" i="5"/>
  <c r="AB16" i="5"/>
  <c r="AB17" i="5"/>
  <c r="AB18" i="5"/>
  <c r="AB5" i="5"/>
  <c r="AA6" i="5"/>
  <c r="AA7" i="5"/>
  <c r="AA8" i="5"/>
  <c r="AA9" i="5"/>
  <c r="AA10" i="5"/>
  <c r="AA11" i="5"/>
  <c r="AA12" i="5"/>
  <c r="AA13" i="5"/>
  <c r="AA14" i="5"/>
  <c r="AA15" i="5"/>
  <c r="AA16" i="5"/>
  <c r="AA17" i="5"/>
  <c r="AA18" i="5"/>
  <c r="AA5" i="5"/>
  <c r="Z6" i="5"/>
  <c r="Z7" i="5"/>
  <c r="Z8" i="5"/>
  <c r="Z9" i="5"/>
  <c r="Z10" i="5"/>
  <c r="Z11" i="5"/>
  <c r="Z12" i="5"/>
  <c r="Z13" i="5"/>
  <c r="Z14" i="5"/>
  <c r="Z15" i="5"/>
  <c r="Z16" i="5"/>
  <c r="Z17" i="5"/>
  <c r="Z18" i="5"/>
  <c r="Z5" i="5"/>
  <c r="Y6" i="5"/>
  <c r="Y7" i="5"/>
  <c r="Y8" i="5"/>
  <c r="Y9" i="5"/>
  <c r="Y10" i="5"/>
  <c r="Y11" i="5"/>
  <c r="Y12" i="5"/>
  <c r="Y13" i="5"/>
  <c r="Y14" i="5"/>
  <c r="Y15" i="5"/>
  <c r="Y16" i="5"/>
  <c r="Y17" i="5"/>
  <c r="Y18" i="5"/>
  <c r="Y5" i="5"/>
  <c r="X6" i="5"/>
  <c r="X7" i="5"/>
  <c r="X8" i="5"/>
  <c r="X9" i="5"/>
  <c r="X10" i="5"/>
  <c r="X11" i="5"/>
  <c r="X12" i="5"/>
  <c r="X13" i="5"/>
  <c r="X14" i="5"/>
  <c r="X15" i="5"/>
  <c r="X16" i="5"/>
  <c r="X17" i="5"/>
  <c r="X18" i="5"/>
  <c r="X5" i="5"/>
  <c r="N6" i="5"/>
  <c r="N7" i="5"/>
  <c r="N8" i="5"/>
  <c r="N9" i="5"/>
  <c r="N10" i="5"/>
  <c r="N11" i="5"/>
  <c r="N12" i="5"/>
  <c r="N13" i="5"/>
  <c r="N14" i="5"/>
  <c r="N15" i="5"/>
  <c r="N16" i="5"/>
  <c r="N17" i="5"/>
  <c r="N18" i="5"/>
  <c r="N5" i="5"/>
  <c r="M6" i="5"/>
  <c r="M7" i="5"/>
  <c r="M8" i="5"/>
  <c r="M9" i="5"/>
  <c r="M10" i="5"/>
  <c r="M11" i="5"/>
  <c r="M12" i="5"/>
  <c r="M13" i="5"/>
  <c r="M14" i="5"/>
  <c r="M15" i="5"/>
  <c r="M16" i="5"/>
  <c r="M17" i="5"/>
  <c r="M18" i="5"/>
  <c r="M5" i="5"/>
  <c r="L6" i="5"/>
  <c r="L7" i="5"/>
  <c r="L8" i="5"/>
  <c r="L9" i="5"/>
  <c r="L10" i="5"/>
  <c r="L11" i="5"/>
  <c r="L12" i="5"/>
  <c r="L13" i="5"/>
  <c r="L14" i="5"/>
  <c r="L15" i="5"/>
  <c r="L16" i="5"/>
  <c r="L17" i="5"/>
  <c r="L18" i="5"/>
  <c r="L5" i="5"/>
  <c r="K6" i="5"/>
  <c r="K7" i="5"/>
  <c r="K8" i="5"/>
  <c r="K9" i="5"/>
  <c r="K10" i="5"/>
  <c r="K11" i="5"/>
  <c r="K12" i="5"/>
  <c r="K13" i="5"/>
  <c r="K14" i="5"/>
  <c r="K15" i="5"/>
  <c r="K16" i="5"/>
  <c r="K17" i="5"/>
  <c r="K18" i="5"/>
  <c r="K5" i="5"/>
  <c r="J6" i="5"/>
  <c r="J7" i="5"/>
  <c r="J8" i="5"/>
  <c r="J9" i="5"/>
  <c r="J10" i="5"/>
  <c r="J11" i="5"/>
  <c r="J12" i="5"/>
  <c r="J13" i="5"/>
  <c r="J14" i="5"/>
  <c r="J15" i="5"/>
  <c r="J16" i="5"/>
  <c r="J17" i="5"/>
  <c r="J18" i="5"/>
  <c r="J5" i="5"/>
  <c r="AA23" i="7"/>
  <c r="E174" i="1" s="1"/>
  <c r="AA24" i="7"/>
  <c r="F174" i="1" s="1"/>
  <c r="AA25" i="7"/>
  <c r="G174" i="1" s="1"/>
  <c r="AA26" i="7"/>
  <c r="H174" i="1" s="1"/>
  <c r="AA27" i="7"/>
  <c r="I174" i="1" s="1"/>
  <c r="AA28" i="7"/>
  <c r="J174" i="1" s="1"/>
  <c r="AA29" i="7"/>
  <c r="K174" i="1" s="1"/>
  <c r="AA30" i="7"/>
  <c r="L174" i="1" s="1"/>
  <c r="AA31" i="7"/>
  <c r="M174" i="1" s="1"/>
  <c r="AA32" i="7"/>
  <c r="N174" i="1" s="1"/>
  <c r="AA33" i="7"/>
  <c r="O174" i="1" s="1"/>
  <c r="AA34" i="7"/>
  <c r="P174" i="1" s="1"/>
  <c r="AA35" i="7"/>
  <c r="Q174" i="1" s="1"/>
  <c r="AA22" i="7"/>
  <c r="D174" i="1" s="1"/>
  <c r="AA5" i="7"/>
  <c r="E167" i="1" s="1"/>
  <c r="AA6" i="7"/>
  <c r="F167" i="1" s="1"/>
  <c r="AA7" i="7"/>
  <c r="G167" i="1" s="1"/>
  <c r="AA8" i="7"/>
  <c r="H167" i="1" s="1"/>
  <c r="AA9" i="7"/>
  <c r="I167" i="1" s="1"/>
  <c r="AA10" i="7"/>
  <c r="J167" i="1" s="1"/>
  <c r="AA11" i="7"/>
  <c r="K167" i="1" s="1"/>
  <c r="AA12" i="7"/>
  <c r="L167" i="1" s="1"/>
  <c r="AA13" i="7"/>
  <c r="M167" i="1" s="1"/>
  <c r="AA14" i="7"/>
  <c r="N167" i="1" s="1"/>
  <c r="AA15" i="7"/>
  <c r="O167" i="1" s="1"/>
  <c r="AA16" i="7"/>
  <c r="P167" i="1" s="1"/>
  <c r="AA17" i="7"/>
  <c r="Q167" i="1" s="1"/>
  <c r="AA4" i="7"/>
  <c r="D167" i="1" s="1"/>
  <c r="E164" i="1"/>
  <c r="F164" i="1"/>
  <c r="G164" i="1"/>
  <c r="H164" i="1"/>
  <c r="I164" i="1"/>
  <c r="J164" i="1"/>
  <c r="K164" i="1"/>
  <c r="L164" i="1"/>
  <c r="M164" i="1"/>
  <c r="N164" i="1"/>
  <c r="O164" i="1"/>
  <c r="P164" i="1"/>
  <c r="Q164" i="1"/>
  <c r="D164" i="1"/>
  <c r="E163" i="1"/>
  <c r="F163" i="1"/>
  <c r="G163" i="1"/>
  <c r="H163" i="1"/>
  <c r="I163" i="1"/>
  <c r="J163" i="1"/>
  <c r="K163" i="1"/>
  <c r="L163" i="1"/>
  <c r="M163" i="1"/>
  <c r="N163" i="1"/>
  <c r="O163" i="1"/>
  <c r="P163" i="1"/>
  <c r="Q163" i="1"/>
  <c r="D163" i="1"/>
  <c r="E162" i="1"/>
  <c r="F162" i="1"/>
  <c r="G162" i="1"/>
  <c r="H162" i="1"/>
  <c r="I162" i="1"/>
  <c r="J162" i="1"/>
  <c r="K162" i="1"/>
  <c r="L162" i="1"/>
  <c r="M162" i="1"/>
  <c r="N162" i="1"/>
  <c r="O162" i="1"/>
  <c r="P162" i="1"/>
  <c r="Q162" i="1"/>
  <c r="D162" i="1"/>
  <c r="E161" i="1"/>
  <c r="F161" i="1"/>
  <c r="G161" i="1"/>
  <c r="H161" i="1"/>
  <c r="I161" i="1"/>
  <c r="J161" i="1"/>
  <c r="K161" i="1"/>
  <c r="L161" i="1"/>
  <c r="M161" i="1"/>
  <c r="N161" i="1"/>
  <c r="O161" i="1"/>
  <c r="P161" i="1"/>
  <c r="Q161" i="1"/>
  <c r="D161" i="1"/>
  <c r="E160" i="1"/>
  <c r="F160" i="1"/>
  <c r="G160" i="1"/>
  <c r="H160" i="1"/>
  <c r="I160" i="1"/>
  <c r="J160" i="1"/>
  <c r="K160" i="1"/>
  <c r="L160" i="1"/>
  <c r="M160" i="1"/>
  <c r="N160" i="1"/>
  <c r="O160" i="1"/>
  <c r="P160" i="1"/>
  <c r="Q160" i="1"/>
  <c r="D160" i="1"/>
  <c r="BZ6" i="6"/>
  <c r="BZ7" i="6" s="1"/>
  <c r="BZ8" i="6" s="1"/>
  <c r="N103" i="1" s="1"/>
  <c r="J101" i="1"/>
  <c r="K101" i="1"/>
  <c r="L101" i="1"/>
  <c r="M101" i="1"/>
  <c r="N101" i="1"/>
  <c r="O101" i="1"/>
  <c r="P101" i="1"/>
  <c r="Q101" i="1"/>
  <c r="BH147" i="6"/>
  <c r="D101" i="1" s="1"/>
  <c r="BU147" i="6"/>
  <c r="BT147" i="6"/>
  <c r="BS147" i="6"/>
  <c r="BR147" i="6"/>
  <c r="BQ147" i="6"/>
  <c r="BP147" i="6"/>
  <c r="BO147" i="6"/>
  <c r="BN147" i="6"/>
  <c r="BM147" i="6"/>
  <c r="I101" i="1" s="1"/>
  <c r="BL147" i="6"/>
  <c r="H101" i="1" s="1"/>
  <c r="BK147" i="6"/>
  <c r="G101" i="1" s="1"/>
  <c r="BJ147" i="6"/>
  <c r="F101" i="1" s="1"/>
  <c r="BI147" i="6"/>
  <c r="E101" i="1" s="1"/>
  <c r="BE7" i="6"/>
  <c r="E99" i="1" s="1"/>
  <c r="BE8" i="6"/>
  <c r="F99" i="1" s="1"/>
  <c r="BE9" i="6"/>
  <c r="G99" i="1" s="1"/>
  <c r="BE10" i="6"/>
  <c r="H99" i="1" s="1"/>
  <c r="BE11" i="6"/>
  <c r="I99" i="1" s="1"/>
  <c r="BE12" i="6"/>
  <c r="J99" i="1" s="1"/>
  <c r="BE13" i="6"/>
  <c r="K99" i="1" s="1"/>
  <c r="BE14" i="6"/>
  <c r="L99" i="1" s="1"/>
  <c r="BE15" i="6"/>
  <c r="M99" i="1" s="1"/>
  <c r="BE16" i="6"/>
  <c r="N99" i="1" s="1"/>
  <c r="BE17" i="6"/>
  <c r="O99" i="1" s="1"/>
  <c r="BE18" i="6"/>
  <c r="P99" i="1" s="1"/>
  <c r="BE19" i="6"/>
  <c r="Q99" i="1" s="1"/>
  <c r="BE6" i="6"/>
  <c r="D99" i="1" s="1"/>
  <c r="BD7" i="6"/>
  <c r="E98" i="1" s="1"/>
  <c r="BD8" i="6"/>
  <c r="F98" i="1" s="1"/>
  <c r="BD9" i="6"/>
  <c r="G98" i="1" s="1"/>
  <c r="BD10" i="6"/>
  <c r="H98" i="1" s="1"/>
  <c r="BD11" i="6"/>
  <c r="I98" i="1" s="1"/>
  <c r="BD12" i="6"/>
  <c r="J98" i="1" s="1"/>
  <c r="BD13" i="6"/>
  <c r="K98" i="1" s="1"/>
  <c r="BD14" i="6"/>
  <c r="L98" i="1" s="1"/>
  <c r="BD15" i="6"/>
  <c r="M98" i="1" s="1"/>
  <c r="BD16" i="6"/>
  <c r="N98" i="1" s="1"/>
  <c r="BD17" i="6"/>
  <c r="O98" i="1" s="1"/>
  <c r="BD18" i="6"/>
  <c r="P98" i="1" s="1"/>
  <c r="BD19" i="6"/>
  <c r="Q98" i="1" s="1"/>
  <c r="BD6" i="6"/>
  <c r="D98" i="1" s="1"/>
  <c r="BC7" i="6"/>
  <c r="E97" i="1" s="1"/>
  <c r="BC8" i="6"/>
  <c r="F97" i="1" s="1"/>
  <c r="BC9" i="6"/>
  <c r="G97" i="1" s="1"/>
  <c r="BC10" i="6"/>
  <c r="H97" i="1" s="1"/>
  <c r="BC11" i="6"/>
  <c r="I97" i="1" s="1"/>
  <c r="BC12" i="6"/>
  <c r="J97" i="1" s="1"/>
  <c r="BC13" i="6"/>
  <c r="K97" i="1" s="1"/>
  <c r="BC14" i="6"/>
  <c r="L97" i="1" s="1"/>
  <c r="BC15" i="6"/>
  <c r="M97" i="1" s="1"/>
  <c r="BC16" i="6"/>
  <c r="N97" i="1" s="1"/>
  <c r="BC17" i="6"/>
  <c r="O97" i="1" s="1"/>
  <c r="BC18" i="6"/>
  <c r="P97" i="1" s="1"/>
  <c r="BC19" i="6"/>
  <c r="Q97" i="1" s="1"/>
  <c r="BC6" i="6"/>
  <c r="D97" i="1" s="1"/>
  <c r="BB7" i="6"/>
  <c r="E96" i="1" s="1"/>
  <c r="BB8" i="6"/>
  <c r="F96" i="1" s="1"/>
  <c r="BB9" i="6"/>
  <c r="G96" i="1" s="1"/>
  <c r="BB10" i="6"/>
  <c r="H96" i="1" s="1"/>
  <c r="BB11" i="6"/>
  <c r="I96" i="1" s="1"/>
  <c r="BB12" i="6"/>
  <c r="J96" i="1" s="1"/>
  <c r="BB13" i="6"/>
  <c r="K96" i="1" s="1"/>
  <c r="BB14" i="6"/>
  <c r="L96" i="1" s="1"/>
  <c r="BB15" i="6"/>
  <c r="M96" i="1" s="1"/>
  <c r="BB16" i="6"/>
  <c r="N96" i="1" s="1"/>
  <c r="BB17" i="6"/>
  <c r="O96" i="1" s="1"/>
  <c r="BB18" i="6"/>
  <c r="P96" i="1" s="1"/>
  <c r="BB19" i="6"/>
  <c r="Q96" i="1" s="1"/>
  <c r="BB6" i="6"/>
  <c r="D96" i="1" s="1"/>
  <c r="BA7" i="6"/>
  <c r="E95" i="1" s="1"/>
  <c r="BA8" i="6"/>
  <c r="F95" i="1" s="1"/>
  <c r="BA9" i="6"/>
  <c r="G95" i="1" s="1"/>
  <c r="BA10" i="6"/>
  <c r="H95" i="1" s="1"/>
  <c r="BA11" i="6"/>
  <c r="I95" i="1" s="1"/>
  <c r="BA12" i="6"/>
  <c r="J95" i="1" s="1"/>
  <c r="BA13" i="6"/>
  <c r="K95" i="1" s="1"/>
  <c r="BA14" i="6"/>
  <c r="L95" i="1" s="1"/>
  <c r="BA15" i="6"/>
  <c r="M95" i="1" s="1"/>
  <c r="BA16" i="6"/>
  <c r="N95" i="1" s="1"/>
  <c r="BA17" i="6"/>
  <c r="O95" i="1" s="1"/>
  <c r="BA18" i="6"/>
  <c r="P95" i="1" s="1"/>
  <c r="BA19" i="6"/>
  <c r="Q95" i="1" s="1"/>
  <c r="BA6" i="6"/>
  <c r="D95" i="1" s="1"/>
  <c r="AQ7" i="6"/>
  <c r="AQ8" i="6"/>
  <c r="AQ9" i="6"/>
  <c r="AQ10" i="6"/>
  <c r="AQ11" i="6"/>
  <c r="AQ12" i="6"/>
  <c r="AQ13" i="6"/>
  <c r="AQ14" i="6"/>
  <c r="AQ15" i="6"/>
  <c r="AQ16" i="6"/>
  <c r="AQ17" i="6"/>
  <c r="AQ18" i="6"/>
  <c r="AQ19" i="6"/>
  <c r="AQ20" i="6"/>
  <c r="AM6" i="6"/>
  <c r="AM7" i="6" s="1"/>
  <c r="AM8" i="6" s="1"/>
  <c r="N90" i="1" s="1"/>
  <c r="V147" i="6"/>
  <c r="E88" i="1" s="1"/>
  <c r="W147" i="6"/>
  <c r="F88" i="1" s="1"/>
  <c r="X147" i="6"/>
  <c r="G88" i="1" s="1"/>
  <c r="Y147" i="6"/>
  <c r="H88" i="1" s="1"/>
  <c r="Z147" i="6"/>
  <c r="I88" i="1" s="1"/>
  <c r="AA147" i="6"/>
  <c r="AB147" i="6"/>
  <c r="AC147" i="6"/>
  <c r="AD147" i="6"/>
  <c r="AE147" i="6"/>
  <c r="N88" i="1" s="1"/>
  <c r="AF147" i="6"/>
  <c r="O88" i="1" s="1"/>
  <c r="AG147" i="6"/>
  <c r="AH147" i="6"/>
  <c r="U147" i="6"/>
  <c r="D88" i="1" s="1"/>
  <c r="J88" i="1"/>
  <c r="K88" i="1"/>
  <c r="L88" i="1"/>
  <c r="M88" i="1"/>
  <c r="P88" i="1"/>
  <c r="Q88" i="1"/>
  <c r="R7" i="6"/>
  <c r="E86" i="1" s="1"/>
  <c r="R8" i="6"/>
  <c r="F86" i="1" s="1"/>
  <c r="R9" i="6"/>
  <c r="G86" i="1" s="1"/>
  <c r="R10" i="6"/>
  <c r="H86" i="1" s="1"/>
  <c r="R11" i="6"/>
  <c r="I86" i="1" s="1"/>
  <c r="R12" i="6"/>
  <c r="J86" i="1" s="1"/>
  <c r="R13" i="6"/>
  <c r="K86" i="1" s="1"/>
  <c r="R14" i="6"/>
  <c r="L86" i="1" s="1"/>
  <c r="R15" i="6"/>
  <c r="M86" i="1" s="1"/>
  <c r="R16" i="6"/>
  <c r="N86" i="1" s="1"/>
  <c r="R17" i="6"/>
  <c r="O86" i="1" s="1"/>
  <c r="R18" i="6"/>
  <c r="P86" i="1" s="1"/>
  <c r="R19" i="6"/>
  <c r="Q86" i="1" s="1"/>
  <c r="R6" i="6"/>
  <c r="D86" i="1" s="1"/>
  <c r="Q7" i="6"/>
  <c r="E85" i="1" s="1"/>
  <c r="Q8" i="6"/>
  <c r="F85" i="1" s="1"/>
  <c r="Q9" i="6"/>
  <c r="G85" i="1" s="1"/>
  <c r="Q10" i="6"/>
  <c r="H85" i="1" s="1"/>
  <c r="Q11" i="6"/>
  <c r="I85" i="1" s="1"/>
  <c r="Q12" i="6"/>
  <c r="J85" i="1" s="1"/>
  <c r="Q13" i="6"/>
  <c r="K85" i="1" s="1"/>
  <c r="Q14" i="6"/>
  <c r="L85" i="1" s="1"/>
  <c r="Q15" i="6"/>
  <c r="M85" i="1" s="1"/>
  <c r="Q16" i="6"/>
  <c r="N85" i="1" s="1"/>
  <c r="Q17" i="6"/>
  <c r="O85" i="1" s="1"/>
  <c r="Q18" i="6"/>
  <c r="P85" i="1" s="1"/>
  <c r="Q19" i="6"/>
  <c r="Q85" i="1" s="1"/>
  <c r="Q6" i="6"/>
  <c r="D85" i="1" s="1"/>
  <c r="P7" i="6"/>
  <c r="E84" i="1" s="1"/>
  <c r="P8" i="6"/>
  <c r="F84" i="1" s="1"/>
  <c r="P9" i="6"/>
  <c r="G84" i="1" s="1"/>
  <c r="P10" i="6"/>
  <c r="H84" i="1" s="1"/>
  <c r="P11" i="6"/>
  <c r="I84" i="1" s="1"/>
  <c r="P12" i="6"/>
  <c r="J84" i="1" s="1"/>
  <c r="P13" i="6"/>
  <c r="K84" i="1" s="1"/>
  <c r="P14" i="6"/>
  <c r="L84" i="1" s="1"/>
  <c r="P15" i="6"/>
  <c r="M84" i="1" s="1"/>
  <c r="P16" i="6"/>
  <c r="N84" i="1" s="1"/>
  <c r="P17" i="6"/>
  <c r="O84" i="1" s="1"/>
  <c r="P18" i="6"/>
  <c r="P84" i="1" s="1"/>
  <c r="P19" i="6"/>
  <c r="Q84" i="1" s="1"/>
  <c r="P6" i="6"/>
  <c r="D84" i="1" s="1"/>
  <c r="O7" i="6"/>
  <c r="E83" i="1" s="1"/>
  <c r="O8" i="6"/>
  <c r="F83" i="1" s="1"/>
  <c r="O9" i="6"/>
  <c r="G83" i="1" s="1"/>
  <c r="O10" i="6"/>
  <c r="H83" i="1" s="1"/>
  <c r="O11" i="6"/>
  <c r="I83" i="1" s="1"/>
  <c r="O12" i="6"/>
  <c r="J83" i="1" s="1"/>
  <c r="O13" i="6"/>
  <c r="K83" i="1" s="1"/>
  <c r="O14" i="6"/>
  <c r="L83" i="1" s="1"/>
  <c r="O15" i="6"/>
  <c r="M83" i="1" s="1"/>
  <c r="O16" i="6"/>
  <c r="N83" i="1" s="1"/>
  <c r="O17" i="6"/>
  <c r="O83" i="1" s="1"/>
  <c r="O18" i="6"/>
  <c r="P83" i="1" s="1"/>
  <c r="O19" i="6"/>
  <c r="Q83" i="1" s="1"/>
  <c r="O6" i="6"/>
  <c r="D83" i="1" s="1"/>
  <c r="N6" i="6"/>
  <c r="D82" i="1" s="1"/>
  <c r="N7" i="6"/>
  <c r="E82" i="1" s="1"/>
  <c r="N8" i="6"/>
  <c r="F82" i="1" s="1"/>
  <c r="N9" i="6"/>
  <c r="G82" i="1" s="1"/>
  <c r="N10" i="6"/>
  <c r="H82" i="1" s="1"/>
  <c r="N11" i="6"/>
  <c r="I82" i="1" s="1"/>
  <c r="N12" i="6"/>
  <c r="J82" i="1" s="1"/>
  <c r="N13" i="6"/>
  <c r="K82" i="1" s="1"/>
  <c r="N14" i="6"/>
  <c r="L82" i="1" s="1"/>
  <c r="N15" i="6"/>
  <c r="M82" i="1" s="1"/>
  <c r="N16" i="6"/>
  <c r="N82" i="1" s="1"/>
  <c r="N17" i="6"/>
  <c r="O82" i="1" s="1"/>
  <c r="N18" i="6"/>
  <c r="P82" i="1" s="1"/>
  <c r="N19" i="6"/>
  <c r="Q82" i="1" s="1"/>
  <c r="D7" i="6"/>
  <c r="D8" i="6"/>
  <c r="D9" i="6"/>
  <c r="D10" i="6"/>
  <c r="D11" i="6"/>
  <c r="D12" i="6"/>
  <c r="D13" i="6"/>
  <c r="D14" i="6"/>
  <c r="D15" i="6"/>
  <c r="D16" i="6"/>
  <c r="D17" i="6"/>
  <c r="D18" i="6"/>
  <c r="D19" i="6"/>
  <c r="D20" i="6"/>
  <c r="E77" i="1" l="1"/>
  <c r="F77" i="1"/>
  <c r="G77" i="1"/>
  <c r="H77" i="1"/>
  <c r="I77" i="1"/>
  <c r="J77" i="1"/>
  <c r="K77" i="1"/>
  <c r="L77" i="1"/>
  <c r="M77" i="1"/>
  <c r="N77" i="1"/>
  <c r="O77" i="1"/>
  <c r="P77" i="1"/>
  <c r="Q77" i="1"/>
  <c r="D77" i="1"/>
  <c r="E76" i="1"/>
  <c r="F76" i="1"/>
  <c r="G76" i="1"/>
  <c r="H76" i="1"/>
  <c r="I76" i="1"/>
  <c r="J76" i="1"/>
  <c r="K76" i="1"/>
  <c r="L76" i="1"/>
  <c r="M76" i="1"/>
  <c r="N76" i="1"/>
  <c r="O76" i="1"/>
  <c r="P76" i="1"/>
  <c r="Q76" i="1"/>
  <c r="D76" i="1"/>
  <c r="E75" i="1"/>
  <c r="F75" i="1"/>
  <c r="G75" i="1"/>
  <c r="H75" i="1"/>
  <c r="I75" i="1"/>
  <c r="J75" i="1"/>
  <c r="K75" i="1"/>
  <c r="L75" i="1"/>
  <c r="M75" i="1"/>
  <c r="N75" i="1"/>
  <c r="O75" i="1"/>
  <c r="P75" i="1"/>
  <c r="Q75" i="1"/>
  <c r="D75" i="1"/>
  <c r="E74" i="1"/>
  <c r="F74" i="1"/>
  <c r="G74" i="1"/>
  <c r="H74" i="1"/>
  <c r="I74" i="1"/>
  <c r="J74" i="1"/>
  <c r="K74" i="1"/>
  <c r="L74" i="1"/>
  <c r="M74" i="1"/>
  <c r="N74" i="1"/>
  <c r="O74" i="1"/>
  <c r="P74" i="1"/>
  <c r="Q74" i="1"/>
  <c r="D74" i="1"/>
  <c r="E73" i="1"/>
  <c r="F73" i="1"/>
  <c r="G73" i="1"/>
  <c r="H73" i="1"/>
  <c r="I73" i="1"/>
  <c r="J73" i="1"/>
  <c r="K73" i="1"/>
  <c r="L73" i="1"/>
  <c r="M73" i="1"/>
  <c r="N73" i="1"/>
  <c r="O73" i="1"/>
  <c r="P73" i="1"/>
  <c r="Q73" i="1"/>
  <c r="D73" i="1"/>
  <c r="E70" i="1"/>
  <c r="F70" i="1"/>
  <c r="G70" i="1"/>
  <c r="H70" i="1"/>
  <c r="I70" i="1"/>
  <c r="J70" i="1"/>
  <c r="K70" i="1"/>
  <c r="L70" i="1"/>
  <c r="M70" i="1"/>
  <c r="N70" i="1"/>
  <c r="O70" i="1"/>
  <c r="P70" i="1"/>
  <c r="Q70" i="1"/>
  <c r="D70" i="1"/>
  <c r="E69" i="1"/>
  <c r="F69" i="1"/>
  <c r="G69" i="1"/>
  <c r="H69" i="1"/>
  <c r="I69" i="1"/>
  <c r="J69" i="1"/>
  <c r="K69" i="1"/>
  <c r="L69" i="1"/>
  <c r="M69" i="1"/>
  <c r="N69" i="1"/>
  <c r="O69" i="1"/>
  <c r="P69" i="1"/>
  <c r="Q69" i="1"/>
  <c r="D69" i="1"/>
  <c r="E68" i="1"/>
  <c r="F68" i="1"/>
  <c r="G68" i="1"/>
  <c r="H68" i="1"/>
  <c r="I68" i="1"/>
  <c r="J68" i="1"/>
  <c r="K68" i="1"/>
  <c r="L68" i="1"/>
  <c r="M68" i="1"/>
  <c r="N68" i="1"/>
  <c r="O68" i="1"/>
  <c r="P68" i="1"/>
  <c r="Q68" i="1"/>
  <c r="D68" i="1"/>
  <c r="E67" i="1"/>
  <c r="F67" i="1"/>
  <c r="G67" i="1"/>
  <c r="H67" i="1"/>
  <c r="I67" i="1"/>
  <c r="J67" i="1"/>
  <c r="K67" i="1"/>
  <c r="L67" i="1"/>
  <c r="M67" i="1"/>
  <c r="N67" i="1"/>
  <c r="O67" i="1"/>
  <c r="P67" i="1"/>
  <c r="Q67" i="1"/>
  <c r="D67" i="1"/>
  <c r="D66" i="1"/>
  <c r="E66" i="1"/>
  <c r="F66" i="1"/>
  <c r="G66" i="1"/>
  <c r="H66" i="1"/>
  <c r="I66" i="1"/>
  <c r="J66" i="1"/>
  <c r="K66" i="1"/>
  <c r="L66" i="1"/>
  <c r="M66" i="1"/>
  <c r="N66" i="1"/>
  <c r="O66" i="1"/>
  <c r="P66" i="1"/>
  <c r="Q66" i="1"/>
  <c r="Y6" i="4" l="1"/>
  <c r="E57" i="1" s="1"/>
  <c r="Y7" i="4"/>
  <c r="F57" i="1" s="1"/>
  <c r="Y8" i="4"/>
  <c r="G57" i="1" s="1"/>
  <c r="Y9" i="4"/>
  <c r="H57" i="1" s="1"/>
  <c r="Y10" i="4"/>
  <c r="I57" i="1" s="1"/>
  <c r="Y11" i="4"/>
  <c r="J57" i="1" s="1"/>
  <c r="Y12" i="4"/>
  <c r="K57" i="1" s="1"/>
  <c r="Y13" i="4"/>
  <c r="L57" i="1" s="1"/>
  <c r="Y14" i="4"/>
  <c r="M57" i="1" s="1"/>
  <c r="Y15" i="4"/>
  <c r="N57" i="1" s="1"/>
  <c r="Y16" i="4"/>
  <c r="O57" i="1" s="1"/>
  <c r="Y17" i="4"/>
  <c r="P57" i="1" s="1"/>
  <c r="Y18" i="4"/>
  <c r="Q57" i="1" s="1"/>
  <c r="Y5" i="4"/>
  <c r="D57" i="1" s="1"/>
  <c r="X6" i="4"/>
  <c r="E56" i="1" s="1"/>
  <c r="X7" i="4"/>
  <c r="F56" i="1" s="1"/>
  <c r="X8" i="4"/>
  <c r="G56" i="1" s="1"/>
  <c r="X9" i="4"/>
  <c r="H56" i="1" s="1"/>
  <c r="X10" i="4"/>
  <c r="I56" i="1" s="1"/>
  <c r="X11" i="4"/>
  <c r="J56" i="1" s="1"/>
  <c r="X12" i="4"/>
  <c r="K56" i="1" s="1"/>
  <c r="X13" i="4"/>
  <c r="L56" i="1" s="1"/>
  <c r="X14" i="4"/>
  <c r="M56" i="1" s="1"/>
  <c r="X15" i="4"/>
  <c r="N56" i="1" s="1"/>
  <c r="X16" i="4"/>
  <c r="O56" i="1" s="1"/>
  <c r="X17" i="4"/>
  <c r="P56" i="1" s="1"/>
  <c r="X18" i="4"/>
  <c r="Q56" i="1" s="1"/>
  <c r="X5" i="4"/>
  <c r="D56" i="1" s="1"/>
  <c r="W6" i="4"/>
  <c r="E55" i="1" s="1"/>
  <c r="W7" i="4"/>
  <c r="F55" i="1" s="1"/>
  <c r="W8" i="4"/>
  <c r="G55" i="1" s="1"/>
  <c r="W9" i="4"/>
  <c r="H55" i="1" s="1"/>
  <c r="W10" i="4"/>
  <c r="I55" i="1" s="1"/>
  <c r="W11" i="4"/>
  <c r="J55" i="1" s="1"/>
  <c r="W12" i="4"/>
  <c r="K55" i="1" s="1"/>
  <c r="W13" i="4"/>
  <c r="L55" i="1" s="1"/>
  <c r="W14" i="4"/>
  <c r="M55" i="1" s="1"/>
  <c r="W15" i="4"/>
  <c r="N55" i="1" s="1"/>
  <c r="W16" i="4"/>
  <c r="O55" i="1" s="1"/>
  <c r="W17" i="4"/>
  <c r="P55" i="1" s="1"/>
  <c r="W18" i="4"/>
  <c r="Q55" i="1" s="1"/>
  <c r="W5" i="4"/>
  <c r="D55" i="1" s="1"/>
  <c r="V6" i="4"/>
  <c r="E54" i="1" s="1"/>
  <c r="V7" i="4"/>
  <c r="F54" i="1" s="1"/>
  <c r="V8" i="4"/>
  <c r="G54" i="1" s="1"/>
  <c r="V9" i="4"/>
  <c r="H54" i="1" s="1"/>
  <c r="V10" i="4"/>
  <c r="I54" i="1" s="1"/>
  <c r="V11" i="4"/>
  <c r="J54" i="1" s="1"/>
  <c r="V12" i="4"/>
  <c r="K54" i="1" s="1"/>
  <c r="V13" i="4"/>
  <c r="L54" i="1" s="1"/>
  <c r="V14" i="4"/>
  <c r="M54" i="1" s="1"/>
  <c r="V15" i="4"/>
  <c r="N54" i="1" s="1"/>
  <c r="V16" i="4"/>
  <c r="O54" i="1" s="1"/>
  <c r="V17" i="4"/>
  <c r="P54" i="1" s="1"/>
  <c r="V18" i="4"/>
  <c r="Q54" i="1" s="1"/>
  <c r="V5" i="4"/>
  <c r="D54" i="1" s="1"/>
  <c r="U5" i="4"/>
  <c r="D53" i="1" s="1"/>
  <c r="U6" i="4"/>
  <c r="E53" i="1" s="1"/>
  <c r="U7" i="4"/>
  <c r="F53" i="1" s="1"/>
  <c r="U8" i="4"/>
  <c r="G53" i="1" s="1"/>
  <c r="U9" i="4"/>
  <c r="H53" i="1" s="1"/>
  <c r="U10" i="4"/>
  <c r="I53" i="1" s="1"/>
  <c r="U11" i="4"/>
  <c r="J53" i="1" s="1"/>
  <c r="U12" i="4"/>
  <c r="K53" i="1" s="1"/>
  <c r="U13" i="4"/>
  <c r="L53" i="1" s="1"/>
  <c r="U14" i="4"/>
  <c r="M53" i="1" s="1"/>
  <c r="U15" i="4"/>
  <c r="N53" i="1" s="1"/>
  <c r="U16" i="4"/>
  <c r="O53" i="1" s="1"/>
  <c r="U17" i="4"/>
  <c r="P53" i="1" s="1"/>
  <c r="U18" i="4"/>
  <c r="Q53" i="1" s="1"/>
  <c r="F7" i="4"/>
  <c r="F8" i="4"/>
  <c r="F9" i="4"/>
  <c r="F10" i="4"/>
  <c r="F11" i="4"/>
  <c r="F12" i="4"/>
  <c r="F13" i="4"/>
  <c r="F14" i="4"/>
  <c r="F15" i="4"/>
  <c r="F16" i="4"/>
  <c r="F17" i="4"/>
  <c r="F18" i="4"/>
  <c r="F19" i="4"/>
  <c r="F20" i="4"/>
  <c r="F6" i="4"/>
  <c r="AK6" i="3" l="1"/>
  <c r="AK5" i="3"/>
  <c r="AF6" i="3"/>
  <c r="AF5" i="3"/>
  <c r="AA5" i="3"/>
  <c r="AA6" i="3" s="1"/>
  <c r="AA7" i="3" s="1"/>
  <c r="N14" i="1" s="1"/>
  <c r="AF7" i="3" l="1"/>
  <c r="AK7" i="3"/>
  <c r="N16" i="1" s="1"/>
  <c r="V5" i="3"/>
  <c r="V6" i="3" s="1"/>
  <c r="V7" i="3" s="1"/>
  <c r="Q7" i="3"/>
  <c r="E12" i="1" s="1"/>
  <c r="Q8" i="3"/>
  <c r="F12" i="1" s="1"/>
  <c r="Q9" i="3"/>
  <c r="G12" i="1" s="1"/>
  <c r="Q10" i="3"/>
  <c r="H12" i="1" s="1"/>
  <c r="Q11" i="3"/>
  <c r="I12" i="1" s="1"/>
  <c r="Q12" i="3"/>
  <c r="J12" i="1" s="1"/>
  <c r="Q13" i="3"/>
  <c r="K12" i="1" s="1"/>
  <c r="Q14" i="3"/>
  <c r="L12" i="1" s="1"/>
  <c r="Q15" i="3"/>
  <c r="M12" i="1" s="1"/>
  <c r="Q16" i="3"/>
  <c r="N12" i="1" s="1"/>
  <c r="Q17" i="3"/>
  <c r="O12" i="1" s="1"/>
  <c r="Q18" i="3"/>
  <c r="P12" i="1" s="1"/>
  <c r="Q19" i="3"/>
  <c r="Q12" i="1" s="1"/>
  <c r="Q6" i="3"/>
  <c r="D12" i="1" s="1"/>
  <c r="P7" i="3"/>
  <c r="E11" i="1" s="1"/>
  <c r="P8" i="3"/>
  <c r="F11" i="1" s="1"/>
  <c r="P9" i="3"/>
  <c r="G11" i="1" s="1"/>
  <c r="P10" i="3"/>
  <c r="H11" i="1" s="1"/>
  <c r="P11" i="3"/>
  <c r="I11" i="1" s="1"/>
  <c r="P12" i="3"/>
  <c r="J11" i="1" s="1"/>
  <c r="P13" i="3"/>
  <c r="K11" i="1" s="1"/>
  <c r="P14" i="3"/>
  <c r="L11" i="1" s="1"/>
  <c r="P15" i="3"/>
  <c r="M11" i="1" s="1"/>
  <c r="P16" i="3"/>
  <c r="N11" i="1" s="1"/>
  <c r="P17" i="3"/>
  <c r="O11" i="1" s="1"/>
  <c r="P18" i="3"/>
  <c r="P11" i="1" s="1"/>
  <c r="P19" i="3"/>
  <c r="Q11" i="1" s="1"/>
  <c r="P6" i="3"/>
  <c r="D11" i="1" s="1"/>
  <c r="O7" i="3"/>
  <c r="E10" i="1" s="1"/>
  <c r="O8" i="3"/>
  <c r="F10" i="1" s="1"/>
  <c r="O9" i="3"/>
  <c r="G10" i="1" s="1"/>
  <c r="O10" i="3"/>
  <c r="H10" i="1" s="1"/>
  <c r="O11" i="3"/>
  <c r="I10" i="1" s="1"/>
  <c r="O12" i="3"/>
  <c r="J10" i="1" s="1"/>
  <c r="O13" i="3"/>
  <c r="K10" i="1" s="1"/>
  <c r="O14" i="3"/>
  <c r="L10" i="1" s="1"/>
  <c r="O15" i="3"/>
  <c r="M10" i="1" s="1"/>
  <c r="O16" i="3"/>
  <c r="N10" i="1" s="1"/>
  <c r="O17" i="3"/>
  <c r="O10" i="1" s="1"/>
  <c r="O18" i="3"/>
  <c r="P10" i="1" s="1"/>
  <c r="O19" i="3"/>
  <c r="Q10" i="1" s="1"/>
  <c r="O6" i="3"/>
  <c r="D10" i="1" s="1"/>
  <c r="N7" i="3"/>
  <c r="E9" i="1" s="1"/>
  <c r="N8" i="3"/>
  <c r="F9" i="1" s="1"/>
  <c r="N9" i="3"/>
  <c r="G9" i="1" s="1"/>
  <c r="N10" i="3"/>
  <c r="H9" i="1" s="1"/>
  <c r="N11" i="3"/>
  <c r="I9" i="1" s="1"/>
  <c r="N12" i="3"/>
  <c r="J9" i="1" s="1"/>
  <c r="N13" i="3"/>
  <c r="K9" i="1" s="1"/>
  <c r="N14" i="3"/>
  <c r="L9" i="1" s="1"/>
  <c r="N15" i="3"/>
  <c r="M9" i="1" s="1"/>
  <c r="N16" i="3"/>
  <c r="N9" i="1" s="1"/>
  <c r="N17" i="3"/>
  <c r="O9" i="1" s="1"/>
  <c r="N18" i="3"/>
  <c r="P9" i="1" s="1"/>
  <c r="N19" i="3"/>
  <c r="Q9" i="1" s="1"/>
  <c r="N6" i="3"/>
  <c r="D9" i="1" s="1"/>
  <c r="M7" i="3"/>
  <c r="E8" i="1" s="1"/>
  <c r="M8" i="3"/>
  <c r="F8" i="1" s="1"/>
  <c r="M9" i="3"/>
  <c r="G8" i="1" s="1"/>
  <c r="M10" i="3"/>
  <c r="H8" i="1" s="1"/>
  <c r="M11" i="3"/>
  <c r="I8" i="1" s="1"/>
  <c r="M12" i="3"/>
  <c r="J8" i="1" s="1"/>
  <c r="M13" i="3"/>
  <c r="K8" i="1" s="1"/>
  <c r="M14" i="3"/>
  <c r="L8" i="1" s="1"/>
  <c r="M15" i="3"/>
  <c r="M8" i="1" s="1"/>
  <c r="M16" i="3"/>
  <c r="N8" i="1" s="1"/>
  <c r="M17" i="3"/>
  <c r="O8" i="1" s="1"/>
  <c r="M18" i="3"/>
  <c r="P8" i="1" s="1"/>
  <c r="M19" i="3"/>
  <c r="Q8" i="1" s="1"/>
  <c r="M6" i="3"/>
  <c r="D8" i="1" s="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PowerPivot Data"/>
    <s v="{[Winter daily sitreps].[Year].&amp;[2017/18]}"/>
    <s v="{[Winter daily sitreps].[Year].&amp;}"/>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<sst xmlns="http://schemas.openxmlformats.org/spreadsheetml/2006/main" count="3374" uniqueCount="662">
  <si>
    <t>16/17</t>
  </si>
  <si>
    <t>17/18</t>
  </si>
  <si>
    <t>Highest day</t>
  </si>
  <si>
    <t>21 (5 Dec)</t>
  </si>
  <si>
    <t>6 out of 95 (6%)</t>
  </si>
  <si>
    <t>London</t>
  </si>
  <si>
    <t>North</t>
  </si>
  <si>
    <t>South</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</si>
  <si>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</si>
  <si>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</si>
  <si>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</si>
  <si>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</si>
  <si>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</si>
  <si>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</si>
  <si>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</si>
  <si>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</si>
  <si>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</si>
  <si>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</si>
  <si>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</si>
  <si>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</si>
  <si>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</si>
  <si>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</si>
  <si>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</si>
  <si>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</si>
  <si>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</si>
  <si>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</si>
  <si>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</si>
  <si>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</si>
  <si>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</si>
  <si>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</si>
  <si>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</si>
  <si>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</si>
  <si>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2016/17</t>
  </si>
  <si>
    <t>Midlands &amp; East</t>
  </si>
  <si>
    <t>Definition: An A&amp;E divert is where new arrivals (e.g. ambulance arrivals) are being temporarily diverted to another hospital.</t>
  </si>
  <si>
    <t>Day with the most diverts</t>
  </si>
  <si>
    <t>Chart</t>
  </si>
  <si>
    <t>Definition: Beds occupied by patients with a length of stay of 7 days or more or 21 days or more.</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</si>
  <si>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</si>
  <si>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</si>
  <si>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</si>
  <si>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</si>
  <si>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1,526 (26 Dec)</t>
  </si>
  <si>
    <t>795 (23 Dec)</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</si>
  <si>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</si>
  <si>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</si>
  <si>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</si>
  <si>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Week number</t>
  </si>
  <si>
    <t>2016/17 dates</t>
  </si>
  <si>
    <t>2017/18 dates</t>
  </si>
  <si>
    <t>27 Nov-3 Dec</t>
  </si>
  <si>
    <t>4-10 Dec</t>
  </si>
  <si>
    <t>11-17 Dec</t>
  </si>
  <si>
    <t>18-24 Dec</t>
  </si>
  <si>
    <t>25-31 Dec</t>
  </si>
  <si>
    <t>1-7 Jan</t>
  </si>
  <si>
    <t>8-14 Jan</t>
  </si>
  <si>
    <t>15-21 Jan</t>
  </si>
  <si>
    <t>22-28 Jan</t>
  </si>
  <si>
    <t>29 Jan - 4 Feb</t>
  </si>
  <si>
    <t>5-11 Feb</t>
  </si>
  <si>
    <t>12-18 Feb</t>
  </si>
  <si>
    <t>19-25 Feb</t>
  </si>
  <si>
    <t>26 Feb – 4 Mar</t>
  </si>
  <si>
    <t>1-4 Dec</t>
  </si>
  <si>
    <t>5-11 Dec</t>
  </si>
  <si>
    <t>12-18 Dec</t>
  </si>
  <si>
    <t>19-25 Dec</t>
  </si>
  <si>
    <t>26 Dec-1 Jan</t>
  </si>
  <si>
    <t>2-8 Jan</t>
  </si>
  <si>
    <t>9-15 Jan</t>
  </si>
  <si>
    <t>16-22 Jan</t>
  </si>
  <si>
    <t>23-29 Jan</t>
  </si>
  <si>
    <t>30 Jan-5 Feb</t>
  </si>
  <si>
    <t>6-12 Feb</t>
  </si>
  <si>
    <t>13-19 Feb</t>
  </si>
  <si>
    <t>20-26 Feb</t>
  </si>
  <si>
    <t>27 Feb-5 Mar</t>
  </si>
  <si>
    <t>Trust name</t>
  </si>
  <si>
    <t>Reported in</t>
  </si>
  <si>
    <t>2017/18</t>
  </si>
  <si>
    <t>Barking, Havering And Redbridge University Hospitals NHS Trust</t>
  </si>
  <si>
    <t>Barts Health NHS Trust</t>
  </si>
  <si>
    <t>Chelsea And Westminster Hospital NHS Foundation Trust</t>
  </si>
  <si>
    <t>Croydon Health Services NHS Trust</t>
  </si>
  <si>
    <t>Epsom And St Helier University Hospitals NHS Trust</t>
  </si>
  <si>
    <t>Great Ormond Street Hospital For Children NHS Foundation Trust</t>
  </si>
  <si>
    <t>Guy's And St Thomas' NHS Foundation Trust</t>
  </si>
  <si>
    <t>Homerton University Hospital NHS Foundation Trust</t>
  </si>
  <si>
    <t>Imperial College Healthcare NHS Trust</t>
  </si>
  <si>
    <t>King's College Hospital NHS Foundation Trust</t>
  </si>
  <si>
    <t>Kingston Hospital NHS Foundation Trust</t>
  </si>
  <si>
    <t>Lewisham And Greenwich NHS Trust</t>
  </si>
  <si>
    <t>London North West Healthcare NHS Trust</t>
  </si>
  <si>
    <t>Moorfields Eye Hospital NHS Foundation Trust</t>
  </si>
  <si>
    <t>North Middlesex University Hospital NHS Trust</t>
  </si>
  <si>
    <t>Royal Brompton &amp; Harefield NHS Foundation Trust</t>
  </si>
  <si>
    <t>Royal Free London NHS Foundation Trust</t>
  </si>
  <si>
    <t>Royal National Orthopaedic Hospital NHS Trust</t>
  </si>
  <si>
    <t>The Hillingdon Hospitals NHS Foundation Trust</t>
  </si>
  <si>
    <t>The Royal Marsden NHS Foundation Trust</t>
  </si>
  <si>
    <t>The Whittington Hospital NHS Trust</t>
  </si>
  <si>
    <t>University College London Hospitals NHS Foundation Trust</t>
  </si>
  <si>
    <t>Basildon And Thurrock University Hospitals NHS Foundation Trust</t>
  </si>
  <si>
    <t>Bedford Hospital NHS Trust</t>
  </si>
  <si>
    <t>Burton Hospitals NHS Foundation Trust</t>
  </si>
  <si>
    <t>Cambridge University Hospitals NHS Foundation Trust</t>
  </si>
  <si>
    <t>Chesterfield Royal Hospital NHS Foundation Trust</t>
  </si>
  <si>
    <t>Colchester Hospital University NHS Foundation Trust</t>
  </si>
  <si>
    <t>East And North Hertfordshire NHS Trust</t>
  </si>
  <si>
    <t>George Eliot Hospital NHS Trust</t>
  </si>
  <si>
    <t>Heart Of England NHS Foundation Trust</t>
  </si>
  <si>
    <t>Ipswich Hospital NHS Trust</t>
  </si>
  <si>
    <t>James Paget University Hospitals NHS Foundation Trust</t>
  </si>
  <si>
    <t>Kettering General Hospital NHS Foundation Trust</t>
  </si>
  <si>
    <t>Luton And Dunstable University Hospital NHS Foundation Trust</t>
  </si>
  <si>
    <t>Mid Essex Hospital Services NHS Trust</t>
  </si>
  <si>
    <t>Milton Keynes Hospital NHS Foundation Trust</t>
  </si>
  <si>
    <t>Norfolk And Norwich University Hospitals NHS Foundation Trust</t>
  </si>
  <si>
    <t>Northampton General Hospital NHS Trust</t>
  </si>
  <si>
    <t>Nottingham University Hospitals NHS Trust</t>
  </si>
  <si>
    <t>Papworth Hospital NHS Foundation Trust</t>
  </si>
  <si>
    <t>Sandwell And West Birmingham Hospitals NHS Trust</t>
  </si>
  <si>
    <t>Sherwood Forest Hospitals NHS Foundation Trust</t>
  </si>
  <si>
    <t>Shrewsbury And Telford Hospital NHS Trust</t>
  </si>
  <si>
    <t>South Warwickshire NHS Foundation Trust</t>
  </si>
  <si>
    <t>Southend University Hospital NHS Foundation Trust</t>
  </si>
  <si>
    <t>The Dudley Group NHS Foundation Trust</t>
  </si>
  <si>
    <t>The Princess Alexandra Hospital NHS Trust</t>
  </si>
  <si>
    <t>The Queen Elizabeth Hospital, King's Lynn, NHS Foundation Trust</t>
  </si>
  <si>
    <t>The Robert Jones And Agnes Hunt Orthopaedic Hospital NHS Foundation Trust</t>
  </si>
  <si>
    <t>The Royal Wolverhampton NHS Trust</t>
  </si>
  <si>
    <t>United Lincolnshire Hospitals NHS Trust</t>
  </si>
  <si>
    <t>University Hospitals Birmingham NHS Foundation Trust</t>
  </si>
  <si>
    <t>University Hospitals Coventry And Warwickshire NHS Trust</t>
  </si>
  <si>
    <t>University Hospitals Of Leicester NHS Trust</t>
  </si>
  <si>
    <t>University Hospitals Of North Midlands NHS Trust</t>
  </si>
  <si>
    <t>Walsall Healthcare NHS Trust</t>
  </si>
  <si>
    <t>West Hertfordshire Hospitals NHS Trust</t>
  </si>
  <si>
    <t>West Suffolk NHS Foundation Trust</t>
  </si>
  <si>
    <t>Worcestershire Acute Hospitals NHS Trust</t>
  </si>
  <si>
    <t>Wye Valley NHS Trust</t>
  </si>
  <si>
    <t>Aintree University Hospital NHS Foundation Trust</t>
  </si>
  <si>
    <t>Airedale NHS Foundation Trust</t>
  </si>
  <si>
    <t>Alder Hey Children's NHS Foundation Trust</t>
  </si>
  <si>
    <t>Barnsley Hospital NHS Foundation Trust</t>
  </si>
  <si>
    <t>Blackpool Teaching Hospitals NHS Foundation Trust</t>
  </si>
  <si>
    <t>Bolton NHS Foundation Trust</t>
  </si>
  <si>
    <t>Bradford Teaching Hospitals NHS Foundation Trust</t>
  </si>
  <si>
    <t>Calderdale And Huddersfield NHS Foundation Trust</t>
  </si>
  <si>
    <t>City Hospitals Sunderland NHS Foundation Trust</t>
  </si>
  <si>
    <t>Countess Of Chester Hospital NHS Foundation Trust</t>
  </si>
  <si>
    <t>County Durham And Darlington NHS Foundation Trust</t>
  </si>
  <si>
    <t>Doncaster And Bassetlaw Hospitals NHS Foundation Trust</t>
  </si>
  <si>
    <t>East Cheshire NHS Trust</t>
  </si>
  <si>
    <t>East Lancashire Hospitals NHS Trust</t>
  </si>
  <si>
    <t>Gateshead Health NHS Foundation Trust</t>
  </si>
  <si>
    <t>Harrogate And District NHS Foundation Trust</t>
  </si>
  <si>
    <t>Hull And East Yorkshire Hospitals NHS Trust</t>
  </si>
  <si>
    <t>Lancashire Teaching Hospitals NHS Foundation Trust</t>
  </si>
  <si>
    <t>Leeds Teaching Hospitals NHS Trust</t>
  </si>
  <si>
    <t>Liverpool Heart And Chest Hospital NHS Foundation Trust</t>
  </si>
  <si>
    <t>Liverpool Women's NHS Foundation Trust</t>
  </si>
  <si>
    <t>Mid Cheshire Hospitals NHS Foundation Trust</t>
  </si>
  <si>
    <t>Mid Yorkshire Hospitals NHS Trust</t>
  </si>
  <si>
    <t>North Cumbria University Hospitals NHS Trust</t>
  </si>
  <si>
    <t>North Tees And Hartlepool NHS Foundation Trust</t>
  </si>
  <si>
    <t>Northern Lincolnshire And Goole NHS Foundation Trust</t>
  </si>
  <si>
    <t>Northumbria Healthcare NHS Foundation Trust</t>
  </si>
  <si>
    <t>Pennine Acute Hospitals NHS Trust</t>
  </si>
  <si>
    <t>Royal Liverpool And Broadgreen University Hospitals NHS Trust</t>
  </si>
  <si>
    <t>Salford Royal NHS Foundation Trust</t>
  </si>
  <si>
    <t>Sheffield Children's NHS Foundation Trust</t>
  </si>
  <si>
    <t>Sheffield Teaching Hospitals NHS Foundation Trust</t>
  </si>
  <si>
    <t>South Tees Hospitals NHS Foundation Trust</t>
  </si>
  <si>
    <t>South Tyneside NHS Foundation Trust</t>
  </si>
  <si>
    <t>Southport And Ormskirk Hospital NHS Trust</t>
  </si>
  <si>
    <t>St Helens And Knowsley Hospitals NHS Trust</t>
  </si>
  <si>
    <t>Stockport NHS Foundation Trust</t>
  </si>
  <si>
    <t>The Christie NHS Foundation Trust</t>
  </si>
  <si>
    <t>The Newcastle Upon Tyne Hospitals NHS Foundation Trust</t>
  </si>
  <si>
    <t>The Rotherham NHS Foundation Trust</t>
  </si>
  <si>
    <t>The Walton Centre NHS Foundation Trust</t>
  </si>
  <si>
    <t>University Hospitals Of Morecambe Bay NHS Foundation Trust</t>
  </si>
  <si>
    <t>Warrington And Halton Hospitals NHS Foundation Trust</t>
  </si>
  <si>
    <t>Wirral University Teaching Hospital NHS Foundation Trust</t>
  </si>
  <si>
    <t>Wrightington, Wigan And Leigh NHS Foundation Trust</t>
  </si>
  <si>
    <t>York Teaching Hospital NHS Foundation Trust</t>
  </si>
  <si>
    <t>Ashford And St Peter's Hospitals NHS Foundation Trust</t>
  </si>
  <si>
    <t>Brighton And Sussex University Hospitals NHS Trust</t>
  </si>
  <si>
    <t>Buckinghamshire Healthcare NHS Trust</t>
  </si>
  <si>
    <t>Dartford And Gravesham NHS Trust</t>
  </si>
  <si>
    <t>Dorset County Hospital NHS Foundation Trust</t>
  </si>
  <si>
    <t>East Kent Hospitals University NHS Foundation Trust</t>
  </si>
  <si>
    <t>East Sussex Healthcare NHS Trust</t>
  </si>
  <si>
    <t>Frimley Health NHS Foundation Trust</t>
  </si>
  <si>
    <t>Gloucestershire Hospitals NHS Foundation Trust</t>
  </si>
  <si>
    <t>Great Western Hospitals NHS Foundation Trust</t>
  </si>
  <si>
    <t>Hampshire Hospitals NHS Foundation Trust</t>
  </si>
  <si>
    <t>Isle Of Wight NHS Trust</t>
  </si>
  <si>
    <t>Maidstone And Tunbridge Wells NHS Trust</t>
  </si>
  <si>
    <t>Medway NHS Foundation Trust</t>
  </si>
  <si>
    <t>North Bristol NHS Trust</t>
  </si>
  <si>
    <t>Northern Devon Healthcare NHS Trust</t>
  </si>
  <si>
    <t>Oxford University Hospitals NHS Trust</t>
  </si>
  <si>
    <t>Plymouth Hospitals NHS Trust</t>
  </si>
  <si>
    <t>Poole Hospital NHS Foundation Trust</t>
  </si>
  <si>
    <t>Portsmouth Hospitals NHS Trust</t>
  </si>
  <si>
    <t>Queen Victoria Hospital NHS Foundation Trust</t>
  </si>
  <si>
    <t>Royal Berkshire NHS Foundation Trust</t>
  </si>
  <si>
    <t>Royal Cornwall Hospitals NHS Trust</t>
  </si>
  <si>
    <t>Royal Devon And Exeter NHS Foundation Trust</t>
  </si>
  <si>
    <t>Royal Surrey County Hospital NHS Foundation Trust</t>
  </si>
  <si>
    <t>Royal United Hospital Bath NHS Foundation Trust</t>
  </si>
  <si>
    <t>Salisbury NHS Foundation Trust</t>
  </si>
  <si>
    <t>Surrey And Sussex Healthcare NHS Trust</t>
  </si>
  <si>
    <t>Taunton And Somerset NHS Foundation Trust</t>
  </si>
  <si>
    <t>The Royal Bournemouth And Christchurch Hospitals NHS Foundation Trust</t>
  </si>
  <si>
    <t>University Hospital Southampton NHS Foundation Trust</t>
  </si>
  <si>
    <t>University Hospitals Bristol NHS Foundation Trust</t>
  </si>
  <si>
    <t>Western Sussex Hospitals NHS Foundation Trust</t>
  </si>
  <si>
    <t>Weston Area Health NHS Trust</t>
  </si>
  <si>
    <t>Yeovil District Hospital NHS Foundation Trust</t>
  </si>
  <si>
    <t>Yes</t>
  </si>
  <si>
    <t>St George's University Hospitals NHS Foundation Trust</t>
  </si>
  <si>
    <t>Derby Teaching Hospitals NHS Foundation Trust</t>
  </si>
  <si>
    <t>North West Anglia NHS Foundation Trust</t>
  </si>
  <si>
    <t>Manchester University NHS Foundation Trust</t>
  </si>
  <si>
    <t>Tameside And Glossop Integrated Care NHS Foundation Trust</t>
  </si>
  <si>
    <t>Torbay And South Devon NHS Foundation Trust</t>
  </si>
  <si>
    <t>No</t>
  </si>
  <si>
    <t>Birmingham Women's and Children's NHS Foundation Trust</t>
  </si>
  <si>
    <t>In 2016/17 reported separately as Central Manchester and Univeristy Hospital South Manchester prior to merger.</t>
  </si>
  <si>
    <t>In 2016/17 reported separately as Birmingham Women's and Birmingham Children's prior to merger.</t>
  </si>
  <si>
    <t>Total</t>
  </si>
  <si>
    <t>Sum of AE diverts</t>
  </si>
  <si>
    <t>Row Labels</t>
  </si>
  <si>
    <t>1</t>
  </si>
  <si>
    <t>2</t>
  </si>
  <si>
    <t>3</t>
  </si>
  <si>
    <t>4</t>
  </si>
  <si>
    <t>5</t>
  </si>
  <si>
    <t>6</t>
  </si>
  <si>
    <t>7</t>
  </si>
  <si>
    <t>8</t>
  </si>
  <si>
    <t>9</t>
  </si>
  <si>
    <t>10</t>
  </si>
  <si>
    <t>11</t>
  </si>
  <si>
    <t>12</t>
  </si>
  <si>
    <t>13</t>
  </si>
  <si>
    <t>14</t>
  </si>
  <si>
    <t>15</t>
  </si>
  <si>
    <t>Grand Total</t>
  </si>
  <si>
    <t/>
  </si>
  <si>
    <t>Year</t>
  </si>
  <si>
    <t>All</t>
  </si>
  <si>
    <t>Column Labels</t>
  </si>
  <si>
    <t>North of England</t>
  </si>
  <si>
    <t>South of England</t>
  </si>
  <si>
    <t>2017/18 weekly total, by region</t>
  </si>
  <si>
    <t>Week 1</t>
  </si>
  <si>
    <t>Week 2</t>
  </si>
  <si>
    <t>Week 3</t>
  </si>
  <si>
    <t>Week 4</t>
  </si>
  <si>
    <t>Week 5</t>
  </si>
  <si>
    <t>Week 6</t>
  </si>
  <si>
    <t>Week 7</t>
  </si>
  <si>
    <t>Week 8</t>
  </si>
  <si>
    <t>Week 9</t>
  </si>
  <si>
    <t>Week 10</t>
  </si>
  <si>
    <t>Week 11</t>
  </si>
  <si>
    <t>Week 12</t>
  </si>
  <si>
    <t>Week 13</t>
  </si>
  <si>
    <t>Week 14</t>
  </si>
  <si>
    <t>M&amp;E</t>
  </si>
  <si>
    <t>2016/17 weekly total</t>
  </si>
  <si>
    <t>01/12/16</t>
  </si>
  <si>
    <t>02/12/16</t>
  </si>
  <si>
    <t>03/12/16</t>
  </si>
  <si>
    <t>04/12/16</t>
  </si>
  <si>
    <t>05/12/16</t>
  </si>
  <si>
    <t>06/12/16</t>
  </si>
  <si>
    <t>07/12/16</t>
  </si>
  <si>
    <t>08/12/16</t>
  </si>
  <si>
    <t>09/12/16</t>
  </si>
  <si>
    <t>10/12/16</t>
  </si>
  <si>
    <t>11/12/16</t>
  </si>
  <si>
    <t>12/12/16</t>
  </si>
  <si>
    <t>13/12/16</t>
  </si>
  <si>
    <t>14/12/16</t>
  </si>
  <si>
    <t>15/12/16</t>
  </si>
  <si>
    <t>16/12/16</t>
  </si>
  <si>
    <t>17/12/16</t>
  </si>
  <si>
    <t>18/12/16</t>
  </si>
  <si>
    <t>19/12/16</t>
  </si>
  <si>
    <t>20/12/16</t>
  </si>
  <si>
    <t>21/12/16</t>
  </si>
  <si>
    <t>22/12/16</t>
  </si>
  <si>
    <t>23/12/16</t>
  </si>
  <si>
    <t>24/12/16</t>
  </si>
  <si>
    <t>25/12/16</t>
  </si>
  <si>
    <t>26/12/16</t>
  </si>
  <si>
    <t>27/12/16</t>
  </si>
  <si>
    <t>28/12/16</t>
  </si>
  <si>
    <t>29/12/16</t>
  </si>
  <si>
    <t>30/12/16</t>
  </si>
  <si>
    <t>31/12/16</t>
  </si>
  <si>
    <t>01/01/17</t>
  </si>
  <si>
    <t>02/01/17</t>
  </si>
  <si>
    <t>03/01/17</t>
  </si>
  <si>
    <t>04/01/17</t>
  </si>
  <si>
    <t>05/01/17</t>
  </si>
  <si>
    <t>06/01/17</t>
  </si>
  <si>
    <t>07/01/17</t>
  </si>
  <si>
    <t>08/01/17</t>
  </si>
  <si>
    <t>09/01/17</t>
  </si>
  <si>
    <t>10/01/17</t>
  </si>
  <si>
    <t>11/01/17</t>
  </si>
  <si>
    <t>12/01/17</t>
  </si>
  <si>
    <t>13/01/17</t>
  </si>
  <si>
    <t>14/01/17</t>
  </si>
  <si>
    <t>15/01/17</t>
  </si>
  <si>
    <t>16/01/17</t>
  </si>
  <si>
    <t>17/01/17</t>
  </si>
  <si>
    <t>18/01/17</t>
  </si>
  <si>
    <t>19/01/17</t>
  </si>
  <si>
    <t>20/01/17</t>
  </si>
  <si>
    <t>21/01/17</t>
  </si>
  <si>
    <t>22/01/17</t>
  </si>
  <si>
    <t>23/01/17</t>
  </si>
  <si>
    <t>24/01/17</t>
  </si>
  <si>
    <t>25/01/17</t>
  </si>
  <si>
    <t>26/01/17</t>
  </si>
  <si>
    <t>27/01/17</t>
  </si>
  <si>
    <t>28/01/17</t>
  </si>
  <si>
    <t>29/01/17</t>
  </si>
  <si>
    <t>30/01/17</t>
  </si>
  <si>
    <t>31/01/17</t>
  </si>
  <si>
    <t>01/02/17</t>
  </si>
  <si>
    <t>02/02/17</t>
  </si>
  <si>
    <t>03/02/17</t>
  </si>
  <si>
    <t>04/02/17</t>
  </si>
  <si>
    <t>05/02/17</t>
  </si>
  <si>
    <t>06/02/17</t>
  </si>
  <si>
    <t>07/02/17</t>
  </si>
  <si>
    <t>08/02/17</t>
  </si>
  <si>
    <t>09/02/17</t>
  </si>
  <si>
    <t>10/02/17</t>
  </si>
  <si>
    <t>11/02/17</t>
  </si>
  <si>
    <t>12/02/17</t>
  </si>
  <si>
    <t>13/02/17</t>
  </si>
  <si>
    <t>14/02/17</t>
  </si>
  <si>
    <t>15/02/17</t>
  </si>
  <si>
    <t>16/02/17</t>
  </si>
  <si>
    <t>17/02/17</t>
  </si>
  <si>
    <t>18/02/17</t>
  </si>
  <si>
    <t>19/02/17</t>
  </si>
  <si>
    <t>20/02/17</t>
  </si>
  <si>
    <t>21/02/17</t>
  </si>
  <si>
    <t>22/02/17</t>
  </si>
  <si>
    <t>23/02/17</t>
  </si>
  <si>
    <t>24/02/17</t>
  </si>
  <si>
    <t>25/02/17</t>
  </si>
  <si>
    <t>26/02/17</t>
  </si>
  <si>
    <t>27/02/17</t>
  </si>
  <si>
    <t>28/02/17</t>
  </si>
  <si>
    <t>01/03/17</t>
  </si>
  <si>
    <t>02/03/17</t>
  </si>
  <si>
    <t>03/03/17</t>
  </si>
  <si>
    <t>04/03/17</t>
  </si>
  <si>
    <t>05/03/17</t>
  </si>
  <si>
    <t>06/03/17</t>
  </si>
  <si>
    <t>07/03/17</t>
  </si>
  <si>
    <t>08/03/17</t>
  </si>
  <si>
    <t>09/03/17</t>
  </si>
  <si>
    <t>10/03/17</t>
  </si>
  <si>
    <t>11/03/17</t>
  </si>
  <si>
    <t>12/03/17</t>
  </si>
  <si>
    <t>2016/17 - highest day</t>
  </si>
  <si>
    <t>27/11/17</t>
  </si>
  <si>
    <t>28/11/17</t>
  </si>
  <si>
    <t>29/11/17</t>
  </si>
  <si>
    <t>30/11/17</t>
  </si>
  <si>
    <t>01/12/17</t>
  </si>
  <si>
    <t>02/12/17</t>
  </si>
  <si>
    <t>03/12/17</t>
  </si>
  <si>
    <t>04/12/17</t>
  </si>
  <si>
    <t>05/12/17</t>
  </si>
  <si>
    <t>06/12/17</t>
  </si>
  <si>
    <t>07/12/17</t>
  </si>
  <si>
    <t>08/12/17</t>
  </si>
  <si>
    <t>09/12/17</t>
  </si>
  <si>
    <t>10/12/17</t>
  </si>
  <si>
    <t>2017/18 - highest day</t>
  </si>
  <si>
    <t>2016/17 - no. zero days</t>
  </si>
  <si>
    <t>2017/18 - no. zero days</t>
  </si>
  <si>
    <t>2016/17 - G&amp;A weekly average bed occupancy</t>
  </si>
  <si>
    <t>Total Available</t>
  </si>
  <si>
    <t>Available</t>
  </si>
  <si>
    <t>Total Occupied</t>
  </si>
  <si>
    <t>Occupied</t>
  </si>
  <si>
    <t>2017/18 - weekly average bed occupancy, by region</t>
  </si>
  <si>
    <t>Sum of Beds occ over 7 days</t>
  </si>
  <si>
    <t xml:space="preserve">2017/18 - weekly total number of beds occ over 7 days </t>
  </si>
  <si>
    <t>Sum of Beds occ over 21 days</t>
  </si>
  <si>
    <t>11/12/17</t>
  </si>
  <si>
    <t>12/12/17</t>
  </si>
  <si>
    <t>13/12/17</t>
  </si>
  <si>
    <t>14/12/17</t>
  </si>
  <si>
    <t>15/12/17</t>
  </si>
  <si>
    <t>16/12/17</t>
  </si>
  <si>
    <t>17/12/17</t>
  </si>
  <si>
    <t>Sum of Beds closed norovirus</t>
  </si>
  <si>
    <t>2016/17 average daily beds closed</t>
  </si>
  <si>
    <t xml:space="preserve">2017/18 average daily beds closed, by region </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</si>
  <si>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</si>
  <si>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</si>
  <si>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</si>
  <si>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</si>
  <si>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</si>
  <si>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</si>
  <si>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</si>
  <si>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</si>
  <si>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</si>
  <si>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</si>
  <si>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</si>
  <si>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</si>
  <si>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</si>
  <si>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</si>
  <si>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</si>
  <si>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</si>
  <si>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</si>
  <si>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</si>
  <si>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</si>
  <si>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</si>
  <si>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</si>
  <si>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</si>
  <si>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</si>
  <si>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</si>
  <si>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</si>
  <si>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</si>
  <si>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</si>
  <si>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</si>
  <si>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</si>
  <si>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</si>
  <si>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</si>
  <si>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</si>
  <si>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</si>
  <si>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</si>
  <si>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</si>
  <si>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</si>
  <si>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</si>
  <si>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</si>
  <si>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</si>
  <si>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</si>
  <si>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</si>
  <si>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</si>
  <si>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</si>
  <si>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</si>
  <si>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</si>
  <si>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</si>
  <si>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</si>
  <si>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</si>
  <si>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</si>
  <si>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</si>
  <si>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</si>
  <si>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</si>
  <si>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</si>
  <si>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</si>
  <si>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</si>
  <si>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</si>
  <si>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LONDON NORTH WEST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</si>
  <si>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</si>
  <si>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</si>
  <si>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</si>
  <si>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</si>
  <si>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</si>
  <si>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</si>
  <si>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</si>
  <si>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</si>
  <si>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</si>
  <si>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</si>
  <si>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</si>
  <si>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</si>
  <si>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</si>
  <si>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</si>
  <si>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</si>
  <si>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</si>
  <si>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</si>
  <si>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</si>
  <si>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</si>
  <si>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</si>
  <si>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</si>
  <si>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</si>
  <si>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</si>
  <si>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</si>
  <si>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ROYAL BERKSHIRE NHS FOUNDATION TRUST</t>
  </si>
  <si>
    <t>ROYAL CORNWALL HOSPITALS NHS TRUST</t>
  </si>
  <si>
    <t>ROYAL DEVON AND EXETER NHS FOUNDATION TRUST</t>
  </si>
  <si>
    <t>ROYAL FREE LONDON NHS FOUNDATION TRUST</t>
  </si>
  <si>
    <t>ROYAL LIVERPOOL AND BROADGREEN UNIVERSITY HOSPITALS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</si>
  <si>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</si>
  <si>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</si>
  <si>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</si>
  <si>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</si>
  <si>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</si>
  <si>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</si>
  <si>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</si>
  <si>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</si>
  <si>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</si>
  <si>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</si>
  <si>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</si>
  <si>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</si>
  <si>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</si>
  <si>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</si>
  <si>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</si>
  <si>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</si>
  <si>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</si>
  <si>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</si>
  <si>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</si>
  <si>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</si>
  <si>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</si>
  <si>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</si>
  <si>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</si>
  <si>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</si>
  <si>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</si>
  <si>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ROTHERHAM NHS FOUNDATION TRUST</t>
  </si>
  <si>
    <t>THE ROYAL BOURNEMOUTH AND CHRISTCHURCH HOSPITALS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</si>
  <si>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</si>
  <si>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</si>
  <si>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</si>
  <si>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</si>
  <si>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</si>
  <si>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</si>
  <si>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</si>
  <si>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</si>
  <si>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</si>
  <si>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</si>
  <si>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</si>
  <si>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</si>
  <si>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</si>
  <si>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</si>
  <si>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</si>
  <si>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</si>
  <si>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</si>
  <si>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</si>
  <si>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</si>
  <si>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</si>
  <si>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</si>
  <si>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</si>
  <si>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</si>
  <si>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</si>
  <si>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2017/18 no. trusts with beds closed</t>
  </si>
  <si>
    <t>2017/18 day with most beds closed</t>
  </si>
  <si>
    <t>Sum of Beds closed norovius unocc</t>
  </si>
  <si>
    <t>2016/17 average daily beds closed unoccupied</t>
  </si>
  <si>
    <t>2017/18 average daily beds closed unoccupied, by region</t>
  </si>
  <si>
    <t>2017/18 number of trusts with beds closed unoccupied</t>
  </si>
  <si>
    <t>2017/18 day with highest number closed unoccupied</t>
  </si>
  <si>
    <t>Sum of Amb arrivals</t>
  </si>
  <si>
    <t>2017/18 total ambulance arrivals, by region</t>
  </si>
  <si>
    <t>Total 30-60 mins</t>
  </si>
  <si>
    <t>30-60 mins</t>
  </si>
  <si>
    <t>Total over 60 mins</t>
  </si>
  <si>
    <t>over 60 mins</t>
  </si>
  <si>
    <t>Total Sum of Amb arrivals</t>
  </si>
  <si>
    <t>2016/17 average occupancy</t>
  </si>
  <si>
    <t>Total Avail</t>
  </si>
  <si>
    <t>Avail</t>
  </si>
  <si>
    <t>Total Occ</t>
  </si>
  <si>
    <t>Occ</t>
  </si>
  <si>
    <t>2017/18 average bed occupancy, by region</t>
  </si>
  <si>
    <t>2016/17 daily average beds available</t>
  </si>
  <si>
    <t>2017/18 daily average beds available, by region</t>
  </si>
  <si>
    <t>Sum of Paed Int Care Avail</t>
  </si>
  <si>
    <t>Sum of Paed Int Care Occ</t>
  </si>
  <si>
    <t>Total Sum of Paed Int Care Avail</t>
  </si>
  <si>
    <t>Total Sum of Paed Int Care Occ</t>
  </si>
  <si>
    <t>18/12/17</t>
  </si>
  <si>
    <t>19/12/17</t>
  </si>
  <si>
    <t>20/12/17</t>
  </si>
  <si>
    <t>21/12/17</t>
  </si>
  <si>
    <t>22/12/17</t>
  </si>
  <si>
    <t>23/12/17</t>
  </si>
  <si>
    <t>24/12/17</t>
  </si>
  <si>
    <t>25/12/17</t>
  </si>
  <si>
    <t>26/12/17</t>
  </si>
  <si>
    <t>27/12/17</t>
  </si>
  <si>
    <t>28/12/17</t>
  </si>
  <si>
    <t>29/12/17</t>
  </si>
  <si>
    <t>30/12/17</t>
  </si>
  <si>
    <t>31/12/17</t>
  </si>
  <si>
    <t>2017/18 ambulance handover delays, by region</t>
  </si>
  <si>
    <t>Sum of Amb delays over 60 mins</t>
  </si>
  <si>
    <t>Sum of Neo Int Care Avail</t>
  </si>
  <si>
    <t>Sum of Neo Int Care occ</t>
  </si>
  <si>
    <t>Total Sum of Neo Int Care Avail</t>
  </si>
  <si>
    <t>Total Sum of Neo Int Care occ</t>
  </si>
  <si>
    <t>2017/18 average occupancy, by region</t>
  </si>
  <si>
    <t>Friday</t>
  </si>
  <si>
    <t>Monday</t>
  </si>
  <si>
    <t>Saturday</t>
  </si>
  <si>
    <t>Sunday</t>
  </si>
  <si>
    <t>Thursday</t>
  </si>
  <si>
    <t>Tuesday</t>
  </si>
  <si>
    <t>Wednesday</t>
  </si>
  <si>
    <t>Week 1 Total</t>
  </si>
  <si>
    <t>Week 2 Total</t>
  </si>
  <si>
    <t>Week 3 Total</t>
  </si>
  <si>
    <t>Week 4 Total</t>
  </si>
  <si>
    <t>Week 5 Total</t>
  </si>
  <si>
    <t>Average of GA bed occupancy</t>
  </si>
  <si>
    <t>&gt;85%</t>
  </si>
  <si>
    <t>&gt;95%</t>
  </si>
  <si>
    <t>G&amp;A bed availability</t>
  </si>
  <si>
    <t>Daily average</t>
  </si>
  <si>
    <t>Total Core</t>
  </si>
  <si>
    <t>Core</t>
  </si>
  <si>
    <t>Total Escalation</t>
  </si>
  <si>
    <t>Escalation</t>
  </si>
  <si>
    <t>Total Total</t>
  </si>
  <si>
    <t>CORE</t>
  </si>
  <si>
    <t>ESC.</t>
  </si>
  <si>
    <t>TOTAL</t>
  </si>
  <si>
    <t>In 2016/17 reported separately as Peterborough and Stamford and Hinchingbrooke Healthcare prior to merger.</t>
  </si>
  <si>
    <t>2016/17 highest day</t>
  </si>
  <si>
    <t>Day with most core beds open</t>
  </si>
  <si>
    <t>Day with most escalation beds open</t>
  </si>
  <si>
    <t>Day with most total beds open</t>
  </si>
  <si>
    <t>97,026 (12 Jan)</t>
  </si>
  <si>
    <t>5,072 (10 Jan)</t>
  </si>
  <si>
    <t>102,052 (10 Jan)</t>
  </si>
  <si>
    <t>The data shows the average daily occupancy for general and acute beds, as well as the number of reporting trusts who reached 85%, 95% or 100% occupancy on at least one day that week.
Note that the vertical axis on the chart does not start at zero.</t>
  </si>
  <si>
    <t>The data shows the average number of patients per day with stays of 7 days or more or 21 days or more.
Data not available for 2016/17.</t>
  </si>
  <si>
    <t xml:space="preserve">   Core beds:</t>
  </si>
  <si>
    <t xml:space="preserve">   Escalation beds:</t>
  </si>
  <si>
    <t xml:space="preserve">   Total beds:</t>
  </si>
  <si>
    <t xml:space="preserve">1. The data below summarises the weekly winter sitrep data published by NHS England. 
2. Where possible the data has been compared to the closest week in 2016/17 (the week to week comparison can be found on the comparisons tab). 
3. In 2017/18 there are 137 trusts reporting in the weekly winter sitreps, compared to 152 in 2016/17, comparisons with 2016/17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t>
  </si>
  <si>
    <t>Definition: All available beds for general and acute patients, made up of core bed stock and escalation beds (temporary beds opened to increase capacity).</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</si>
  <si>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 
Data is not available for 2016/17.</t>
  </si>
  <si>
    <t>01/01/18</t>
  </si>
  <si>
    <t>02/01/18</t>
  </si>
  <si>
    <t>03/01/18</t>
  </si>
  <si>
    <t>04/01/18</t>
  </si>
  <si>
    <t>05/01/18</t>
  </si>
  <si>
    <t>06/01/18</t>
  </si>
  <si>
    <t>Week 6 Total</t>
  </si>
  <si>
    <t>The data shows the total (sum) of all diverts in a given week.  
Total for 152 trusts in 2016/17 and 137 trusts in 2017/18.
Data not available for 2016/17 week 1.</t>
  </si>
  <si>
    <t xml:space="preserve">
The data shows the daily average number of general and acute beds available, divided into core beds and escalation beds. As well as the day when the highest number of each bed type was available.
Total for 152 trusts in 2016/17 and 137 trusts in 2017/18.</t>
  </si>
  <si>
    <t>The data shows the average number of beds per day that are closed and closed unoccupied due to D&amp;V/norovirus-like symptons. It also shows the number of trusts with beds closed/beds closed unoccupied on at least one day that week and the day with the highest number of closures recorded.
Total for 152 trusts in 2016/17 and 137 trusts in 2017/18.</t>
  </si>
  <si>
    <t>The data shows the daily average percentage of adult critical care beds that are occupied. As well as the daily average number of adult critical care beds available (total number of beds minus number of occupied beds) each day.
Available beds total for 152 trusts in 2016/17 and 137 trusts in 2017/18.
Note that the vertical axis on the chart does not start at zero.</t>
  </si>
  <si>
    <t>The data shows the daily average percentage of paediatric intensive care beds that are occupied. As well as the daily average number of paediatric intensive care beds available (total number of beds minus number of occupied beds) each day.
Available beds total for 152 trusts in 2016/17 and 137 trusts in 2017/18.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</si>
  <si>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152 trusts in 2016/17 and 137 trusts in 2017/18.
Note that the vertical axis on the chart does not start at zero.</t>
  </si>
  <si>
    <t>07/01/18</t>
  </si>
  <si>
    <t>08/01/18</t>
  </si>
  <si>
    <t>09/01/18</t>
  </si>
  <si>
    <t>10/01/18</t>
  </si>
  <si>
    <t>11/01/18</t>
  </si>
  <si>
    <t>12/01/18</t>
  </si>
  <si>
    <t>13/01/18</t>
  </si>
  <si>
    <t>14/01/18</t>
  </si>
  <si>
    <t>Week 7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</si>
</sst>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4"/>
      <color theme="0"/>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s>
  <fills count="7">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79998168889431442"/>
        <bgColor indexed="64"/>
      </patternFill>
    </fill>
  </fills>
  <borders count="14">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77111117893"/>
      </left>
      <right/>
      <top/>
      <bottom/>
      <diagonal/>
    </border>
    <border>
      <left style="thin">
        <color theme="2" tint="-0.249977111117893"/>
      </left>
      <right style="thin">
        <color theme="2" tint="-0.24994659260841701"/>
      </right>
      <top style="thin">
        <color theme="2" tint="-0.249977111117893"/>
      </top>
      <bottom style="thin">
        <color theme="2" tint="-0.249977111117893"/>
      </bottom>
      <diagonal/>
    </border>
    <border>
      <left/>
      <right style="thin">
        <color theme="2" tint="-0.249977111117893"/>
      </right>
      <top style="thin">
        <color theme="2" tint="-0.24994659260841701"/>
      </top>
      <bottom style="thin">
        <color theme="2" tint="-0.24994659260841701"/>
      </bottom>
      <diagonal/>
    </border>
    <border>
      <left style="thin">
        <color theme="9"/>
      </left>
      <right style="thin">
        <color theme="9"/>
      </right>
      <top style="thin">
        <color theme="9"/>
      </top>
      <bottom style="thin">
        <color theme="9"/>
      </bottom>
      <diagonal/>
    </border>
    <border>
      <left style="thin">
        <color theme="2" tint="-0.249977111117893"/>
      </left>
      <right style="thin">
        <color theme="2" tint="-0.24994659260841701"/>
      </right>
      <top style="thin">
        <color theme="2" tint="-0.249977111117893"/>
      </top>
      <bottom/>
      <diagonal/>
    </border>
    <border>
      <left style="thin">
        <color theme="2" tint="0.59999389629810485"/>
      </left>
      <right style="thin">
        <color theme="2" tint="0.59999389629810485"/>
      </right>
      <top style="thin">
        <color theme="2" tint="0.59999389629810485"/>
      </top>
      <bottom style="thin">
        <color theme="2" tint="0.59999389629810485"/>
      </bottom>
      <diagonal/>
    </border>
    <border>
      <left/>
      <right style="thin">
        <color theme="2" tint="0.59999389629810485"/>
      </right>
      <top/>
      <bottom style="thin">
        <color theme="2" tint="0.59999389629810485"/>
      </bottom>
      <diagonal/>
    </border>
    <border>
      <left/>
      <right/>
      <top/>
      <bottom style="thin">
        <color theme="2" tint="-0.249977111117893"/>
      </bottom>
      <diagonal/>
    </border>
    <border>
      <left/>
      <right style="thin">
        <color theme="2" tint="-0.24994659260841701"/>
      </right>
      <top/>
      <bottom/>
      <diagonal/>
    </border>
  </borders>
  <cellStyleXfs count="2">
    <xf numFmtId="0" fontId="0" fillId="0" borderId="0"/>
    <xf numFmtId="9" fontId="1" fillId="0" borderId="0" applyFont="0" applyFill="0" applyBorder="0" applyAlignment="0" applyProtection="0"/>
  </cellStyleXfs>
  <cellXfs count="86">
    <xf numFmtId="0" fontId="0" fillId="0" borderId="0" xfId="0"/>
    <xf numFmtId="0" fontId="0" fillId="0" borderId="0" xfId="0" applyAlignment="1">
      <alignment horizontal="right"/>
    </xf>
    <xf numFmtId="0" fontId="0" fillId="0" borderId="0" xfId="0" applyNumberFormat="1"/>
    <xf numFmtId="0" fontId="3" fillId="3" borderId="1" xfId="0" applyFont="1" applyFill="1" applyBorder="1" applyAlignment="1">
      <alignment horizontal="center"/>
    </xf>
    <xf numFmtId="164" fontId="0" fillId="0" borderId="0" xfId="1" applyNumberFormat="1" applyFont="1"/>
    <xf numFmtId="0" fontId="0" fillId="0" borderId="5" xfId="0" applyBorder="1"/>
    <xf numFmtId="0" fontId="0" fillId="0" borderId="0" xfId="0" applyFont="1"/>
    <xf numFmtId="0" fontId="4" fillId="0" borderId="0" xfId="0" applyFont="1" applyAlignment="1">
      <alignment horizontal="right"/>
    </xf>
    <xf numFmtId="0" fontId="2" fillId="2" borderId="6" xfId="0" applyFont="1" applyFill="1" applyBorder="1" applyAlignment="1">
      <alignment horizontal="center"/>
    </xf>
    <xf numFmtId="0" fontId="5" fillId="0" borderId="0" xfId="0" applyFont="1" applyAlignment="1">
      <alignment vertical="center" textRotation="90"/>
    </xf>
    <xf numFmtId="164" fontId="2" fillId="2" borderId="6" xfId="0" applyNumberFormat="1" applyFont="1" applyFill="1" applyBorder="1" applyAlignment="1">
      <alignment horizontal="center"/>
    </xf>
    <xf numFmtId="164" fontId="3" fillId="3" borderId="1" xfId="1" applyNumberFormat="1" applyFont="1" applyFill="1" applyBorder="1" applyAlignment="1">
      <alignment horizontal="center"/>
    </xf>
    <xf numFmtId="1" fontId="2" fillId="2" borderId="6" xfId="0"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3" fontId="2" fillId="2" borderId="6" xfId="0" applyNumberFormat="1" applyFont="1" applyFill="1" applyBorder="1"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164" fontId="2" fillId="2" borderId="6" xfId="1" applyNumberFormat="1" applyFont="1" applyFill="1" applyBorder="1" applyAlignment="1">
      <alignment horizontal="center"/>
    </xf>
    <xf numFmtId="0" fontId="7" fillId="0" borderId="0" xfId="0" applyFont="1" applyAlignment="1">
      <alignment vertical="top" wrapText="1"/>
    </xf>
    <xf numFmtId="0" fontId="2" fillId="2" borderId="9" xfId="0" applyFont="1" applyFill="1" applyBorder="1" applyAlignment="1">
      <alignment horizontal="center"/>
    </xf>
    <xf numFmtId="0" fontId="9" fillId="5" borderId="8" xfId="0" applyFont="1" applyFill="1" applyBorder="1" applyAlignment="1">
      <alignment horizontal="center"/>
    </xf>
    <xf numFmtId="164" fontId="9" fillId="5" borderId="8" xfId="1" applyNumberFormat="1" applyFont="1" applyFill="1" applyBorder="1" applyAlignment="1">
      <alignment horizontal="center"/>
    </xf>
    <xf numFmtId="0" fontId="2" fillId="0" borderId="0" xfId="0" applyFont="1" applyAlignment="1">
      <alignment horizontal="right"/>
    </xf>
    <xf numFmtId="3" fontId="9" fillId="5" borderId="8" xfId="0" applyNumberFormat="1" applyFont="1" applyFill="1" applyBorder="1" applyAlignment="1">
      <alignment horizontal="center"/>
    </xf>
    <xf numFmtId="3" fontId="2" fillId="2" borderId="6" xfId="1" applyNumberFormat="1" applyFont="1" applyFill="1" applyBorder="1" applyAlignment="1">
      <alignment horizontal="center"/>
    </xf>
    <xf numFmtId="0" fontId="2" fillId="0" borderId="0" xfId="0" applyFont="1"/>
    <xf numFmtId="0" fontId="2" fillId="0" borderId="10" xfId="0" applyFont="1" applyBorder="1" applyAlignment="1">
      <alignment horizontal="center"/>
    </xf>
    <xf numFmtId="0" fontId="2" fillId="0" borderId="10" xfId="0" applyFont="1" applyBorder="1"/>
    <xf numFmtId="0" fontId="0" fillId="0" borderId="10" xfId="0" applyBorder="1" applyAlignment="1">
      <alignment horizontal="center"/>
    </xf>
    <xf numFmtId="0" fontId="0" fillId="0" borderId="10" xfId="0" applyBorder="1"/>
    <xf numFmtId="49" fontId="0" fillId="0" borderId="10" xfId="0" applyNumberFormat="1" applyBorder="1" applyAlignment="1">
      <alignment horizontal="center"/>
    </xf>
    <xf numFmtId="0" fontId="2" fillId="0" borderId="10" xfId="0" applyFont="1" applyBorder="1" applyAlignment="1">
      <alignment horizontal="right"/>
    </xf>
    <xf numFmtId="0" fontId="2" fillId="0" borderId="11" xfId="0" applyFont="1" applyBorder="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10" fillId="0" borderId="0" xfId="0" applyNumberFormat="1" applyFont="1" applyAlignment="1">
      <alignment horizontal="center"/>
    </xf>
    <xf numFmtId="0" fontId="11" fillId="0" borderId="0" xfId="0" applyFont="1" applyAlignment="1">
      <alignment horizontal="center"/>
    </xf>
    <xf numFmtId="1" fontId="0" fillId="0" borderId="0" xfId="1" applyNumberFormat="1" applyFont="1" applyAlignment="1">
      <alignment horizontal="center"/>
    </xf>
    <xf numFmtId="1" fontId="0" fillId="0" borderId="0" xfId="0" applyNumberFormat="1"/>
    <xf numFmtId="1" fontId="9" fillId="5" borderId="8" xfId="0" applyNumberFormat="1" applyFont="1" applyFill="1" applyBorder="1" applyAlignment="1">
      <alignment horizontal="center"/>
    </xf>
    <xf numFmtId="0" fontId="2" fillId="0" borderId="0" xfId="0" applyFont="1" applyAlignment="1">
      <alignment horizontal="center"/>
    </xf>
    <xf numFmtId="164" fontId="0" fillId="0" borderId="0" xfId="1" applyNumberFormat="1" applyFont="1" applyAlignment="1">
      <alignment horizontal="center"/>
    </xf>
    <xf numFmtId="0" fontId="6" fillId="4" borderId="0" xfId="0" applyFont="1" applyFill="1" applyAlignment="1">
      <alignment horizontal="center" vertical="center" textRotation="90"/>
    </xf>
    <xf numFmtId="0" fontId="7" fillId="0" borderId="0" xfId="0" applyFont="1" applyAlignment="1">
      <alignment horizontal="left" vertical="top" wrapText="1"/>
    </xf>
    <xf numFmtId="1" fontId="3" fillId="3" borderId="1" xfId="1" applyNumberFormat="1" applyFont="1" applyFill="1" applyBorder="1" applyAlignment="1">
      <alignment horizontal="center"/>
    </xf>
    <xf numFmtId="10" fontId="12" fillId="0" borderId="0" xfId="0" applyNumberFormat="1" applyFont="1"/>
    <xf numFmtId="164" fontId="0" fillId="0" borderId="0" xfId="0" applyNumberFormat="1"/>
    <xf numFmtId="9" fontId="2" fillId="0" borderId="0" xfId="0" applyNumberFormat="1" applyFont="1" applyAlignment="1">
      <alignment horizontal="right"/>
    </xf>
    <xf numFmtId="0" fontId="3" fillId="0" borderId="13" xfId="0" applyFont="1" applyFill="1" applyBorder="1" applyAlignment="1">
      <alignment horizontal="center"/>
    </xf>
    <xf numFmtId="0" fontId="0" fillId="0" borderId="12" xfId="0" applyBorder="1"/>
    <xf numFmtId="164" fontId="9"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9" fillId="5" borderId="8" xfId="1" applyNumberFormat="1" applyFont="1" applyFill="1" applyBorder="1" applyAlignment="1">
      <alignment horizontal="center"/>
    </xf>
    <xf numFmtId="3" fontId="0" fillId="0" borderId="0" xfId="0" applyNumberFormat="1" applyAlignment="1">
      <alignment horizontal="right"/>
    </xf>
    <xf numFmtId="0" fontId="2" fillId="0" borderId="0" xfId="0" applyFont="1" applyFill="1" applyAlignment="1">
      <alignment horizontal="center"/>
    </xf>
    <xf numFmtId="0" fontId="8" fillId="0" borderId="0" xfId="0" applyFont="1" applyAlignment="1">
      <alignment horizontal="left" vertical="top" wrapText="1"/>
    </xf>
    <xf numFmtId="0" fontId="7" fillId="0" borderId="0" xfId="0" applyFont="1" applyAlignment="1">
      <alignment horizontal="left" vertical="top" wrapText="1"/>
    </xf>
    <xf numFmtId="0" fontId="0" fillId="3" borderId="0" xfId="0" applyFill="1" applyAlignment="1">
      <alignment horizontal="left" vertical="center" wrapText="1"/>
    </xf>
    <xf numFmtId="0" fontId="6" fillId="4" borderId="0" xfId="0" applyFont="1" applyFill="1" applyAlignment="1">
      <alignment horizontal="center" vertical="center" textRotation="90"/>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0" fillId="2" borderId="4" xfId="0" applyFont="1" applyFill="1" applyBorder="1" applyAlignment="1">
      <alignment horizontal="center"/>
    </xf>
    <xf numFmtId="3" fontId="2" fillId="2" borderId="2" xfId="0" applyNumberFormat="1" applyFont="1" applyFill="1" applyBorder="1" applyAlignment="1">
      <alignment horizontal="center"/>
    </xf>
    <xf numFmtId="3" fontId="2" fillId="2" borderId="3" xfId="0" applyNumberFormat="1" applyFont="1" applyFill="1" applyBorder="1" applyAlignment="1">
      <alignment horizontal="center"/>
    </xf>
    <xf numFmtId="3" fontId="2" fillId="2" borderId="7" xfId="0" applyNumberFormat="1" applyFont="1" applyFill="1" applyBorder="1" applyAlignment="1">
      <alignment horizontal="center"/>
    </xf>
    <xf numFmtId="2" fontId="2" fillId="2" borderId="2" xfId="0" applyNumberFormat="1" applyFont="1" applyFill="1" applyBorder="1" applyAlignment="1">
      <alignment horizontal="center"/>
    </xf>
    <xf numFmtId="2" fontId="2" fillId="2" borderId="3" xfId="0" applyNumberFormat="1" applyFont="1" applyFill="1" applyBorder="1" applyAlignment="1">
      <alignment horizontal="center"/>
    </xf>
    <xf numFmtId="0" fontId="4" fillId="0" borderId="0" xfId="0" applyFont="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7" xfId="0" applyFont="1" applyFill="1" applyBorder="1" applyAlignment="1">
      <alignment horizontal="center"/>
    </xf>
    <xf numFmtId="0" fontId="2" fillId="0" borderId="10" xfId="0" applyFont="1" applyBorder="1" applyAlignment="1">
      <alignment horizontal="center"/>
    </xf>
    <xf numFmtId="0" fontId="2" fillId="5" borderId="0" xfId="0" applyFont="1" applyFill="1" applyAlignment="1">
      <alignment horizontal="center"/>
    </xf>
    <xf numFmtId="0" fontId="2" fillId="6" borderId="0" xfId="0" applyFont="1" applyFill="1" applyAlignment="1">
      <alignment horizontal="center"/>
    </xf>
    <xf numFmtId="0" fontId="0" fillId="0" borderId="0" xfId="0" applyAlignment="1">
      <alignment horizont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4.xml"/><Relationship Id="rId117" Type="http://schemas.openxmlformats.org/officeDocument/2006/relationships/customXml" Target="../customXml/item60.xml"/><Relationship Id="rId21" Type="http://schemas.openxmlformats.org/officeDocument/2006/relationships/pivotCacheDefinition" Target="pivotCache/pivotCacheDefinition9.xml"/><Relationship Id="rId42" Type="http://schemas.openxmlformats.org/officeDocument/2006/relationships/pivotCacheDefinition" Target="pivotCache/pivotCacheDefinition30.xml"/><Relationship Id="rId47" Type="http://schemas.openxmlformats.org/officeDocument/2006/relationships/pivotCacheDefinition" Target="pivotCache/pivotCacheDefinition35.xml"/><Relationship Id="rId63" Type="http://schemas.openxmlformats.org/officeDocument/2006/relationships/customXml" Target="../customXml/item6.xml"/><Relationship Id="rId68" Type="http://schemas.openxmlformats.org/officeDocument/2006/relationships/customXml" Target="../customXml/item11.xml"/><Relationship Id="rId84" Type="http://schemas.openxmlformats.org/officeDocument/2006/relationships/customXml" Target="../customXml/item27.xml"/><Relationship Id="rId89" Type="http://schemas.openxmlformats.org/officeDocument/2006/relationships/customXml" Target="../customXml/item32.xml"/><Relationship Id="rId112" Type="http://schemas.openxmlformats.org/officeDocument/2006/relationships/customXml" Target="../customXml/item55.xml"/><Relationship Id="rId16" Type="http://schemas.openxmlformats.org/officeDocument/2006/relationships/pivotCacheDefinition" Target="pivotCache/pivotCacheDefinition4.xml"/><Relationship Id="rId107" Type="http://schemas.openxmlformats.org/officeDocument/2006/relationships/customXml" Target="../customXml/item50.xml"/><Relationship Id="rId11" Type="http://schemas.openxmlformats.org/officeDocument/2006/relationships/worksheet" Target="worksheets/sheet11.xml"/><Relationship Id="rId24" Type="http://schemas.openxmlformats.org/officeDocument/2006/relationships/pivotCacheDefinition" Target="pivotCache/pivotCacheDefinition12.xml"/><Relationship Id="rId32" Type="http://schemas.openxmlformats.org/officeDocument/2006/relationships/pivotCacheDefinition" Target="pivotCache/pivotCacheDefinition20.xml"/><Relationship Id="rId37" Type="http://schemas.openxmlformats.org/officeDocument/2006/relationships/pivotCacheDefinition" Target="pivotCache/pivotCacheDefinition25.xml"/><Relationship Id="rId40" Type="http://schemas.openxmlformats.org/officeDocument/2006/relationships/pivotCacheDefinition" Target="pivotCache/pivotCacheDefinition28.xml"/><Relationship Id="rId45" Type="http://schemas.openxmlformats.org/officeDocument/2006/relationships/pivotCacheDefinition" Target="pivotCache/pivotCacheDefinition33.xml"/><Relationship Id="rId53" Type="http://schemas.openxmlformats.org/officeDocument/2006/relationships/styles" Target="styles.xml"/><Relationship Id="rId58" Type="http://schemas.openxmlformats.org/officeDocument/2006/relationships/customXml" Target="../customXml/item1.xml"/><Relationship Id="rId66" Type="http://schemas.openxmlformats.org/officeDocument/2006/relationships/customXml" Target="../customXml/item9.xml"/><Relationship Id="rId74" Type="http://schemas.openxmlformats.org/officeDocument/2006/relationships/customXml" Target="../customXml/item17.xml"/><Relationship Id="rId79" Type="http://schemas.openxmlformats.org/officeDocument/2006/relationships/customXml" Target="../customXml/item22.xml"/><Relationship Id="rId87" Type="http://schemas.openxmlformats.org/officeDocument/2006/relationships/customXml" Target="../customXml/item30.xml"/><Relationship Id="rId102" Type="http://schemas.openxmlformats.org/officeDocument/2006/relationships/customXml" Target="../customXml/item45.xml"/><Relationship Id="rId110" Type="http://schemas.openxmlformats.org/officeDocument/2006/relationships/customXml" Target="../customXml/item53.xml"/><Relationship Id="rId115" Type="http://schemas.openxmlformats.org/officeDocument/2006/relationships/customXml" Target="../customXml/item58.xml"/><Relationship Id="rId5" Type="http://schemas.openxmlformats.org/officeDocument/2006/relationships/worksheet" Target="worksheets/sheet5.xml"/><Relationship Id="rId61" Type="http://schemas.openxmlformats.org/officeDocument/2006/relationships/customXml" Target="../customXml/item4.xml"/><Relationship Id="rId82" Type="http://schemas.openxmlformats.org/officeDocument/2006/relationships/customXml" Target="../customXml/item25.xml"/><Relationship Id="rId90" Type="http://schemas.openxmlformats.org/officeDocument/2006/relationships/customXml" Target="../customXml/item33.xml"/><Relationship Id="rId95" Type="http://schemas.openxmlformats.org/officeDocument/2006/relationships/customXml" Target="../customXml/item38.xml"/><Relationship Id="rId19" Type="http://schemas.openxmlformats.org/officeDocument/2006/relationships/pivotCacheDefinition" Target="pivotCache/pivotCacheDefinition7.xml"/><Relationship Id="rId14" Type="http://schemas.openxmlformats.org/officeDocument/2006/relationships/pivotCacheDefinition" Target="pivotCache/pivotCacheDefinition2.xml"/><Relationship Id="rId22" Type="http://schemas.openxmlformats.org/officeDocument/2006/relationships/pivotCacheDefinition" Target="pivotCache/pivotCacheDefinition10.xml"/><Relationship Id="rId27" Type="http://schemas.openxmlformats.org/officeDocument/2006/relationships/pivotCacheDefinition" Target="pivotCache/pivotCacheDefinition15.xml"/><Relationship Id="rId30" Type="http://schemas.openxmlformats.org/officeDocument/2006/relationships/pivotCacheDefinition" Target="pivotCache/pivotCacheDefinition18.xml"/><Relationship Id="rId35" Type="http://schemas.openxmlformats.org/officeDocument/2006/relationships/pivotCacheDefinition" Target="pivotCache/pivotCacheDefinition23.xml"/><Relationship Id="rId43" Type="http://schemas.openxmlformats.org/officeDocument/2006/relationships/pivotCacheDefinition" Target="pivotCache/pivotCacheDefinition31.xml"/><Relationship Id="rId48" Type="http://schemas.openxmlformats.org/officeDocument/2006/relationships/pivotCacheDefinition" Target="pivotCache/pivotCacheDefinition36.xml"/><Relationship Id="rId56" Type="http://schemas.microsoft.com/office/2007/relationships/customDataProps" Target="customData/itemProps1.xml"/><Relationship Id="rId64" Type="http://schemas.openxmlformats.org/officeDocument/2006/relationships/customXml" Target="../customXml/item7.xml"/><Relationship Id="rId69" Type="http://schemas.openxmlformats.org/officeDocument/2006/relationships/customXml" Target="../customXml/item12.xml"/><Relationship Id="rId77" Type="http://schemas.openxmlformats.org/officeDocument/2006/relationships/customXml" Target="../customXml/item20.xml"/><Relationship Id="rId100" Type="http://schemas.openxmlformats.org/officeDocument/2006/relationships/customXml" Target="../customXml/item43.xml"/><Relationship Id="rId105" Type="http://schemas.openxmlformats.org/officeDocument/2006/relationships/customXml" Target="../customXml/item48.xml"/><Relationship Id="rId113" Type="http://schemas.openxmlformats.org/officeDocument/2006/relationships/customXml" Target="../customXml/item56.xml"/><Relationship Id="rId118" Type="http://schemas.openxmlformats.org/officeDocument/2006/relationships/customXml" Target="../customXml/item61.xml"/><Relationship Id="rId8" Type="http://schemas.openxmlformats.org/officeDocument/2006/relationships/worksheet" Target="worksheets/sheet8.xml"/><Relationship Id="rId51" Type="http://schemas.openxmlformats.org/officeDocument/2006/relationships/theme" Target="theme/theme1.xml"/><Relationship Id="rId72" Type="http://schemas.openxmlformats.org/officeDocument/2006/relationships/customXml" Target="../customXml/item15.xml"/><Relationship Id="rId80" Type="http://schemas.openxmlformats.org/officeDocument/2006/relationships/customXml" Target="../customXml/item23.xml"/><Relationship Id="rId85" Type="http://schemas.openxmlformats.org/officeDocument/2006/relationships/customXml" Target="../customXml/item28.xml"/><Relationship Id="rId93" Type="http://schemas.openxmlformats.org/officeDocument/2006/relationships/customXml" Target="../customXml/item36.xml"/><Relationship Id="rId98" Type="http://schemas.openxmlformats.org/officeDocument/2006/relationships/customXml" Target="../customXml/item4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5" Type="http://schemas.openxmlformats.org/officeDocument/2006/relationships/pivotCacheDefinition" Target="pivotCache/pivotCacheDefinition13.xml"/><Relationship Id="rId33" Type="http://schemas.openxmlformats.org/officeDocument/2006/relationships/pivotCacheDefinition" Target="pivotCache/pivotCacheDefinition21.xml"/><Relationship Id="rId38" Type="http://schemas.openxmlformats.org/officeDocument/2006/relationships/pivotCacheDefinition" Target="pivotCache/pivotCacheDefinition26.xml"/><Relationship Id="rId46" Type="http://schemas.openxmlformats.org/officeDocument/2006/relationships/pivotCacheDefinition" Target="pivotCache/pivotCacheDefinition34.xml"/><Relationship Id="rId59" Type="http://schemas.openxmlformats.org/officeDocument/2006/relationships/customXml" Target="../customXml/item2.xml"/><Relationship Id="rId67" Type="http://schemas.openxmlformats.org/officeDocument/2006/relationships/customXml" Target="../customXml/item10.xml"/><Relationship Id="rId103" Type="http://schemas.openxmlformats.org/officeDocument/2006/relationships/customXml" Target="../customXml/item46.xml"/><Relationship Id="rId108" Type="http://schemas.openxmlformats.org/officeDocument/2006/relationships/customXml" Target="../customXml/item51.xml"/><Relationship Id="rId116" Type="http://schemas.openxmlformats.org/officeDocument/2006/relationships/customXml" Target="../customXml/item59.xml"/><Relationship Id="rId20" Type="http://schemas.openxmlformats.org/officeDocument/2006/relationships/pivotCacheDefinition" Target="pivotCache/pivotCacheDefinition8.xml"/><Relationship Id="rId41" Type="http://schemas.openxmlformats.org/officeDocument/2006/relationships/pivotCacheDefinition" Target="pivotCache/pivotCacheDefinition29.xml"/><Relationship Id="rId54" Type="http://schemas.openxmlformats.org/officeDocument/2006/relationships/sharedStrings" Target="sharedStrings.xml"/><Relationship Id="rId62" Type="http://schemas.openxmlformats.org/officeDocument/2006/relationships/customXml" Target="../customXml/item5.xml"/><Relationship Id="rId70" Type="http://schemas.openxmlformats.org/officeDocument/2006/relationships/customXml" Target="../customXml/item13.xml"/><Relationship Id="rId75" Type="http://schemas.openxmlformats.org/officeDocument/2006/relationships/customXml" Target="../customXml/item18.xml"/><Relationship Id="rId83" Type="http://schemas.openxmlformats.org/officeDocument/2006/relationships/customXml" Target="../customXml/item26.xml"/><Relationship Id="rId88" Type="http://schemas.openxmlformats.org/officeDocument/2006/relationships/customXml" Target="../customXml/item31.xml"/><Relationship Id="rId91" Type="http://schemas.openxmlformats.org/officeDocument/2006/relationships/customXml" Target="../customXml/item34.xml"/><Relationship Id="rId96" Type="http://schemas.openxmlformats.org/officeDocument/2006/relationships/customXml" Target="../customXml/item39.xml"/><Relationship Id="rId111" Type="http://schemas.openxmlformats.org/officeDocument/2006/relationships/customXml" Target="../customXml/item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3.xml"/><Relationship Id="rId23" Type="http://schemas.openxmlformats.org/officeDocument/2006/relationships/pivotCacheDefinition" Target="pivotCache/pivotCacheDefinition11.xml"/><Relationship Id="rId28" Type="http://schemas.openxmlformats.org/officeDocument/2006/relationships/pivotCacheDefinition" Target="pivotCache/pivotCacheDefinition16.xml"/><Relationship Id="rId36" Type="http://schemas.openxmlformats.org/officeDocument/2006/relationships/pivotCacheDefinition" Target="pivotCache/pivotCacheDefinition24.xml"/><Relationship Id="rId49" Type="http://schemas.openxmlformats.org/officeDocument/2006/relationships/pivotCacheDefinition" Target="pivotCache/pivotCacheDefinition37.xml"/><Relationship Id="rId57" Type="http://schemas.openxmlformats.org/officeDocument/2006/relationships/calcChain" Target="calcChain.xml"/><Relationship Id="rId106" Type="http://schemas.openxmlformats.org/officeDocument/2006/relationships/customXml" Target="../customXml/item49.xml"/><Relationship Id="rId114" Type="http://schemas.openxmlformats.org/officeDocument/2006/relationships/customXml" Target="../customXml/item57.xml"/><Relationship Id="rId119" Type="http://schemas.openxmlformats.org/officeDocument/2006/relationships/customXml" Target="../customXml/item62.xml"/><Relationship Id="rId10" Type="http://schemas.openxmlformats.org/officeDocument/2006/relationships/worksheet" Target="worksheets/sheet10.xml"/><Relationship Id="rId31" Type="http://schemas.openxmlformats.org/officeDocument/2006/relationships/pivotCacheDefinition" Target="pivotCache/pivotCacheDefinition19.xml"/><Relationship Id="rId44" Type="http://schemas.openxmlformats.org/officeDocument/2006/relationships/pivotCacheDefinition" Target="pivotCache/pivotCacheDefinition32.xml"/><Relationship Id="rId52" Type="http://schemas.openxmlformats.org/officeDocument/2006/relationships/connections" Target="connections.xml"/><Relationship Id="rId60" Type="http://schemas.openxmlformats.org/officeDocument/2006/relationships/customXml" Target="../customXml/item3.xml"/><Relationship Id="rId65" Type="http://schemas.openxmlformats.org/officeDocument/2006/relationships/customXml" Target="../customXml/item8.xml"/><Relationship Id="rId73" Type="http://schemas.openxmlformats.org/officeDocument/2006/relationships/customXml" Target="../customXml/item16.xml"/><Relationship Id="rId78" Type="http://schemas.openxmlformats.org/officeDocument/2006/relationships/customXml" Target="../customXml/item21.xml"/><Relationship Id="rId81" Type="http://schemas.openxmlformats.org/officeDocument/2006/relationships/customXml" Target="../customXml/item24.xml"/><Relationship Id="rId86" Type="http://schemas.openxmlformats.org/officeDocument/2006/relationships/customXml" Target="../customXml/item29.xml"/><Relationship Id="rId94" Type="http://schemas.openxmlformats.org/officeDocument/2006/relationships/customXml" Target="../customXml/item37.xml"/><Relationship Id="rId99" Type="http://schemas.openxmlformats.org/officeDocument/2006/relationships/customXml" Target="../customXml/item42.xml"/><Relationship Id="rId101" Type="http://schemas.openxmlformats.org/officeDocument/2006/relationships/customXml" Target="../customXml/item4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39" Type="http://schemas.openxmlformats.org/officeDocument/2006/relationships/pivotCacheDefinition" Target="pivotCache/pivotCacheDefinition27.xml"/><Relationship Id="rId109" Type="http://schemas.openxmlformats.org/officeDocument/2006/relationships/customXml" Target="../customXml/item52.xml"/><Relationship Id="rId34" Type="http://schemas.openxmlformats.org/officeDocument/2006/relationships/pivotCacheDefinition" Target="pivotCache/pivotCacheDefinition22.xml"/><Relationship Id="rId50" Type="http://schemas.openxmlformats.org/officeDocument/2006/relationships/pivotCacheDefinition" Target="pivotCache/pivotCacheDefinition38.xml"/><Relationship Id="rId55" Type="http://schemas.openxmlformats.org/officeDocument/2006/relationships/sheetMetadata" Target="metadata.xml"/><Relationship Id="rId76" Type="http://schemas.openxmlformats.org/officeDocument/2006/relationships/customXml" Target="../customXml/item19.xml"/><Relationship Id="rId97" Type="http://schemas.openxmlformats.org/officeDocument/2006/relationships/customXml" Target="../customXml/item40.xml"/><Relationship Id="rId104" Type="http://schemas.openxmlformats.org/officeDocument/2006/relationships/customXml" Target="../customXml/item47.xml"/><Relationship Id="rId7" Type="http://schemas.openxmlformats.org/officeDocument/2006/relationships/worksheet" Target="worksheets/sheet7.xml"/><Relationship Id="rId71" Type="http://schemas.openxmlformats.org/officeDocument/2006/relationships/customXml" Target="../customXml/item14.xml"/><Relationship Id="rId92" Type="http://schemas.openxmlformats.org/officeDocument/2006/relationships/customXml" Target="../customXml/item35.xml"/><Relationship Id="rId2" Type="http://schemas.openxmlformats.org/officeDocument/2006/relationships/worksheet" Target="worksheets/sheet2.xml"/><Relationship Id="rId29" Type="http://schemas.openxmlformats.org/officeDocument/2006/relationships/pivotCacheDefinition" Target="pivotCache/pivotCacheDefinition17.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4.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17/18</c:v>
                </c:pt>
              </c:strCache>
            </c:strRef>
          </c:tx>
          <c:spPr>
            <a:ln w="19050"/>
          </c:spPr>
          <c:invertIfNegative val="0"/>
          <c:val>
            <c:numRef>
              <c:f>Summary!$D$8:$Q$8</c:f>
              <c:numCache>
                <c:formatCode>General</c:formatCode>
                <c:ptCount val="14"/>
                <c:pt idx="0">
                  <c:v>11</c:v>
                </c:pt>
                <c:pt idx="1">
                  <c:v>25</c:v>
                </c:pt>
                <c:pt idx="2">
                  <c:v>30</c:v>
                </c:pt>
                <c:pt idx="3">
                  <c:v>6</c:v>
                </c:pt>
                <c:pt idx="4">
                  <c:v>39</c:v>
                </c:pt>
                <c:pt idx="5">
                  <c:v>32</c:v>
                </c:pt>
                <c:pt idx="6">
                  <c:v>6</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8884480"/>
        <c:axId val="298886656"/>
      </c:barChart>
      <c:lineChart>
        <c:grouping val="standard"/>
        <c:varyColors val="0"/>
        <c:ser>
          <c:idx val="0"/>
          <c:order val="0"/>
          <c:tx>
            <c:strRef>
              <c:f>Summary!$C$6</c:f>
              <c:strCache>
                <c:ptCount val="1"/>
                <c:pt idx="0">
                  <c:v>16/17</c:v>
                </c:pt>
              </c:strCache>
            </c:strRef>
          </c:tx>
          <c:spPr>
            <a:ln w="19050">
              <a:solidFill>
                <a:srgbClr val="9DA6AB"/>
              </a:solidFill>
              <a:prstDash val="sysDot"/>
            </a:ln>
          </c:spPr>
          <c:marker>
            <c:symbol val="none"/>
          </c:marker>
          <c:val>
            <c:numRef>
              <c:f>Summary!$D$6:$Q$6</c:f>
              <c:numCache>
                <c:formatCode>General</c:formatCode>
                <c:ptCount val="14"/>
                <c:pt idx="1">
                  <c:v>33</c:v>
                </c:pt>
                <c:pt idx="2">
                  <c:v>36</c:v>
                </c:pt>
                <c:pt idx="3">
                  <c:v>19</c:v>
                </c:pt>
                <c:pt idx="4">
                  <c:v>57</c:v>
                </c:pt>
                <c:pt idx="5">
                  <c:v>39</c:v>
                </c:pt>
                <c:pt idx="6">
                  <c:v>52</c:v>
                </c:pt>
                <c:pt idx="7">
                  <c:v>43</c:v>
                </c:pt>
                <c:pt idx="8">
                  <c:v>41</c:v>
                </c:pt>
                <c:pt idx="9">
                  <c:v>40</c:v>
                </c:pt>
                <c:pt idx="10">
                  <c:v>27</c:v>
                </c:pt>
                <c:pt idx="11">
                  <c:v>31</c:v>
                </c:pt>
                <c:pt idx="12">
                  <c:v>45</c:v>
                </c:pt>
                <c:pt idx="13">
                  <c:v>35</c:v>
                </c:pt>
              </c:numCache>
            </c:numRef>
          </c:val>
          <c:smooth val="0"/>
        </c:ser>
        <c:dLbls>
          <c:showLegendKey val="0"/>
          <c:showVal val="0"/>
          <c:showCatName val="0"/>
          <c:showSerName val="0"/>
          <c:showPercent val="0"/>
          <c:showBubbleSize val="0"/>
        </c:dLbls>
        <c:marker val="1"/>
        <c:smooth val="0"/>
        <c:axId val="298884480"/>
        <c:axId val="298886656"/>
      </c:lineChart>
      <c:catAx>
        <c:axId val="29888448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298886656"/>
        <c:crosses val="autoZero"/>
        <c:auto val="1"/>
        <c:lblAlgn val="ctr"/>
        <c:lblOffset val="100"/>
        <c:noMultiLvlLbl val="0"/>
      </c:catAx>
      <c:valAx>
        <c:axId val="298886656"/>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298884480"/>
        <c:crosses val="autoZero"/>
        <c:crossBetween val="between"/>
      </c:valAx>
    </c:plotArea>
    <c:legend>
      <c:legendPos val="r"/>
      <c:layout>
        <c:manualLayout>
          <c:xMode val="edge"/>
          <c:yMode val="edge"/>
          <c:x val="0.70909694444444449"/>
          <c:y val="0.63043388888888885"/>
          <c:w val="0.2562402777777778"/>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Summary!$C$160</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Summary!$D$160:$Q$160</c:f>
              <c:numCache>
                <c:formatCode>#,##0</c:formatCode>
                <c:ptCount val="14"/>
                <c:pt idx="0">
                  <c:v>94444</c:v>
                </c:pt>
                <c:pt idx="1">
                  <c:v>94584</c:v>
                </c:pt>
                <c:pt idx="2">
                  <c:v>95392</c:v>
                </c:pt>
                <c:pt idx="3">
                  <c:v>95546</c:v>
                </c:pt>
                <c:pt idx="4">
                  <c:v>97706</c:v>
                </c:pt>
                <c:pt idx="5">
                  <c:v>97072</c:v>
                </c:pt>
                <c:pt idx="6">
                  <c:v>93351</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9569536"/>
        <c:axId val="299571456"/>
      </c:barChart>
      <c:catAx>
        <c:axId val="29956953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299571456"/>
        <c:crosses val="autoZero"/>
        <c:auto val="1"/>
        <c:lblAlgn val="ctr"/>
        <c:lblOffset val="100"/>
        <c:noMultiLvlLbl val="0"/>
      </c:catAx>
      <c:valAx>
        <c:axId val="299571456"/>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299569536"/>
        <c:crosses val="autoZero"/>
        <c:crossBetween val="between"/>
        <c:majorUnit val="20000"/>
      </c:valAx>
    </c:plotArea>
    <c:legend>
      <c:legendPos val="r"/>
      <c:layout>
        <c:manualLayout>
          <c:xMode val="edge"/>
          <c:yMode val="edge"/>
          <c:x val="0.7584858333333333"/>
          <c:y val="8.0100555555555536E-2"/>
          <c:w val="0.21037916666666667"/>
          <c:h val="0.18008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Summary!$C$174</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Summary!$D$174:$Q$174</c:f>
              <c:numCache>
                <c:formatCode>0.0%</c:formatCode>
                <c:ptCount val="14"/>
                <c:pt idx="0">
                  <c:v>1.9524797763754181E-2</c:v>
                </c:pt>
                <c:pt idx="1">
                  <c:v>2.4708195889368182E-2</c:v>
                </c:pt>
                <c:pt idx="2">
                  <c:v>3.5893995303589402E-2</c:v>
                </c:pt>
                <c:pt idx="3">
                  <c:v>2.5254851066502E-2</c:v>
                </c:pt>
                <c:pt idx="4">
                  <c:v>4.8451476879618448E-2</c:v>
                </c:pt>
                <c:pt idx="5">
                  <c:v>5.2352892698203396E-2</c:v>
                </c:pt>
                <c:pt idx="6">
                  <c:v>2.8066116056603571E-2</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9583744"/>
        <c:axId val="299618688"/>
      </c:barChart>
      <c:catAx>
        <c:axId val="299583744"/>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299618688"/>
        <c:crosses val="autoZero"/>
        <c:auto val="1"/>
        <c:lblAlgn val="ctr"/>
        <c:lblOffset val="100"/>
        <c:noMultiLvlLbl val="0"/>
      </c:catAx>
      <c:valAx>
        <c:axId val="299618688"/>
        <c:scaling>
          <c:orientation val="minMax"/>
        </c:scaling>
        <c:delete val="0"/>
        <c:axPos val="l"/>
        <c:numFmt formatCode="0.0%" sourceLinked="0"/>
        <c:majorTickMark val="out"/>
        <c:minorTickMark val="none"/>
        <c:tickLblPos val="nextTo"/>
        <c:spPr>
          <a:ln w="25400"/>
        </c:spPr>
        <c:txPr>
          <a:bodyPr/>
          <a:lstStyle/>
          <a:p>
            <a:pPr>
              <a:defRPr sz="800" b="1"/>
            </a:pPr>
            <a:endParaRPr lang="en-US"/>
          </a:p>
        </c:txPr>
        <c:crossAx val="299583744"/>
        <c:crosses val="autoZero"/>
        <c:crossBetween val="between"/>
      </c:valAx>
    </c:plotArea>
    <c:legend>
      <c:legendPos val="r"/>
      <c:layout>
        <c:manualLayout>
          <c:xMode val="edge"/>
          <c:yMode val="edge"/>
          <c:x val="0.7584858333333333"/>
          <c:y val="8.0100555555555536E-2"/>
          <c:w val="0.21037916666666667"/>
          <c:h val="0.18008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Summary!$C$21</c:f>
              <c:strCache>
                <c:ptCount val="1"/>
                <c:pt idx="0">
                  <c:v>17/18</c:v>
                </c:pt>
              </c:strCache>
            </c:strRef>
          </c:tx>
          <c:invertIfNegative val="0"/>
          <c:val>
            <c:numRef>
              <c:f>Summary!$D$21:$Q$21</c:f>
              <c:numCache>
                <c:formatCode>#,##0</c:formatCode>
                <c:ptCount val="14"/>
                <c:pt idx="0">
                  <c:v>93971.142857142855</c:v>
                </c:pt>
                <c:pt idx="1">
                  <c:v>93650.428571428565</c:v>
                </c:pt>
                <c:pt idx="2">
                  <c:v>93161.71428571429</c:v>
                </c:pt>
                <c:pt idx="3">
                  <c:v>92488.71428571429</c:v>
                </c:pt>
                <c:pt idx="4">
                  <c:v>93346.71428571429</c:v>
                </c:pt>
                <c:pt idx="5">
                  <c:v>93925.857142857145</c:v>
                </c:pt>
                <c:pt idx="6">
                  <c:v>94001.571428571435</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9652608"/>
        <c:axId val="299654528"/>
      </c:barChart>
      <c:lineChart>
        <c:grouping val="standard"/>
        <c:varyColors val="0"/>
        <c:ser>
          <c:idx val="0"/>
          <c:order val="0"/>
          <c:tx>
            <c:strRef>
              <c:f>Summary!$C$19</c:f>
              <c:strCache>
                <c:ptCount val="1"/>
                <c:pt idx="0">
                  <c:v>16/17</c:v>
                </c:pt>
              </c:strCache>
            </c:strRef>
          </c:tx>
          <c:spPr>
            <a:ln w="19050">
              <a:solidFill>
                <a:srgbClr val="9DA6AB"/>
              </a:solidFill>
              <a:prstDash val="sysDot"/>
            </a:ln>
          </c:spPr>
          <c:marker>
            <c:symbol val="none"/>
          </c:marker>
          <c:val>
            <c:numRef>
              <c:f>Summary!$D$19:$Q$19</c:f>
              <c:numCache>
                <c:formatCode>#,##0</c:formatCode>
                <c:ptCount val="14"/>
                <c:pt idx="0">
                  <c:v>81337.5</c:v>
                </c:pt>
                <c:pt idx="1">
                  <c:v>91514</c:v>
                </c:pt>
                <c:pt idx="2">
                  <c:v>91756</c:v>
                </c:pt>
                <c:pt idx="3">
                  <c:v>92861</c:v>
                </c:pt>
                <c:pt idx="4">
                  <c:v>93462</c:v>
                </c:pt>
                <c:pt idx="5">
                  <c:v>95106</c:v>
                </c:pt>
                <c:pt idx="6">
                  <c:v>96282.571428571435</c:v>
                </c:pt>
                <c:pt idx="7">
                  <c:v>96602.71428571429</c:v>
                </c:pt>
                <c:pt idx="8">
                  <c:v>95758.857142857145</c:v>
                </c:pt>
                <c:pt idx="9">
                  <c:v>95387.28571428571</c:v>
                </c:pt>
                <c:pt idx="10">
                  <c:v>96234</c:v>
                </c:pt>
                <c:pt idx="11">
                  <c:v>95368.71428571429</c:v>
                </c:pt>
                <c:pt idx="12">
                  <c:v>95012.28571428571</c:v>
                </c:pt>
                <c:pt idx="13">
                  <c:v>95709.857142857145</c:v>
                </c:pt>
              </c:numCache>
            </c:numRef>
          </c:val>
          <c:smooth val="0"/>
        </c:ser>
        <c:dLbls>
          <c:showLegendKey val="0"/>
          <c:showVal val="0"/>
          <c:showCatName val="0"/>
          <c:showSerName val="0"/>
          <c:showPercent val="0"/>
          <c:showBubbleSize val="0"/>
        </c:dLbls>
        <c:marker val="1"/>
        <c:smooth val="0"/>
        <c:axId val="299652608"/>
        <c:axId val="299654528"/>
      </c:lineChart>
      <c:catAx>
        <c:axId val="299652608"/>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99654528"/>
        <c:crosses val="autoZero"/>
        <c:auto val="1"/>
        <c:lblAlgn val="ctr"/>
        <c:lblOffset val="100"/>
        <c:noMultiLvlLbl val="0"/>
      </c:catAx>
      <c:valAx>
        <c:axId val="299654528"/>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299652608"/>
        <c:crosses val="autoZero"/>
        <c:crossBetween val="between"/>
      </c:valAx>
    </c:plotArea>
    <c:legend>
      <c:legendPos val="r"/>
      <c:layout>
        <c:manualLayout>
          <c:xMode val="edge"/>
          <c:yMode val="edge"/>
          <c:x val="0.78670805555555556"/>
          <c:y val="0.47521166666666664"/>
          <c:w val="0.19141722222222221"/>
          <c:h val="0.1952377777777777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2361111111112"/>
          <c:y val="6.2453703703703713E-2"/>
          <c:w val="0.87398333333333333"/>
          <c:h val="0.74377762365196576"/>
        </c:manualLayout>
      </c:layout>
      <c:barChart>
        <c:barDir val="col"/>
        <c:grouping val="clustered"/>
        <c:varyColors val="0"/>
        <c:ser>
          <c:idx val="1"/>
          <c:order val="1"/>
          <c:tx>
            <c:strRef>
              <c:f>Summary!$C$32</c:f>
              <c:strCache>
                <c:ptCount val="1"/>
                <c:pt idx="0">
                  <c:v>17/18</c:v>
                </c:pt>
              </c:strCache>
            </c:strRef>
          </c:tx>
          <c:invertIfNegative val="0"/>
          <c:val>
            <c:numRef>
              <c:f>Summary!$D$32:$Q$32</c:f>
              <c:numCache>
                <c:formatCode>#,##0</c:formatCode>
                <c:ptCount val="14"/>
                <c:pt idx="0">
                  <c:v>2319.4285714285716</c:v>
                </c:pt>
                <c:pt idx="1">
                  <c:v>2560.2857142857142</c:v>
                </c:pt>
                <c:pt idx="2">
                  <c:v>2922.5714285714284</c:v>
                </c:pt>
                <c:pt idx="3">
                  <c:v>2430.2857142857142</c:v>
                </c:pt>
                <c:pt idx="4">
                  <c:v>2778.7142857142858</c:v>
                </c:pt>
                <c:pt idx="5">
                  <c:v>4699.4285714285716</c:v>
                </c:pt>
                <c:pt idx="6">
                  <c:v>4626</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9692800"/>
        <c:axId val="299694720"/>
      </c:barChart>
      <c:lineChart>
        <c:grouping val="standard"/>
        <c:varyColors val="0"/>
        <c:ser>
          <c:idx val="0"/>
          <c:order val="0"/>
          <c:tx>
            <c:strRef>
              <c:f>Summary!$C$30</c:f>
              <c:strCache>
                <c:ptCount val="1"/>
                <c:pt idx="0">
                  <c:v>16/17</c:v>
                </c:pt>
              </c:strCache>
            </c:strRef>
          </c:tx>
          <c:spPr>
            <a:ln w="19050">
              <a:solidFill>
                <a:srgbClr val="9DA6AB"/>
              </a:solidFill>
              <a:prstDash val="sysDot"/>
            </a:ln>
          </c:spPr>
          <c:marker>
            <c:symbol val="none"/>
          </c:marker>
          <c:val>
            <c:numRef>
              <c:f>Summary!$D$30:$Q$30</c:f>
              <c:numCache>
                <c:formatCode>#,##0</c:formatCode>
                <c:ptCount val="14"/>
                <c:pt idx="0">
                  <c:v>2038</c:v>
                </c:pt>
                <c:pt idx="1">
                  <c:v>2965.7142857142858</c:v>
                </c:pt>
                <c:pt idx="2">
                  <c:v>2903.7142857142858</c:v>
                </c:pt>
                <c:pt idx="3">
                  <c:v>2169.8571428571427</c:v>
                </c:pt>
                <c:pt idx="4">
                  <c:v>2684.8571428571427</c:v>
                </c:pt>
                <c:pt idx="5">
                  <c:v>4482.4285714285716</c:v>
                </c:pt>
                <c:pt idx="6">
                  <c:v>4550</c:v>
                </c:pt>
                <c:pt idx="7">
                  <c:v>4258.7142857142853</c:v>
                </c:pt>
                <c:pt idx="8">
                  <c:v>4250.1428571428569</c:v>
                </c:pt>
                <c:pt idx="9">
                  <c:v>4651.1428571428569</c:v>
                </c:pt>
                <c:pt idx="10">
                  <c:v>4272.1428571428569</c:v>
                </c:pt>
                <c:pt idx="11">
                  <c:v>3735.1428571428573</c:v>
                </c:pt>
                <c:pt idx="12">
                  <c:v>3823.1428571428573</c:v>
                </c:pt>
                <c:pt idx="13">
                  <c:v>3710.7142857142858</c:v>
                </c:pt>
              </c:numCache>
            </c:numRef>
          </c:val>
          <c:smooth val="0"/>
        </c:ser>
        <c:dLbls>
          <c:showLegendKey val="0"/>
          <c:showVal val="0"/>
          <c:showCatName val="0"/>
          <c:showSerName val="0"/>
          <c:showPercent val="0"/>
          <c:showBubbleSize val="0"/>
        </c:dLbls>
        <c:marker val="1"/>
        <c:smooth val="0"/>
        <c:axId val="299692800"/>
        <c:axId val="299694720"/>
      </c:lineChart>
      <c:catAx>
        <c:axId val="299692800"/>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99694720"/>
        <c:crosses val="autoZero"/>
        <c:auto val="1"/>
        <c:lblAlgn val="ctr"/>
        <c:lblOffset val="100"/>
        <c:noMultiLvlLbl val="0"/>
      </c:catAx>
      <c:valAx>
        <c:axId val="299694720"/>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299692800"/>
        <c:crosses val="autoZero"/>
        <c:crossBetween val="between"/>
      </c:valAx>
    </c:plotArea>
    <c:legend>
      <c:legendPos val="r"/>
      <c:layout>
        <c:manualLayout>
          <c:xMode val="edge"/>
          <c:yMode val="edge"/>
          <c:x val="0.78670805555555556"/>
          <c:y val="0.47521166666666664"/>
          <c:w val="0.19141722222222221"/>
          <c:h val="0.1952377777777777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Summary!$C$43</c:f>
              <c:strCache>
                <c:ptCount val="1"/>
                <c:pt idx="0">
                  <c:v>17/18</c:v>
                </c:pt>
              </c:strCache>
            </c:strRef>
          </c:tx>
          <c:invertIfNegative val="0"/>
          <c:val>
            <c:numRef>
              <c:f>Summary!$D$43:$Q$43</c:f>
              <c:numCache>
                <c:formatCode>#,##0</c:formatCode>
                <c:ptCount val="14"/>
                <c:pt idx="0">
                  <c:v>96291</c:v>
                </c:pt>
                <c:pt idx="1">
                  <c:v>96210.71428571429</c:v>
                </c:pt>
                <c:pt idx="2">
                  <c:v>96084.28571428571</c:v>
                </c:pt>
                <c:pt idx="3">
                  <c:v>94919</c:v>
                </c:pt>
                <c:pt idx="4">
                  <c:v>96129.571428571435</c:v>
                </c:pt>
                <c:pt idx="5">
                  <c:v>98579.28571428571</c:v>
                </c:pt>
                <c:pt idx="6">
                  <c:v>98611.142857142855</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9810816"/>
        <c:axId val="299812736"/>
      </c:barChart>
      <c:lineChart>
        <c:grouping val="standard"/>
        <c:varyColors val="0"/>
        <c:ser>
          <c:idx val="0"/>
          <c:order val="0"/>
          <c:tx>
            <c:strRef>
              <c:f>Summary!$C$41</c:f>
              <c:strCache>
                <c:ptCount val="1"/>
                <c:pt idx="0">
                  <c:v>16/17</c:v>
                </c:pt>
              </c:strCache>
            </c:strRef>
          </c:tx>
          <c:spPr>
            <a:ln w="19050">
              <a:solidFill>
                <a:srgbClr val="9DA6AB"/>
              </a:solidFill>
              <a:prstDash val="sysDot"/>
            </a:ln>
          </c:spPr>
          <c:marker>
            <c:symbol val="none"/>
          </c:marker>
          <c:val>
            <c:numRef>
              <c:f>Summary!$D$41:$Q$41</c:f>
              <c:numCache>
                <c:formatCode>#,##0</c:formatCode>
                <c:ptCount val="14"/>
                <c:pt idx="0">
                  <c:v>92755.5</c:v>
                </c:pt>
                <c:pt idx="1">
                  <c:v>96086.428571428565</c:v>
                </c:pt>
                <c:pt idx="2">
                  <c:v>94808.71428571429</c:v>
                </c:pt>
                <c:pt idx="3">
                  <c:v>95030.857142857145</c:v>
                </c:pt>
                <c:pt idx="4">
                  <c:v>96146.857142857145</c:v>
                </c:pt>
                <c:pt idx="5">
                  <c:v>99588.428571428565</c:v>
                </c:pt>
                <c:pt idx="6">
                  <c:v>100832.57142857143</c:v>
                </c:pt>
                <c:pt idx="7">
                  <c:v>100861.42857142857</c:v>
                </c:pt>
                <c:pt idx="8">
                  <c:v>100009</c:v>
                </c:pt>
                <c:pt idx="9">
                  <c:v>100038.42857142857</c:v>
                </c:pt>
                <c:pt idx="10">
                  <c:v>100506.14285714286</c:v>
                </c:pt>
                <c:pt idx="11">
                  <c:v>99103.857142857145</c:v>
                </c:pt>
                <c:pt idx="12">
                  <c:v>98835.428571428565</c:v>
                </c:pt>
                <c:pt idx="13">
                  <c:v>99420.571428571435</c:v>
                </c:pt>
              </c:numCache>
            </c:numRef>
          </c:val>
          <c:smooth val="0"/>
        </c:ser>
        <c:dLbls>
          <c:showLegendKey val="0"/>
          <c:showVal val="0"/>
          <c:showCatName val="0"/>
          <c:showSerName val="0"/>
          <c:showPercent val="0"/>
          <c:showBubbleSize val="0"/>
        </c:dLbls>
        <c:marker val="1"/>
        <c:smooth val="0"/>
        <c:axId val="299810816"/>
        <c:axId val="299812736"/>
      </c:lineChart>
      <c:catAx>
        <c:axId val="299810816"/>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99812736"/>
        <c:crosses val="autoZero"/>
        <c:auto val="1"/>
        <c:lblAlgn val="ctr"/>
        <c:lblOffset val="100"/>
        <c:noMultiLvlLbl val="0"/>
      </c:catAx>
      <c:valAx>
        <c:axId val="299812736"/>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299810816"/>
        <c:crosses val="autoZero"/>
        <c:crossBetween val="between"/>
      </c:valAx>
    </c:plotArea>
    <c:legend>
      <c:legendPos val="r"/>
      <c:layout>
        <c:manualLayout>
          <c:xMode val="edge"/>
          <c:yMode val="edge"/>
          <c:x val="0.78670805555555556"/>
          <c:y val="0.47521166666666664"/>
          <c:w val="0.19141722222222221"/>
          <c:h val="0.1952377777777777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Summary!$C$53</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Summary!$D$53:$Q$53</c:f>
              <c:numCache>
                <c:formatCode>0.0%</c:formatCode>
                <c:ptCount val="14"/>
                <c:pt idx="0">
                  <c:v>0.94461134922860313</c:v>
                </c:pt>
                <c:pt idx="1">
                  <c:v>0.94566539218233792</c:v>
                </c:pt>
                <c:pt idx="2">
                  <c:v>0.950476516153972</c:v>
                </c:pt>
                <c:pt idx="3">
                  <c:v>0.90906682840858299</c:v>
                </c:pt>
                <c:pt idx="4">
                  <c:v>0.91743732789226451</c:v>
                </c:pt>
                <c:pt idx="5">
                  <c:v>0.9501996217692793</c:v>
                </c:pt>
                <c:pt idx="6">
                  <c:v>0.94869313522957421</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8732544"/>
        <c:axId val="298742912"/>
      </c:barChart>
      <c:lineChart>
        <c:grouping val="standard"/>
        <c:varyColors val="0"/>
        <c:ser>
          <c:idx val="0"/>
          <c:order val="0"/>
          <c:tx>
            <c:strRef>
              <c:f>Summary!$C$51</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Summary!$D$51:$Q$51</c:f>
              <c:numCache>
                <c:formatCode>0.0%</c:formatCode>
                <c:ptCount val="14"/>
                <c:pt idx="0">
                  <c:v>0.90403803548037587</c:v>
                </c:pt>
                <c:pt idx="1">
                  <c:v>0.9463414634146341</c:v>
                </c:pt>
                <c:pt idx="2">
                  <c:v>0.94155299166291229</c:v>
                </c:pt>
                <c:pt idx="3">
                  <c:v>0.88683074369828752</c:v>
                </c:pt>
                <c:pt idx="4">
                  <c:v>0.91428885573854279</c:v>
                </c:pt>
                <c:pt idx="5">
                  <c:v>0.94734614893583446</c:v>
                </c:pt>
                <c:pt idx="6">
                  <c:v>0.95264852060275307</c:v>
                </c:pt>
                <c:pt idx="7">
                  <c:v>0.94820616687676162</c:v>
                </c:pt>
                <c:pt idx="8">
                  <c:v>0.95098155451723632</c:v>
                </c:pt>
                <c:pt idx="9">
                  <c:v>0.95541142046841998</c:v>
                </c:pt>
                <c:pt idx="10">
                  <c:v>0.94719725731049842</c:v>
                </c:pt>
                <c:pt idx="11">
                  <c:v>0.94362047318325504</c:v>
                </c:pt>
                <c:pt idx="12">
                  <c:v>0.94460343890565557</c:v>
                </c:pt>
                <c:pt idx="13">
                  <c:v>0.94349689055441244</c:v>
                </c:pt>
              </c:numCache>
            </c:numRef>
          </c:val>
          <c:smooth val="0"/>
        </c:ser>
        <c:ser>
          <c:idx val="2"/>
          <c:order val="2"/>
          <c:tx>
            <c:v>85%</c:v>
          </c:tx>
          <c:spPr>
            <a:ln w="19050">
              <a:solidFill>
                <a:srgbClr val="00A89C"/>
              </a:solidFill>
              <a:prstDash val="dash"/>
            </a:ln>
          </c:spPr>
          <c:marker>
            <c:symbol val="none"/>
          </c:marker>
          <c:val>
            <c:numRef>
              <c:f>Summary!$D$52:$Q$52</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98732544"/>
        <c:axId val="298742912"/>
      </c:lineChart>
      <c:catAx>
        <c:axId val="29873254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98742912"/>
        <c:crosses val="autoZero"/>
        <c:auto val="1"/>
        <c:lblAlgn val="ctr"/>
        <c:lblOffset val="100"/>
        <c:noMultiLvlLbl val="0"/>
      </c:catAx>
      <c:valAx>
        <c:axId val="298742912"/>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298732544"/>
        <c:crosses val="autoZero"/>
        <c:crossBetween val="between"/>
        <c:majorUnit val="0.1"/>
      </c:valAx>
    </c:plotArea>
    <c:legend>
      <c:legendPos val="r"/>
      <c:layout>
        <c:manualLayout>
          <c:xMode val="edge"/>
          <c:yMode val="edge"/>
          <c:x val="0.78670805555555556"/>
          <c:y val="0.47521166666666664"/>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Summary!$C$66</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Summary!$D$66:$Q$66</c:f>
              <c:numCache>
                <c:formatCode>#,##0</c:formatCode>
                <c:ptCount val="14"/>
                <c:pt idx="0">
                  <c:v>43302.571428571428</c:v>
                </c:pt>
                <c:pt idx="1">
                  <c:v>42999</c:v>
                </c:pt>
                <c:pt idx="2">
                  <c:v>43570.142857142855</c:v>
                </c:pt>
                <c:pt idx="3">
                  <c:v>40411</c:v>
                </c:pt>
                <c:pt idx="4">
                  <c:v>43553.142857142855</c:v>
                </c:pt>
                <c:pt idx="5">
                  <c:v>46221</c:v>
                </c:pt>
                <c:pt idx="6">
                  <c:v>45788</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9180800"/>
        <c:axId val="299182336"/>
      </c:barChart>
      <c:catAx>
        <c:axId val="299180800"/>
        <c:scaling>
          <c:orientation val="minMax"/>
        </c:scaling>
        <c:delete val="0"/>
        <c:axPos val="b"/>
        <c:numFmt formatCode="@" sourceLinked="1"/>
        <c:majorTickMark val="none"/>
        <c:minorTickMark val="none"/>
        <c:tickLblPos val="none"/>
        <c:spPr>
          <a:ln w="15875">
            <a:solidFill>
              <a:schemeClr val="bg2"/>
            </a:solidFill>
          </a:ln>
        </c:spPr>
        <c:txPr>
          <a:bodyPr/>
          <a:lstStyle/>
          <a:p>
            <a:pPr>
              <a:defRPr sz="800" b="1"/>
            </a:pPr>
            <a:endParaRPr lang="en-US"/>
          </a:p>
        </c:txPr>
        <c:crossAx val="299182336"/>
        <c:crosses val="autoZero"/>
        <c:auto val="1"/>
        <c:lblAlgn val="ctr"/>
        <c:lblOffset val="100"/>
        <c:noMultiLvlLbl val="0"/>
      </c:catAx>
      <c:valAx>
        <c:axId val="299182336"/>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299180800"/>
        <c:crosses val="autoZero"/>
        <c:crossBetween val="between"/>
      </c:valAx>
    </c:plotArea>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Summary!$C$73</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Summary!$D$73:$Q$73</c:f>
              <c:numCache>
                <c:formatCode>#,##0</c:formatCode>
                <c:ptCount val="14"/>
                <c:pt idx="0">
                  <c:v>16749.857142857141</c:v>
                </c:pt>
                <c:pt idx="1">
                  <c:v>16587.714285714286</c:v>
                </c:pt>
                <c:pt idx="2">
                  <c:v>16862</c:v>
                </c:pt>
                <c:pt idx="3">
                  <c:v>15784.142857142857</c:v>
                </c:pt>
                <c:pt idx="4">
                  <c:v>16555.714285714286</c:v>
                </c:pt>
                <c:pt idx="5">
                  <c:v>17596.142857142859</c:v>
                </c:pt>
                <c:pt idx="6">
                  <c:v>17721.142857142859</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9220992"/>
        <c:axId val="299222912"/>
      </c:barChart>
      <c:catAx>
        <c:axId val="29922099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299222912"/>
        <c:crosses val="autoZero"/>
        <c:auto val="1"/>
        <c:lblAlgn val="ctr"/>
        <c:lblOffset val="100"/>
        <c:noMultiLvlLbl val="0"/>
      </c:catAx>
      <c:valAx>
        <c:axId val="299222912"/>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299220992"/>
        <c:crosses val="autoZero"/>
        <c:crossBetween val="between"/>
      </c:valAx>
    </c:plotArea>
    <c:legend>
      <c:legendPos val="r"/>
      <c:layout>
        <c:manualLayout>
          <c:xMode val="edge"/>
          <c:yMode val="edge"/>
          <c:x val="0.7655413888888889"/>
          <c:y val="0.53974457890750238"/>
          <c:w val="0.19979583333333334"/>
          <c:h val="0.18180556289524211"/>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Summary!$C$82</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Summary!$D$82:$Q$82</c:f>
              <c:numCache>
                <c:formatCode>#,##0</c:formatCode>
                <c:ptCount val="14"/>
                <c:pt idx="0">
                  <c:v>663.71428571428567</c:v>
                </c:pt>
                <c:pt idx="1">
                  <c:v>1123.1428571428571</c:v>
                </c:pt>
                <c:pt idx="2">
                  <c:v>1071.4285714285713</c:v>
                </c:pt>
                <c:pt idx="3">
                  <c:v>811.71428571428567</c:v>
                </c:pt>
                <c:pt idx="4">
                  <c:v>731</c:v>
                </c:pt>
                <c:pt idx="5">
                  <c:v>943.85714285714289</c:v>
                </c:pt>
                <c:pt idx="6">
                  <c:v>621.28571428571433</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9240832"/>
        <c:axId val="299271680"/>
      </c:barChart>
      <c:lineChart>
        <c:grouping val="standard"/>
        <c:varyColors val="0"/>
        <c:ser>
          <c:idx val="0"/>
          <c:order val="0"/>
          <c:tx>
            <c:strRef>
              <c:f>Summary!$C$80</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Summary!$D$80:$Q$80</c:f>
              <c:numCache>
                <c:formatCode>#,##0</c:formatCode>
                <c:ptCount val="14"/>
                <c:pt idx="0">
                  <c:v>655</c:v>
                </c:pt>
                <c:pt idx="1">
                  <c:v>822.85714285714289</c:v>
                </c:pt>
                <c:pt idx="2">
                  <c:v>899.14285714285711</c:v>
                </c:pt>
                <c:pt idx="3">
                  <c:v>680.71428571428567</c:v>
                </c:pt>
                <c:pt idx="4">
                  <c:v>1028.5714285714287</c:v>
                </c:pt>
                <c:pt idx="5">
                  <c:v>882.42857142857144</c:v>
                </c:pt>
                <c:pt idx="6">
                  <c:v>733.42857142857144</c:v>
                </c:pt>
                <c:pt idx="7">
                  <c:v>531</c:v>
                </c:pt>
                <c:pt idx="8">
                  <c:v>562.57142857142856</c:v>
                </c:pt>
                <c:pt idx="9">
                  <c:v>721.85714285714289</c:v>
                </c:pt>
                <c:pt idx="10">
                  <c:v>623</c:v>
                </c:pt>
                <c:pt idx="11">
                  <c:v>536.42857142857144</c:v>
                </c:pt>
                <c:pt idx="12">
                  <c:v>503.71428571428572</c:v>
                </c:pt>
                <c:pt idx="13">
                  <c:v>610.14285714285711</c:v>
                </c:pt>
              </c:numCache>
            </c:numRef>
          </c:val>
          <c:smooth val="0"/>
        </c:ser>
        <c:dLbls>
          <c:showLegendKey val="0"/>
          <c:showVal val="0"/>
          <c:showCatName val="0"/>
          <c:showSerName val="0"/>
          <c:showPercent val="0"/>
          <c:showBubbleSize val="0"/>
        </c:dLbls>
        <c:marker val="1"/>
        <c:smooth val="0"/>
        <c:axId val="299240832"/>
        <c:axId val="299271680"/>
      </c:lineChart>
      <c:catAx>
        <c:axId val="299240832"/>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99271680"/>
        <c:crosses val="autoZero"/>
        <c:auto val="1"/>
        <c:lblAlgn val="ctr"/>
        <c:lblOffset val="100"/>
        <c:noMultiLvlLbl val="0"/>
      </c:catAx>
      <c:valAx>
        <c:axId val="299271680"/>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299240832"/>
        <c:crosses val="autoZero"/>
        <c:crossBetween val="between"/>
      </c:valAx>
    </c:plotArea>
    <c:legend>
      <c:legendPos val="r"/>
      <c:layout>
        <c:manualLayout>
          <c:xMode val="edge"/>
          <c:yMode val="edge"/>
          <c:x val="0.77965249999999997"/>
          <c:y val="0.60926722222222218"/>
          <c:w val="0.20685138888888888"/>
          <c:h val="0.18714055555555556"/>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Summary!$C$95</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Summary!$D$95:$Q$95</c:f>
              <c:numCache>
                <c:formatCode>0</c:formatCode>
                <c:ptCount val="14"/>
                <c:pt idx="0">
                  <c:v>126.42857142857143</c:v>
                </c:pt>
                <c:pt idx="1">
                  <c:v>212.71428571428572</c:v>
                </c:pt>
                <c:pt idx="2">
                  <c:v>211.14285714285714</c:v>
                </c:pt>
                <c:pt idx="3">
                  <c:v>214.28571428571428</c:v>
                </c:pt>
                <c:pt idx="4">
                  <c:v>148.71428571428572</c:v>
                </c:pt>
                <c:pt idx="5">
                  <c:v>141.42857142857142</c:v>
                </c:pt>
                <c:pt idx="6">
                  <c:v>125.71428571428571</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9303680"/>
        <c:axId val="299305600"/>
      </c:barChart>
      <c:lineChart>
        <c:grouping val="standard"/>
        <c:varyColors val="0"/>
        <c:ser>
          <c:idx val="0"/>
          <c:order val="0"/>
          <c:tx>
            <c:strRef>
              <c:f>Summary!$C$93</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Summary!$D$93:$Q$93</c:f>
              <c:numCache>
                <c:formatCode>#,##0</c:formatCode>
                <c:ptCount val="14"/>
                <c:pt idx="0">
                  <c:v>196</c:v>
                </c:pt>
                <c:pt idx="1">
                  <c:v>169.28571428571428</c:v>
                </c:pt>
                <c:pt idx="2">
                  <c:v>166.28571428571428</c:v>
                </c:pt>
                <c:pt idx="3">
                  <c:v>258.42857142857144</c:v>
                </c:pt>
                <c:pt idx="4">
                  <c:v>207.71428571428572</c:v>
                </c:pt>
                <c:pt idx="5">
                  <c:v>145</c:v>
                </c:pt>
                <c:pt idx="6">
                  <c:v>132.71428571428572</c:v>
                </c:pt>
                <c:pt idx="7">
                  <c:v>98.571428571428569</c:v>
                </c:pt>
                <c:pt idx="8">
                  <c:v>104.57142857142857</c:v>
                </c:pt>
                <c:pt idx="9">
                  <c:v>114.14285714285714</c:v>
                </c:pt>
                <c:pt idx="10">
                  <c:v>143.71428571428572</c:v>
                </c:pt>
                <c:pt idx="11">
                  <c:v>103.28571428571429</c:v>
                </c:pt>
                <c:pt idx="12">
                  <c:v>126</c:v>
                </c:pt>
                <c:pt idx="13">
                  <c:v>132.71428571428572</c:v>
                </c:pt>
              </c:numCache>
            </c:numRef>
          </c:val>
          <c:smooth val="0"/>
        </c:ser>
        <c:dLbls>
          <c:showLegendKey val="0"/>
          <c:showVal val="0"/>
          <c:showCatName val="0"/>
          <c:showSerName val="0"/>
          <c:showPercent val="0"/>
          <c:showBubbleSize val="0"/>
        </c:dLbls>
        <c:marker val="1"/>
        <c:smooth val="0"/>
        <c:axId val="299303680"/>
        <c:axId val="299305600"/>
      </c:lineChart>
      <c:catAx>
        <c:axId val="29930368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299305600"/>
        <c:crosses val="autoZero"/>
        <c:auto val="1"/>
        <c:lblAlgn val="ctr"/>
        <c:lblOffset val="100"/>
        <c:noMultiLvlLbl val="0"/>
      </c:catAx>
      <c:valAx>
        <c:axId val="299305600"/>
        <c:scaling>
          <c:orientation val="minMax"/>
          <c:min val="0"/>
        </c:scaling>
        <c:delete val="0"/>
        <c:axPos val="l"/>
        <c:numFmt formatCode="#,##0" sourceLinked="0"/>
        <c:majorTickMark val="out"/>
        <c:minorTickMark val="none"/>
        <c:tickLblPos val="nextTo"/>
        <c:spPr>
          <a:ln w="25400"/>
        </c:spPr>
        <c:txPr>
          <a:bodyPr/>
          <a:lstStyle/>
          <a:p>
            <a:pPr>
              <a:defRPr sz="800" b="1"/>
            </a:pPr>
            <a:endParaRPr lang="en-US"/>
          </a:p>
        </c:txPr>
        <c:crossAx val="299303680"/>
        <c:crosses val="autoZero"/>
        <c:crossBetween val="between"/>
      </c:valAx>
    </c:plotArea>
    <c:legend>
      <c:legendPos val="r"/>
      <c:layout>
        <c:manualLayout>
          <c:xMode val="edge"/>
          <c:yMode val="edge"/>
          <c:x val="0.78670805555555556"/>
          <c:y val="0.63043388888888885"/>
          <c:w val="0.19626805555555554"/>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Summary!$C$108</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Summary!$D$108:$Q$108</c:f>
              <c:numCache>
                <c:formatCode>0.0%</c:formatCode>
                <c:ptCount val="14"/>
                <c:pt idx="0">
                  <c:v>0.82820920404760978</c:v>
                </c:pt>
                <c:pt idx="1">
                  <c:v>0.8630408583757726</c:v>
                </c:pt>
                <c:pt idx="2">
                  <c:v>0.85207585453410328</c:v>
                </c:pt>
                <c:pt idx="3">
                  <c:v>0.82160617095422683</c:v>
                </c:pt>
                <c:pt idx="4">
                  <c:v>0.81886438291881747</c:v>
                </c:pt>
                <c:pt idx="5">
                  <c:v>0.86804004620716213</c:v>
                </c:pt>
                <c:pt idx="6">
                  <c:v>0.86891241578440803</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9368448"/>
        <c:axId val="299370368"/>
      </c:barChart>
      <c:lineChart>
        <c:grouping val="standard"/>
        <c:varyColors val="0"/>
        <c:ser>
          <c:idx val="0"/>
          <c:order val="0"/>
          <c:tx>
            <c:strRef>
              <c:f>Summary!$C$106</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Summary!$D$106:$Q$106</c:f>
              <c:numCache>
                <c:formatCode>0.0%</c:formatCode>
                <c:ptCount val="14"/>
                <c:pt idx="0">
                  <c:v>0.82138878574080953</c:v>
                </c:pt>
                <c:pt idx="1">
                  <c:v>0.85080191060541344</c:v>
                </c:pt>
                <c:pt idx="2">
                  <c:v>0.85372753715583538</c:v>
                </c:pt>
                <c:pt idx="3">
                  <c:v>0.81329162805066424</c:v>
                </c:pt>
                <c:pt idx="4">
                  <c:v>0.82164854383697061</c:v>
                </c:pt>
                <c:pt idx="5">
                  <c:v>0.86527024499719474</c:v>
                </c:pt>
                <c:pt idx="6">
                  <c:v>0.85501073994518928</c:v>
                </c:pt>
                <c:pt idx="7">
                  <c:v>0.85046452233778735</c:v>
                </c:pt>
                <c:pt idx="8">
                  <c:v>0.8518463536834292</c:v>
                </c:pt>
                <c:pt idx="9">
                  <c:v>0.86283748410739658</c:v>
                </c:pt>
                <c:pt idx="10">
                  <c:v>0.84523110785033018</c:v>
                </c:pt>
                <c:pt idx="11">
                  <c:v>0.82342268957345977</c:v>
                </c:pt>
                <c:pt idx="12">
                  <c:v>0.83069590795695725</c:v>
                </c:pt>
                <c:pt idx="13">
                  <c:v>0.82542322761883635</c:v>
                </c:pt>
              </c:numCache>
            </c:numRef>
          </c:val>
          <c:smooth val="0"/>
        </c:ser>
        <c:ser>
          <c:idx val="2"/>
          <c:order val="2"/>
          <c:tx>
            <c:v>85%</c:v>
          </c:tx>
          <c:spPr>
            <a:ln w="19050">
              <a:solidFill>
                <a:srgbClr val="00A89C"/>
              </a:solidFill>
              <a:prstDash val="dash"/>
            </a:ln>
          </c:spPr>
          <c:marker>
            <c:symbol val="none"/>
          </c:marker>
          <c:val>
            <c:numRef>
              <c:f>Summary!$D$107:$Q$107</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99368448"/>
        <c:axId val="299370368"/>
      </c:lineChart>
      <c:catAx>
        <c:axId val="299368448"/>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99370368"/>
        <c:crosses val="autoZero"/>
        <c:auto val="1"/>
        <c:lblAlgn val="ctr"/>
        <c:lblOffset val="100"/>
        <c:noMultiLvlLbl val="0"/>
      </c:catAx>
      <c:valAx>
        <c:axId val="299370368"/>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299368448"/>
        <c:crosses val="autoZero"/>
        <c:crossBetween val="between"/>
        <c:majorUnit val="0.1"/>
      </c:valAx>
    </c:plotArea>
    <c:legend>
      <c:legendPos val="r"/>
      <c:layout>
        <c:manualLayout>
          <c:xMode val="edge"/>
          <c:yMode val="edge"/>
          <c:x val="0.79023583333333336"/>
          <c:y val="0.46815611111111111"/>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Summary!$C$126</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Summary!$D$126:$Q$126</c:f>
              <c:numCache>
                <c:formatCode>0.0%</c:formatCode>
                <c:ptCount val="14"/>
                <c:pt idx="0">
                  <c:v>0.82033639143730885</c:v>
                </c:pt>
                <c:pt idx="1">
                  <c:v>0.82548262548262552</c:v>
                </c:pt>
                <c:pt idx="2">
                  <c:v>0.8361970217640321</c:v>
                </c:pt>
                <c:pt idx="3">
                  <c:v>0.79832572298325721</c:v>
                </c:pt>
                <c:pt idx="4">
                  <c:v>0.77777777777777779</c:v>
                </c:pt>
                <c:pt idx="5">
                  <c:v>0.77381404174573054</c:v>
                </c:pt>
                <c:pt idx="6">
                  <c:v>0.74512800917080624</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9384192"/>
        <c:axId val="299423232"/>
      </c:barChart>
      <c:lineChart>
        <c:grouping val="standard"/>
        <c:varyColors val="0"/>
        <c:ser>
          <c:idx val="0"/>
          <c:order val="0"/>
          <c:tx>
            <c:strRef>
              <c:f>Summary!$C$124</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Summary!$D$124:$Q$124</c:f>
              <c:numCache>
                <c:formatCode>0.0%</c:formatCode>
                <c:ptCount val="14"/>
                <c:pt idx="0">
                  <c:v>0.83597883597883593</c:v>
                </c:pt>
                <c:pt idx="1">
                  <c:v>0.80510298186289575</c:v>
                </c:pt>
                <c:pt idx="2">
                  <c:v>0.79011553273427471</c:v>
                </c:pt>
                <c:pt idx="3">
                  <c:v>0.77271278291361178</c:v>
                </c:pt>
                <c:pt idx="4">
                  <c:v>0.74712276214833762</c:v>
                </c:pt>
                <c:pt idx="5">
                  <c:v>0.76448215330602687</c:v>
                </c:pt>
                <c:pt idx="6">
                  <c:v>0.76</c:v>
                </c:pt>
                <c:pt idx="7">
                  <c:v>0.74135425748328976</c:v>
                </c:pt>
                <c:pt idx="8">
                  <c:v>0.78112000000000004</c:v>
                </c:pt>
                <c:pt idx="9">
                  <c:v>0.7451417648932781</c:v>
                </c:pt>
                <c:pt idx="10">
                  <c:v>0.72627854615632037</c:v>
                </c:pt>
                <c:pt idx="11">
                  <c:v>0.75802391441157957</c:v>
                </c:pt>
                <c:pt idx="12">
                  <c:v>0.7565301515640116</c:v>
                </c:pt>
                <c:pt idx="13">
                  <c:v>0.72823920265780728</c:v>
                </c:pt>
              </c:numCache>
            </c:numRef>
          </c:val>
          <c:smooth val="0"/>
        </c:ser>
        <c:ser>
          <c:idx val="2"/>
          <c:order val="2"/>
          <c:tx>
            <c:v>85%</c:v>
          </c:tx>
          <c:spPr>
            <a:ln w="19050">
              <a:solidFill>
                <a:srgbClr val="00A89C"/>
              </a:solidFill>
              <a:prstDash val="dash"/>
            </a:ln>
          </c:spPr>
          <c:marker>
            <c:symbol val="none"/>
          </c:marker>
          <c:val>
            <c:numRef>
              <c:f>Summary!$D$125:$Q$125</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99384192"/>
        <c:axId val="299423232"/>
      </c:lineChart>
      <c:catAx>
        <c:axId val="299384192"/>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99423232"/>
        <c:crosses val="autoZero"/>
        <c:auto val="1"/>
        <c:lblAlgn val="ctr"/>
        <c:lblOffset val="100"/>
        <c:noMultiLvlLbl val="0"/>
      </c:catAx>
      <c:valAx>
        <c:axId val="299423232"/>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299384192"/>
        <c:crosses val="autoZero"/>
        <c:crossBetween val="between"/>
        <c:majorUnit val="0.1"/>
      </c:valAx>
    </c:plotArea>
    <c:legend>
      <c:legendPos val="r"/>
      <c:layout>
        <c:manualLayout>
          <c:xMode val="edge"/>
          <c:yMode val="edge"/>
          <c:x val="0.79023583333333336"/>
          <c:y val="0.50343388888888885"/>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Summary!$C$144</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Summary!$D$144:$Q$144</c:f>
              <c:numCache>
                <c:formatCode>0.0%</c:formatCode>
                <c:ptCount val="14"/>
                <c:pt idx="0">
                  <c:v>0.74441687344913154</c:v>
                </c:pt>
                <c:pt idx="1">
                  <c:v>0.73465326833150935</c:v>
                </c:pt>
                <c:pt idx="2">
                  <c:v>0.72341918027858498</c:v>
                </c:pt>
                <c:pt idx="3">
                  <c:v>0.73064209155564463</c:v>
                </c:pt>
                <c:pt idx="4">
                  <c:v>0.7099442008768434</c:v>
                </c:pt>
                <c:pt idx="5">
                  <c:v>0.71733966745843225</c:v>
                </c:pt>
                <c:pt idx="6">
                  <c:v>0.69255791030064073</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299518592"/>
        <c:axId val="299524864"/>
      </c:barChart>
      <c:lineChart>
        <c:grouping val="standard"/>
        <c:varyColors val="0"/>
        <c:ser>
          <c:idx val="0"/>
          <c:order val="0"/>
          <c:tx>
            <c:strRef>
              <c:f>Summary!$C$142</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Summary!$D$142:$Q$142</c:f>
              <c:numCache>
                <c:formatCode>0.0%</c:formatCode>
                <c:ptCount val="14"/>
                <c:pt idx="0">
                  <c:v>0.7616550116550117</c:v>
                </c:pt>
                <c:pt idx="1">
                  <c:v>0.73049354904771657</c:v>
                </c:pt>
                <c:pt idx="2">
                  <c:v>0.73503912032142105</c:v>
                </c:pt>
                <c:pt idx="3">
                  <c:v>0.73517911867272534</c:v>
                </c:pt>
                <c:pt idx="4">
                  <c:v>0.73818028997688589</c:v>
                </c:pt>
                <c:pt idx="5">
                  <c:v>0.7474899598393574</c:v>
                </c:pt>
                <c:pt idx="6">
                  <c:v>0.7405222437137331</c:v>
                </c:pt>
                <c:pt idx="7">
                  <c:v>0.72589141004862234</c:v>
                </c:pt>
                <c:pt idx="8">
                  <c:v>0.73175542406311633</c:v>
                </c:pt>
                <c:pt idx="9">
                  <c:v>0.74129154606248127</c:v>
                </c:pt>
                <c:pt idx="10">
                  <c:v>0.72960047823054697</c:v>
                </c:pt>
                <c:pt idx="11">
                  <c:v>0.71476978273868841</c:v>
                </c:pt>
                <c:pt idx="12">
                  <c:v>0.72382636024356706</c:v>
                </c:pt>
                <c:pt idx="13">
                  <c:v>0.72300423270006886</c:v>
                </c:pt>
              </c:numCache>
            </c:numRef>
          </c:val>
          <c:smooth val="0"/>
        </c:ser>
        <c:ser>
          <c:idx val="2"/>
          <c:order val="2"/>
          <c:tx>
            <c:v>85%</c:v>
          </c:tx>
          <c:spPr>
            <a:ln w="19050">
              <a:solidFill>
                <a:srgbClr val="00A89C"/>
              </a:solidFill>
              <a:prstDash val="dash"/>
            </a:ln>
          </c:spPr>
          <c:marker>
            <c:symbol val="none"/>
          </c:marker>
          <c:val>
            <c:numRef>
              <c:f>Summary!$D$143:$Q$143</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99518592"/>
        <c:axId val="299524864"/>
      </c:lineChart>
      <c:catAx>
        <c:axId val="299518592"/>
        <c:scaling>
          <c:orientation val="minMax"/>
        </c:scaling>
        <c:delete val="0"/>
        <c:axPos val="b"/>
        <c:title>
          <c:tx>
            <c:rich>
              <a:bodyPr/>
              <a:lstStyle/>
              <a:p>
                <a:pPr>
                  <a:defRPr/>
                </a:pPr>
                <a:r>
                  <a:rPr lang="en-US"/>
                  <a:t>Week</a:t>
                </a:r>
              </a:p>
            </c:rich>
          </c:tx>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99524864"/>
        <c:crosses val="autoZero"/>
        <c:auto val="1"/>
        <c:lblAlgn val="ctr"/>
        <c:lblOffset val="100"/>
        <c:noMultiLvlLbl val="0"/>
      </c:catAx>
      <c:valAx>
        <c:axId val="299524864"/>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299518592"/>
        <c:crosses val="autoZero"/>
        <c:crossBetween val="between"/>
        <c:majorUnit val="0.1"/>
      </c:valAx>
    </c:plotArea>
    <c:legend>
      <c:legendPos val="r"/>
      <c:layout>
        <c:manualLayout>
          <c:xMode val="edge"/>
          <c:yMode val="edge"/>
          <c:x val="0.78670805555555556"/>
          <c:y val="0.50343388888888885"/>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18</xdr:col>
      <xdr:colOff>9525</xdr:colOff>
      <xdr:row>5</xdr:row>
      <xdr:rowOff>9524</xdr:rowOff>
    </xdr:from>
    <xdr:to>
      <xdr:col>23</xdr:col>
      <xdr:colOff>561525</xdr:colOff>
      <xdr:row>15</xdr:row>
      <xdr:rowOff>190274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9525</xdr:colOff>
      <xdr:row>50</xdr:row>
      <xdr:rowOff>9524</xdr:rowOff>
    </xdr:from>
    <xdr:to>
      <xdr:col>23</xdr:col>
      <xdr:colOff>561525</xdr:colOff>
      <xdr:row>60</xdr:row>
      <xdr:rowOff>190274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49</xdr:row>
      <xdr:rowOff>190500</xdr:rowOff>
    </xdr:from>
    <xdr:to>
      <xdr:col>29</xdr:col>
      <xdr:colOff>9525</xdr:colOff>
      <xdr:row>49</xdr:row>
      <xdr:rowOff>190500</xdr:rowOff>
    </xdr:to>
    <xdr:cxnSp macro="">
      <xdr:nvCxnSpPr>
        <xdr:cNvPr id="5" name="Straight Connector 4"/>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63</xdr:row>
      <xdr:rowOff>190500</xdr:rowOff>
    </xdr:from>
    <xdr:to>
      <xdr:col>29</xdr:col>
      <xdr:colOff>9525</xdr:colOff>
      <xdr:row>63</xdr:row>
      <xdr:rowOff>190500</xdr:rowOff>
    </xdr:to>
    <xdr:cxnSp macro="">
      <xdr:nvCxnSpPr>
        <xdr:cNvPr id="6" name="Straight Connector 5"/>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77</xdr:row>
      <xdr:rowOff>190500</xdr:rowOff>
    </xdr:from>
    <xdr:to>
      <xdr:col>29</xdr:col>
      <xdr:colOff>9525</xdr:colOff>
      <xdr:row>77</xdr:row>
      <xdr:rowOff>190500</xdr:rowOff>
    </xdr:to>
    <xdr:cxnSp macro="">
      <xdr:nvCxnSpPr>
        <xdr:cNvPr id="7" name="Straight Connector 6"/>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xdr:colOff>
      <xdr:row>63</xdr:row>
      <xdr:rowOff>342901</xdr:rowOff>
    </xdr:from>
    <xdr:to>
      <xdr:col>23</xdr:col>
      <xdr:colOff>561525</xdr:colOff>
      <xdr:row>70</xdr:row>
      <xdr:rowOff>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9525</xdr:colOff>
      <xdr:row>70</xdr:row>
      <xdr:rowOff>0</xdr:rowOff>
    </xdr:from>
    <xdr:to>
      <xdr:col>23</xdr:col>
      <xdr:colOff>561525</xdr:colOff>
      <xdr:row>77</xdr:row>
      <xdr:rowOff>180975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28575</xdr:colOff>
      <xdr:row>78</xdr:row>
      <xdr:rowOff>180975</xdr:rowOff>
    </xdr:from>
    <xdr:to>
      <xdr:col>23</xdr:col>
      <xdr:colOff>580575</xdr:colOff>
      <xdr:row>89</xdr:row>
      <xdr:rowOff>171225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92</xdr:row>
      <xdr:rowOff>0</xdr:rowOff>
    </xdr:from>
    <xdr:to>
      <xdr:col>23</xdr:col>
      <xdr:colOff>580575</xdr:colOff>
      <xdr:row>102</xdr:row>
      <xdr:rowOff>180750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103</xdr:row>
      <xdr:rowOff>190500</xdr:rowOff>
    </xdr:from>
    <xdr:to>
      <xdr:col>29</xdr:col>
      <xdr:colOff>9525</xdr:colOff>
      <xdr:row>103</xdr:row>
      <xdr:rowOff>190500</xdr:rowOff>
    </xdr:to>
    <xdr:cxnSp macro="">
      <xdr:nvCxnSpPr>
        <xdr:cNvPr id="13" name="Straight Connector 12"/>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104</xdr:row>
      <xdr:rowOff>142875</xdr:rowOff>
    </xdr:from>
    <xdr:to>
      <xdr:col>23</xdr:col>
      <xdr:colOff>532950</xdr:colOff>
      <xdr:row>115</xdr:row>
      <xdr:rowOff>37875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121</xdr:row>
      <xdr:rowOff>190500</xdr:rowOff>
    </xdr:from>
    <xdr:to>
      <xdr:col>29</xdr:col>
      <xdr:colOff>9525</xdr:colOff>
      <xdr:row>121</xdr:row>
      <xdr:rowOff>190500</xdr:rowOff>
    </xdr:to>
    <xdr:cxnSp macro="">
      <xdr:nvCxnSpPr>
        <xdr:cNvPr id="15" name="Straight Connector 14"/>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139</xdr:row>
      <xdr:rowOff>190500</xdr:rowOff>
    </xdr:from>
    <xdr:to>
      <xdr:col>29</xdr:col>
      <xdr:colOff>9525</xdr:colOff>
      <xdr:row>139</xdr:row>
      <xdr:rowOff>190500</xdr:rowOff>
    </xdr:to>
    <xdr:cxnSp macro="">
      <xdr:nvCxnSpPr>
        <xdr:cNvPr id="16" name="Straight Connector 15"/>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157</xdr:row>
      <xdr:rowOff>190500</xdr:rowOff>
    </xdr:from>
    <xdr:to>
      <xdr:col>29</xdr:col>
      <xdr:colOff>9525</xdr:colOff>
      <xdr:row>157</xdr:row>
      <xdr:rowOff>190500</xdr:rowOff>
    </xdr:to>
    <xdr:cxnSp macro="">
      <xdr:nvCxnSpPr>
        <xdr:cNvPr id="17" name="Straight Connector 16"/>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xdr:colOff>
      <xdr:row>123</xdr:row>
      <xdr:rowOff>9525</xdr:rowOff>
    </xdr:from>
    <xdr:to>
      <xdr:col>23</xdr:col>
      <xdr:colOff>571050</xdr:colOff>
      <xdr:row>133</xdr:row>
      <xdr:rowOff>95025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19050</xdr:colOff>
      <xdr:row>141</xdr:row>
      <xdr:rowOff>9525</xdr:rowOff>
    </xdr:from>
    <xdr:to>
      <xdr:col>23</xdr:col>
      <xdr:colOff>571050</xdr:colOff>
      <xdr:row>151</xdr:row>
      <xdr:rowOff>95025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9525</xdr:colOff>
      <xdr:row>158</xdr:row>
      <xdr:rowOff>76200</xdr:rowOff>
    </xdr:from>
    <xdr:to>
      <xdr:col>23</xdr:col>
      <xdr:colOff>561525</xdr:colOff>
      <xdr:row>168</xdr:row>
      <xdr:rowOff>66450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19050</xdr:colOff>
      <xdr:row>169</xdr:row>
      <xdr:rowOff>104775</xdr:rowOff>
    </xdr:from>
    <xdr:to>
      <xdr:col>23</xdr:col>
      <xdr:colOff>571050</xdr:colOff>
      <xdr:row>179</xdr:row>
      <xdr:rowOff>190275</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180975</xdr:colOff>
      <xdr:row>16</xdr:row>
      <xdr:rowOff>266699</xdr:rowOff>
    </xdr:from>
    <xdr:to>
      <xdr:col>23</xdr:col>
      <xdr:colOff>542475</xdr:colOff>
      <xdr:row>26</xdr:row>
      <xdr:rowOff>161699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16</xdr:row>
      <xdr:rowOff>190500</xdr:rowOff>
    </xdr:from>
    <xdr:to>
      <xdr:col>29</xdr:col>
      <xdr:colOff>9525</xdr:colOff>
      <xdr:row>16</xdr:row>
      <xdr:rowOff>190500</xdr:rowOff>
    </xdr:to>
    <xdr:cxnSp macro="">
      <xdr:nvCxnSpPr>
        <xdr:cNvPr id="24" name="Straight Connector 23"/>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27</xdr:row>
      <xdr:rowOff>19050</xdr:rowOff>
    </xdr:from>
    <xdr:to>
      <xdr:col>23</xdr:col>
      <xdr:colOff>542475</xdr:colOff>
      <xdr:row>38</xdr:row>
      <xdr:rowOff>9300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180975</xdr:colOff>
      <xdr:row>39</xdr:row>
      <xdr:rowOff>38100</xdr:rowOff>
    </xdr:from>
    <xdr:to>
      <xdr:col>23</xdr:col>
      <xdr:colOff>542475</xdr:colOff>
      <xdr:row>49</xdr:row>
      <xdr:rowOff>123600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5.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Core beds</a:t>
          </a:r>
        </a:p>
      </cdr:txBody>
    </cdr:sp>
  </cdr:relSizeAnchor>
</c:userShapes>
</file>

<file path=xl/drawings/drawing7.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Escalation beds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pivotCache/pivotCacheDefinition1.xml><?xml version="1.0" encoding="utf-8"?>
<pivotCacheDefinition xmlns="http://schemas.openxmlformats.org/spreadsheetml/2006/main" xmlns:r="http://schemas.openxmlformats.org/officeDocument/2006/relationships" saveData="0" refreshedBy="Rhiannon Edge" refreshedDate="43118.606410995373"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Rhiannon Edge" refreshedDate="43118.606424189813"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Adult CC beds avail]" caption="Sum of Adult CC beds avail" numFmtId="0" hierarchy="47" level="32767"/>
    <cacheField name="[Measures].[Sum of Adult CC beds occ]" caption="Sum of Adult CC beds occ" numFmtId="0" hierarchy="48" level="32767"/>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Rhiannon Edge" refreshedDate="43118.606425578706"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Adult CC beds avail]" caption="Sum of Adult CC beds avail" numFmtId="0" hierarchy="47" level="32767"/>
    <cacheField name="[Measures].[Sum of Adult CC beds occ]" caption="Sum of Adult CC beds occ" numFmtId="0" hierarchy="48"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Rhiannon Edge" refreshedDate="43118.60642708333"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Adult CC beds avail]" caption="Sum of Adult CC beds avail" numFmtId="0" hierarchy="47" level="32767"/>
    <cacheField name="[Measures].[Sum of Adult CC beds occ]" caption="Sum of Adult CC beds occ" numFmtId="0" hierarchy="48" level="32767"/>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Rhiannon Edge" refreshedDate="43118.606428587962"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Adult CC beds avail]" caption="Sum of Adult CC beds avail" numFmtId="0" hierarchy="47" level="32767"/>
    <cacheField name="[Measures].[Sum of Adult CC beds occ]" caption="Sum of Adult CC beds occ" numFmtId="0" hierarchy="48"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Rhiannon Edge" refreshedDate="43118.606430092594"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GA total beds avail]" caption="Sum of GA total beds avail" numFmtId="0" hierarchy="42" level="32767"/>
    <cacheField name="[Measures].[Sum of GA total beds occupied]" caption="Sum of GA total beds occupied" numFmtId="0" hierarchy="56" level="32767"/>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4"/>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Rhiannon Edge" refreshedDate="43118.606432060187"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Rhiannon Edge" refreshedDate="43118.606433333334"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Measures].[Sum of Beds closed norovirus]" caption="Sum of Beds closed norovirus" numFmtId="0" hierarchy="44" level="32767"/>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Rhiannon Edge" refreshedDate="43118.606435185182"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Measures].[Sum of Beds occ over 7 days]" caption="Sum of Beds occ over 7 days" numFmtId="0" hierarchy="58"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oneField="1" hidden="1">
      <fieldsUsage count="1">
        <fieldUsage x="3"/>
      </fieldsUsage>
    </cacheHierarchy>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Rhiannon Edge" refreshedDate="43118.606437152775" createdVersion="4" refreshedVersion="4" minRefreshableVersion="3" recordCount="0" supportSubquery="1" supportAdvancedDrill="1">
  <cacheSource type="external" connectionId="1"/>
  <cacheFields count="4">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Rhiannon Edge" refreshedDate="43118.606438541668"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Measures].[Sum of Beds occ over 21 days]" caption="Sum of Beds occ over 21 days" numFmtId="0" hierarchy="43"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Rhiannon Edge" refreshedDate="43118.606414004629"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Rhiannon Edge" refreshedDate="43118.606439930554" createdVersion="4" refreshedVersion="4" minRefreshableVersion="3" recordCount="0" supportSubquery="1" supportAdvancedDrill="1">
  <cacheSource type="external" connectionId="1"/>
  <cacheFields count="6">
    <cacheField name="[Winter daily sitreps].[Year].[Year]" caption="Year" numFmtId="0" hierarchy="40" level="1">
      <sharedItems containsSemiMixedTypes="0" containsString="0"/>
    </cacheField>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Amb delays 30-60 mins]" caption="Sum of Amb delays 30-60 mins" numFmtId="0" hierarchy="62" level="32767"/>
    <cacheField name="[Measures].[Sum of Amb delays over 60 mins]" caption="Sum of Amb delays over 60 mins" numFmtId="0" hierarchy="46" level="32767"/>
    <cacheField name="[Measures].[Sum of Amb arrivals]" caption="Sum of Amb arrivals" numFmtId="0" hierarchy="61"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4"/>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5"/>
      </fieldsUsage>
    </cacheHierarchy>
    <cacheHierarchy uniqueName="[Measures].[Sum of Amb delays 30-60 mins]" caption="Sum of Amb delays 30-60 mins" measure="1" displayFolder="" measureGroup="Winter daily sitreps" count="0" oneField="1" hidden="1">
      <fieldsUsage count="1">
        <fieldUsage x="3"/>
      </fieldsUsage>
    </cacheHierarchy>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Rhiannon Edge" refreshedDate="43118.606441203701"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Measures].[Sum of Amb arrivals]" caption="Sum of Amb arrivals" numFmtId="0" hierarchy="61" level="32767"/>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2"/>
      </fieldsUsage>
    </cacheHierarchy>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Rhiannon Edge" refreshedDate="43118.60644236111"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Date].[Date]" caption="Date" numFmtId="0" hierarchy="19" level="1">
      <sharedItems count="49">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haredItems>
    </cacheField>
    <cacheField name="[Measures].[Sum of Beds closed norovirus]" caption="Sum of Beds closed norovirus" numFmtId="0" hierarchy="4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Rhiannon Edge" refreshedDate="43118.606443750003"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Measures].[Sum of Beds closed norovirus]" caption="Sum of Beds closed norovirus" numFmtId="0" hierarchy="44" level="32767"/>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Name].[Name]" caption="Name" numFmtId="0" hierarchy="29" level="1">
      <sharedItems count="137">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3"/>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Rhiannon Edge" refreshedDate="43118.606444791665"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Beds closed norovirus]" caption="Sum of Beds closed norovirus" numFmtId="0" hierarchy="4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Rhiannon Edge" refreshedDate="43118.606445833335"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Measures].[Sum of GA total beds avail]" caption="Sum of GA total beds avail" numFmtId="0" hierarchy="42" level="32767"/>
    <cacheField name="[Measures].[Sum of GA total beds occupied]" caption="Sum of GA total beds occupied" numFmtId="0" hierarchy="56" level="32767"/>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3"/>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Rhiannon Edge" refreshedDate="43118.606446874997"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Winter daily sitreps].[Year].[Year]" caption="Year" numFmtId="0" hierarchy="40" level="1">
      <sharedItems containsSemiMixedTypes="0" containsString="0"/>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2"/>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Rhiannon Edge" refreshedDate="43118.60644826389"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102">
        <s v="[Winter daily sitreps].[Date].&amp;[2016-12-01T00:00:00]" c="01/12/16"/>
        <s v="[Winter daily sitreps].[Date].&amp;[2016-12-02T00:00:00]" c="02/12/16"/>
        <s v="[Winter daily sitreps].[Date].&amp;[2016-12-03T00:00:00]" c="03/12/16"/>
        <s v="[Winter daily sitreps].[Date].&amp;[2016-12-04T00:00:00]" c="04/12/16"/>
        <s v="[Winter daily sitreps].[Date].&amp;[2016-12-05T00:00:00]" c="05/12/16"/>
        <s v="[Winter daily sitreps].[Date].&amp;[2016-12-06T00:00:00]" c="06/12/16"/>
        <s v="[Winter daily sitreps].[Date].&amp;[2016-12-07T00:00:00]" c="07/12/16"/>
        <s v="[Winter daily sitreps].[Date].&amp;[2016-12-08T00:00:00]" c="08/12/16"/>
        <s v="[Winter daily sitreps].[Date].&amp;[2016-12-09T00:00:00]" c="09/12/16"/>
        <s v="[Winter daily sitreps].[Date].&amp;[2016-12-10T00:00:00]" c="10/12/16"/>
        <s v="[Winter daily sitreps].[Date].&amp;[2016-12-11T00:00:00]" c="11/12/16"/>
        <s v="[Winter daily sitreps].[Date].&amp;[2016-12-12T00:00:00]" c="12/12/16"/>
        <s v="[Winter daily sitreps].[Date].&amp;[2016-12-13T00:00:00]" c="13/12/16"/>
        <s v="[Winter daily sitreps].[Date].&amp;[2016-12-14T00:00:00]" c="14/12/16"/>
        <s v="[Winter daily sitreps].[Date].&amp;[2016-12-15T00:00:00]" c="15/12/16"/>
        <s v="[Winter daily sitreps].[Date].&amp;[2016-12-16T00:00:00]" c="16/12/16"/>
        <s v="[Winter daily sitreps].[Date].&amp;[2016-12-17T00:00:00]" c="17/12/16"/>
        <s v="[Winter daily sitreps].[Date].&amp;[2016-12-18T00:00:00]" c="18/12/16"/>
        <s v="[Winter daily sitreps].[Date].&amp;[2016-12-19T00:00:00]" c="19/12/16"/>
        <s v="[Winter daily sitreps].[Date].&amp;[2016-12-20T00:00:00]" c="20/12/16"/>
        <s v="[Winter daily sitreps].[Date].&amp;[2016-12-21T00:00:00]" c="21/12/16"/>
        <s v="[Winter daily sitreps].[Date].&amp;[2016-12-22T00:00:00]" c="22/12/16"/>
        <s v="[Winter daily sitreps].[Date].&amp;[2016-12-23T00:00:00]" c="23/12/16"/>
        <s v="[Winter daily sitreps].[Date].&amp;[2016-12-24T00:00:00]" c="24/12/16"/>
        <s v="[Winter daily sitreps].[Date].&amp;[2016-12-25T00:00:00]" c="25/12/16"/>
        <s v="[Winter daily sitreps].[Date].&amp;[2016-12-26T00:00:00]" c="26/12/16"/>
        <s v="[Winter daily sitreps].[Date].&amp;[2016-12-27T00:00:00]" c="27/12/16"/>
        <s v="[Winter daily sitreps].[Date].&amp;[2016-12-28T00:00:00]" c="28/12/16"/>
        <s v="[Winter daily sitreps].[Date].&amp;[2016-12-29T00:00:00]" c="29/12/16"/>
        <s v="[Winter daily sitreps].[Date].&amp;[2016-12-30T00:00:00]" c="30/12/16"/>
        <s v="[Winter daily sitreps].[Date].&amp;[2016-12-31T00:00:00]" c="31/12/16"/>
        <s v="[Winter daily sitreps].[Date].&amp;[2017-01-01T00:00:00]" c="01/01/17"/>
        <s v="[Winter daily sitreps].[Date].&amp;[2017-01-02T00:00:00]" c="02/01/17"/>
        <s v="[Winter daily sitreps].[Date].&amp;[2017-01-03T00:00:00]" c="03/01/17"/>
        <s v="[Winter daily sitreps].[Date].&amp;[2017-01-04T00:00:00]" c="04/01/17"/>
        <s v="[Winter daily sitreps].[Date].&amp;[2017-01-05T00:00:00]" c="05/01/17"/>
        <s v="[Winter daily sitreps].[Date].&amp;[2017-01-06T00:00:00]" c="06/01/17"/>
        <s v="[Winter daily sitreps].[Date].&amp;[2017-01-07T00:00:00]" c="07/01/17"/>
        <s v="[Winter daily sitreps].[Date].&amp;[2017-01-08T00:00:00]" c="08/01/17"/>
        <s v="[Winter daily sitreps].[Date].&amp;[2017-01-09T00:00:00]" c="09/01/17"/>
        <s v="[Winter daily sitreps].[Date].&amp;[2017-01-10T00:00:00]" c="10/01/17"/>
        <s v="[Winter daily sitreps].[Date].&amp;[2017-01-11T00:00:00]" c="11/01/17"/>
        <s v="[Winter daily sitreps].[Date].&amp;[2017-01-12T00:00:00]" c="12/01/17"/>
        <s v="[Winter daily sitreps].[Date].&amp;[2017-01-13T00:00:00]" c="13/01/17"/>
        <s v="[Winter daily sitreps].[Date].&amp;[2017-01-14T00:00:00]" c="14/01/17"/>
        <s v="[Winter daily sitreps].[Date].&amp;[2017-01-15T00:00:00]" c="15/01/17"/>
        <s v="[Winter daily sitreps].[Date].&amp;[2017-01-16T00:00:00]" c="16/01/17"/>
        <s v="[Winter daily sitreps].[Date].&amp;[2017-01-17T00:00:00]" c="17/01/17"/>
        <s v="[Winter daily sitreps].[Date].&amp;[2017-01-18T00:00:00]" c="18/01/17"/>
        <s v="[Winter daily sitreps].[Date].&amp;[2017-01-19T00:00:00]" c="19/01/17"/>
        <s v="[Winter daily sitreps].[Date].&amp;[2017-01-20T00:00:00]" c="20/01/17"/>
        <s v="[Winter daily sitreps].[Date].&amp;[2017-01-21T00:00:00]" c="21/01/17"/>
        <s v="[Winter daily sitreps].[Date].&amp;[2017-01-22T00:00:00]" c="22/01/17"/>
        <s v="[Winter daily sitreps].[Date].&amp;[2017-01-23T00:00:00]" c="23/01/17"/>
        <s v="[Winter daily sitreps].[Date].&amp;[2017-01-24T00:00:00]" c="24/01/17"/>
        <s v="[Winter daily sitreps].[Date].&amp;[2017-01-25T00:00:00]" c="25/01/17"/>
        <s v="[Winter daily sitreps].[Date].&amp;[2017-01-26T00:00:00]" c="26/01/17"/>
        <s v="[Winter daily sitreps].[Date].&amp;[2017-01-27T00:00:00]" c="27/01/17"/>
        <s v="[Winter daily sitreps].[Date].&amp;[2017-01-28T00:00:00]" c="28/01/17"/>
        <s v="[Winter daily sitreps].[Date].&amp;[2017-01-29T00:00:00]" c="29/01/17"/>
        <s v="[Winter daily sitreps].[Date].&amp;[2017-01-30T00:00:00]" c="30/01/17"/>
        <s v="[Winter daily sitreps].[Date].&amp;[2017-01-31T00:00:00]" c="31/01/17"/>
        <s v="[Winter daily sitreps].[Date].&amp;[2017-02-01T00:00:00]" c="01/02/17"/>
        <s v="[Winter daily sitreps].[Date].&amp;[2017-02-02T00:00:00]" c="02/02/17"/>
        <s v="[Winter daily sitreps].[Date].&amp;[2017-02-03T00:00:00]" c="03/02/17"/>
        <s v="[Winter daily sitreps].[Date].&amp;[2017-02-04T00:00:00]" c="04/02/17"/>
        <s v="[Winter daily sitreps].[Date].&amp;[2017-02-05T00:00:00]" c="05/02/17"/>
        <s v="[Winter daily sitreps].[Date].&amp;[2017-02-06T00:00:00]" c="06/02/17"/>
        <s v="[Winter daily sitreps].[Date].&amp;[2017-02-07T00:00:00]" c="07/02/17"/>
        <s v="[Winter daily sitreps].[Date].&amp;[2017-02-08T00:00:00]" c="08/02/17"/>
        <s v="[Winter daily sitreps].[Date].&amp;[2017-02-09T00:00:00]" c="09/02/17"/>
        <s v="[Winter daily sitreps].[Date].&amp;[2017-02-10T00:00:00]" c="10/02/17"/>
        <s v="[Winter daily sitreps].[Date].&amp;[2017-02-11T00:00:00]" c="11/02/17"/>
        <s v="[Winter daily sitreps].[Date].&amp;[2017-02-12T00:00:00]" c="12/02/17"/>
        <s v="[Winter daily sitreps].[Date].&amp;[2017-02-13T00:00:00]" c="13/02/17"/>
        <s v="[Winter daily sitreps].[Date].&amp;[2017-02-14T00:00:00]" c="14/02/17"/>
        <s v="[Winter daily sitreps].[Date].&amp;[2017-02-15T00:00:00]" c="15/02/17"/>
        <s v="[Winter daily sitreps].[Date].&amp;[2017-02-16T00:00:00]" c="16/02/17"/>
        <s v="[Winter daily sitreps].[Date].&amp;[2017-02-17T00:00:00]" c="17/02/17"/>
        <s v="[Winter daily sitreps].[Date].&amp;[2017-02-18T00:00:00]" c="18/02/17"/>
        <s v="[Winter daily sitreps].[Date].&amp;[2017-02-19T00:00:00]" c="19/02/17"/>
        <s v="[Winter daily sitreps].[Date].&amp;[2017-02-20T00:00:00]" c="20/02/17"/>
        <s v="[Winter daily sitreps].[Date].&amp;[2017-02-21T00:00:00]" c="21/02/17"/>
        <s v="[Winter daily sitreps].[Date].&amp;[2017-02-22T00:00:00]" c="22/02/17"/>
        <s v="[Winter daily sitreps].[Date].&amp;[2017-02-23T00:00:00]" c="23/02/17"/>
        <s v="[Winter daily sitreps].[Date].&amp;[2017-02-24T00:00:00]" c="24/02/17"/>
        <s v="[Winter daily sitreps].[Date].&amp;[2017-02-25T00:00:00]" c="25/02/17"/>
        <s v="[Winter daily sitreps].[Date].&amp;[2017-02-26T00:00:00]" c="26/02/17"/>
        <s v="[Winter daily sitreps].[Date].&amp;[2017-02-27T00:00:00]" c="27/02/17"/>
        <s v="[Winter daily sitreps].[Date].&amp;[2017-02-28T00:00:00]" c="28/02/17"/>
        <s v="[Winter daily sitreps].[Date].&amp;[2017-03-01T00:00:00]" c="01/03/17"/>
        <s v="[Winter daily sitreps].[Date].&amp;[2017-03-02T00:00:00]" c="02/03/17"/>
        <s v="[Winter daily sitreps].[Date].&amp;[2017-03-03T00:00:00]" c="03/03/17"/>
        <s v="[Winter daily sitreps].[Date].&amp;[2017-03-04T00:00:00]" c="04/03/17"/>
        <s v="[Winter daily sitreps].[Date].&amp;[2017-03-05T00:00:00]" c="05/03/17"/>
        <s v="[Winter daily sitreps].[Date].&amp;[2017-03-06T00:00:00]" c="06/03/17"/>
        <s v="[Winter daily sitreps].[Date].&amp;[2017-03-07T00:00:00]" c="07/03/17"/>
        <s v="[Winter daily sitreps].[Date].&amp;[2017-03-08T00:00:00]" c="08/03/17"/>
        <s v="[Winter daily sitreps].[Date].&amp;[2017-03-09T00:00:00]" c="09/03/17"/>
        <s v="[Winter daily sitreps].[Date].&amp;[2017-03-10T00:00:00]" c="10/03/17"/>
        <s v="[Winter daily sitreps].[Date].&amp;[2017-03-11T00:00:00]" c="11/03/17"/>
        <s v="[Winter daily sitreps].[Date].&amp;[2017-03-12T00:00:00]" c="12/03/1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Rhiannon Edge" refreshedDate="43118.606449768522"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49">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Rhiannon Edge" refreshedDate="43118.606451041669"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102">
        <s v="[Winter daily sitreps].[Date].&amp;[2016-12-01T00:00:00]" c="01/12/16"/>
        <s v="[Winter daily sitreps].[Date].&amp;[2016-12-02T00:00:00]" c="02/12/16"/>
        <s v="[Winter daily sitreps].[Date].&amp;[2016-12-03T00:00:00]" c="03/12/16"/>
        <s v="[Winter daily sitreps].[Date].&amp;[2016-12-04T00:00:00]" c="04/12/16"/>
        <s v="[Winter daily sitreps].[Date].&amp;[2016-12-05T00:00:00]" c="05/12/16"/>
        <s v="[Winter daily sitreps].[Date].&amp;[2016-12-06T00:00:00]" c="06/12/16"/>
        <s v="[Winter daily sitreps].[Date].&amp;[2016-12-07T00:00:00]" c="07/12/16"/>
        <s v="[Winter daily sitreps].[Date].&amp;[2016-12-08T00:00:00]" c="08/12/16"/>
        <s v="[Winter daily sitreps].[Date].&amp;[2016-12-09T00:00:00]" c="09/12/16"/>
        <s v="[Winter daily sitreps].[Date].&amp;[2016-12-10T00:00:00]" c="10/12/16"/>
        <s v="[Winter daily sitreps].[Date].&amp;[2016-12-11T00:00:00]" c="11/12/16"/>
        <s v="[Winter daily sitreps].[Date].&amp;[2016-12-12T00:00:00]" c="12/12/16"/>
        <s v="[Winter daily sitreps].[Date].&amp;[2016-12-13T00:00:00]" c="13/12/16"/>
        <s v="[Winter daily sitreps].[Date].&amp;[2016-12-14T00:00:00]" c="14/12/16"/>
        <s v="[Winter daily sitreps].[Date].&amp;[2016-12-15T00:00:00]" c="15/12/16"/>
        <s v="[Winter daily sitreps].[Date].&amp;[2016-12-16T00:00:00]" c="16/12/16"/>
        <s v="[Winter daily sitreps].[Date].&amp;[2016-12-17T00:00:00]" c="17/12/16"/>
        <s v="[Winter daily sitreps].[Date].&amp;[2016-12-18T00:00:00]" c="18/12/16"/>
        <s v="[Winter daily sitreps].[Date].&amp;[2016-12-19T00:00:00]" c="19/12/16"/>
        <s v="[Winter daily sitreps].[Date].&amp;[2016-12-20T00:00:00]" c="20/12/16"/>
        <s v="[Winter daily sitreps].[Date].&amp;[2016-12-21T00:00:00]" c="21/12/16"/>
        <s v="[Winter daily sitreps].[Date].&amp;[2016-12-22T00:00:00]" c="22/12/16"/>
        <s v="[Winter daily sitreps].[Date].&amp;[2016-12-23T00:00:00]" c="23/12/16"/>
        <s v="[Winter daily sitreps].[Date].&amp;[2016-12-24T00:00:00]" c="24/12/16"/>
        <s v="[Winter daily sitreps].[Date].&amp;[2016-12-25T00:00:00]" c="25/12/16"/>
        <s v="[Winter daily sitreps].[Date].&amp;[2016-12-26T00:00:00]" c="26/12/16"/>
        <s v="[Winter daily sitreps].[Date].&amp;[2016-12-27T00:00:00]" c="27/12/16"/>
        <s v="[Winter daily sitreps].[Date].&amp;[2016-12-28T00:00:00]" c="28/12/16"/>
        <s v="[Winter daily sitreps].[Date].&amp;[2016-12-29T00:00:00]" c="29/12/16"/>
        <s v="[Winter daily sitreps].[Date].&amp;[2016-12-30T00:00:00]" c="30/12/16"/>
        <s v="[Winter daily sitreps].[Date].&amp;[2016-12-31T00:00:00]" c="31/12/16"/>
        <s v="[Winter daily sitreps].[Date].&amp;[2017-01-01T00:00:00]" c="01/01/17"/>
        <s v="[Winter daily sitreps].[Date].&amp;[2017-01-02T00:00:00]" c="02/01/17"/>
        <s v="[Winter daily sitreps].[Date].&amp;[2017-01-03T00:00:00]" c="03/01/17"/>
        <s v="[Winter daily sitreps].[Date].&amp;[2017-01-04T00:00:00]" c="04/01/17"/>
        <s v="[Winter daily sitreps].[Date].&amp;[2017-01-05T00:00:00]" c="05/01/17"/>
        <s v="[Winter daily sitreps].[Date].&amp;[2017-01-06T00:00:00]" c="06/01/17"/>
        <s v="[Winter daily sitreps].[Date].&amp;[2017-01-07T00:00:00]" c="07/01/17"/>
        <s v="[Winter daily sitreps].[Date].&amp;[2017-01-08T00:00:00]" c="08/01/17"/>
        <s v="[Winter daily sitreps].[Date].&amp;[2017-01-09T00:00:00]" c="09/01/17"/>
        <s v="[Winter daily sitreps].[Date].&amp;[2017-01-10T00:00:00]" c="10/01/17"/>
        <s v="[Winter daily sitreps].[Date].&amp;[2017-01-11T00:00:00]" c="11/01/17"/>
        <s v="[Winter daily sitreps].[Date].&amp;[2017-01-12T00:00:00]" c="12/01/17"/>
        <s v="[Winter daily sitreps].[Date].&amp;[2017-01-13T00:00:00]" c="13/01/17"/>
        <s v="[Winter daily sitreps].[Date].&amp;[2017-01-14T00:00:00]" c="14/01/17"/>
        <s v="[Winter daily sitreps].[Date].&amp;[2017-01-15T00:00:00]" c="15/01/17"/>
        <s v="[Winter daily sitreps].[Date].&amp;[2017-01-16T00:00:00]" c="16/01/17"/>
        <s v="[Winter daily sitreps].[Date].&amp;[2017-01-17T00:00:00]" c="17/01/17"/>
        <s v="[Winter daily sitreps].[Date].&amp;[2017-01-18T00:00:00]" c="18/01/17"/>
        <s v="[Winter daily sitreps].[Date].&amp;[2017-01-19T00:00:00]" c="19/01/17"/>
        <s v="[Winter daily sitreps].[Date].&amp;[2017-01-20T00:00:00]" c="20/01/17"/>
        <s v="[Winter daily sitreps].[Date].&amp;[2017-01-21T00:00:00]" c="21/01/17"/>
        <s v="[Winter daily sitreps].[Date].&amp;[2017-01-22T00:00:00]" c="22/01/17"/>
        <s v="[Winter daily sitreps].[Date].&amp;[2017-01-23T00:00:00]" c="23/01/17"/>
        <s v="[Winter daily sitreps].[Date].&amp;[2017-01-24T00:00:00]" c="24/01/17"/>
        <s v="[Winter daily sitreps].[Date].&amp;[2017-01-25T00:00:00]" c="25/01/17"/>
        <s v="[Winter daily sitreps].[Date].&amp;[2017-01-26T00:00:00]" c="26/01/17"/>
        <s v="[Winter daily sitreps].[Date].&amp;[2017-01-27T00:00:00]" c="27/01/17"/>
        <s v="[Winter daily sitreps].[Date].&amp;[2017-01-28T00:00:00]" c="28/01/17"/>
        <s v="[Winter daily sitreps].[Date].&amp;[2017-01-29T00:00:00]" c="29/01/17"/>
        <s v="[Winter daily sitreps].[Date].&amp;[2017-01-30T00:00:00]" c="30/01/17"/>
        <s v="[Winter daily sitreps].[Date].&amp;[2017-01-31T00:00:00]" c="31/01/17"/>
        <s v="[Winter daily sitreps].[Date].&amp;[2017-02-01T00:00:00]" c="01/02/17"/>
        <s v="[Winter daily sitreps].[Date].&amp;[2017-02-02T00:00:00]" c="02/02/17"/>
        <s v="[Winter daily sitreps].[Date].&amp;[2017-02-03T00:00:00]" c="03/02/17"/>
        <s v="[Winter daily sitreps].[Date].&amp;[2017-02-04T00:00:00]" c="04/02/17"/>
        <s v="[Winter daily sitreps].[Date].&amp;[2017-02-05T00:00:00]" c="05/02/17"/>
        <s v="[Winter daily sitreps].[Date].&amp;[2017-02-06T00:00:00]" c="06/02/17"/>
        <s v="[Winter daily sitreps].[Date].&amp;[2017-02-07T00:00:00]" c="07/02/17"/>
        <s v="[Winter daily sitreps].[Date].&amp;[2017-02-08T00:00:00]" c="08/02/17"/>
        <s v="[Winter daily sitreps].[Date].&amp;[2017-02-09T00:00:00]" c="09/02/17"/>
        <s v="[Winter daily sitreps].[Date].&amp;[2017-02-10T00:00:00]" c="10/02/17"/>
        <s v="[Winter daily sitreps].[Date].&amp;[2017-02-11T00:00:00]" c="11/02/17"/>
        <s v="[Winter daily sitreps].[Date].&amp;[2017-02-12T00:00:00]" c="12/02/17"/>
        <s v="[Winter daily sitreps].[Date].&amp;[2017-02-13T00:00:00]" c="13/02/17"/>
        <s v="[Winter daily sitreps].[Date].&amp;[2017-02-14T00:00:00]" c="14/02/17"/>
        <s v="[Winter daily sitreps].[Date].&amp;[2017-02-15T00:00:00]" c="15/02/17"/>
        <s v="[Winter daily sitreps].[Date].&amp;[2017-02-16T00:00:00]" c="16/02/17"/>
        <s v="[Winter daily sitreps].[Date].&amp;[2017-02-17T00:00:00]" c="17/02/17"/>
        <s v="[Winter daily sitreps].[Date].&amp;[2017-02-18T00:00:00]" c="18/02/17"/>
        <s v="[Winter daily sitreps].[Date].&amp;[2017-02-19T00:00:00]" c="19/02/17"/>
        <s v="[Winter daily sitreps].[Date].&amp;[2017-02-20T00:00:00]" c="20/02/17"/>
        <s v="[Winter daily sitreps].[Date].&amp;[2017-02-21T00:00:00]" c="21/02/17"/>
        <s v="[Winter daily sitreps].[Date].&amp;[2017-02-22T00:00:00]" c="22/02/17"/>
        <s v="[Winter daily sitreps].[Date].&amp;[2017-02-23T00:00:00]" c="23/02/17"/>
        <s v="[Winter daily sitreps].[Date].&amp;[2017-02-24T00:00:00]" c="24/02/17"/>
        <s v="[Winter daily sitreps].[Date].&amp;[2017-02-25T00:00:00]" c="25/02/17"/>
        <s v="[Winter daily sitreps].[Date].&amp;[2017-02-26T00:00:00]" c="26/02/17"/>
        <s v="[Winter daily sitreps].[Date].&amp;[2017-02-27T00:00:00]" c="27/02/17"/>
        <s v="[Winter daily sitreps].[Date].&amp;[2017-02-28T00:00:00]" c="28/02/17"/>
        <s v="[Winter daily sitreps].[Date].&amp;[2017-03-01T00:00:00]" c="01/03/17"/>
        <s v="[Winter daily sitreps].[Date].&amp;[2017-03-02T00:00:00]" c="02/03/17"/>
        <s v="[Winter daily sitreps].[Date].&amp;[2017-03-03T00:00:00]" c="03/03/17"/>
        <s v="[Winter daily sitreps].[Date].&amp;[2017-03-04T00:00:00]" c="04/03/17"/>
        <s v="[Winter daily sitreps].[Date].&amp;[2017-03-05T00:00:00]" c="05/03/17"/>
        <s v="[Winter daily sitreps].[Date].&amp;[2017-03-06T00:00:00]" c="06/03/17"/>
        <s v="[Winter daily sitreps].[Date].&amp;[2017-03-07T00:00:00]" c="07/03/17"/>
        <s v="[Winter daily sitreps].[Date].&amp;[2017-03-08T00:00:00]" c="08/03/17"/>
        <s v="[Winter daily sitreps].[Date].&amp;[2017-03-09T00:00:00]" c="09/03/17"/>
        <s v="[Winter daily sitreps].[Date].&amp;[2017-03-10T00:00:00]" c="10/03/17"/>
        <s v="[Winter daily sitreps].[Date].&amp;[2017-03-11T00:00:00]" c="11/03/17"/>
        <s v="[Winter daily sitreps].[Date].&amp;[2017-03-12T00:00:00]" c="12/03/1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Rhiannon Edge" refreshedDate="43118.606415162038"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Rhiannon Edge" refreshedDate="43118.606452430555"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49">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Rhiannon Edge" refreshedDate="43118.606453819448"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Rhiannon Edge" refreshedDate="43118.606455092595"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Name].[Name]" caption="Name" numFmtId="0" hierarchy="29" level="1">
      <sharedItems count="137">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Rhiannon Edge" refreshedDate="43118.606456250003"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Date].[Date]" caption="Date" numFmtId="0" hierarchy="19" level="1">
      <sharedItems count="49">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Rhiannon Edge" refreshedDate="43118.606459606483"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Name].[Name]" caption="Name" numFmtId="0" hierarchy="29" level="1">
      <sharedItems count="137">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Winter daily sitreps].[Day].[Day]" caption="Day" numFmtId="0" hierarchy="20" level="1">
      <sharedItems count="7">
        <s v="[Winter daily sitreps].[Day].&amp;[Friday]" c="Friday"/>
        <s v="[Winter daily sitreps].[Day].&amp;[Monday]" c="Monday"/>
        <s v="[Winter daily sitreps].[Day].&amp;[Saturday]" c="Saturday"/>
        <s v="[Winter daily sitreps].[Day].&amp;[Sunday]" c="Sunday"/>
        <s v="[Winter daily sitreps].[Day].&amp;[Thursday]" c="Thursday"/>
        <s v="[Winter daily sitreps].[Day].&amp;[Tuesday]" c="Tuesday"/>
        <s v="[Winter daily sitreps].[Day].&amp;[Wednesday]" c="Wednesday"/>
      </sharedItems>
    </cacheField>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Measures].[Average of GA bed occupancy]" caption="Average of GA bed occupancy" numFmtId="0" hierarchy="51"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2" unbalanced="0">
      <fieldsUsage count="2">
        <fieldUsage x="-1"/>
        <fieldUsage x="2"/>
      </fieldsUsage>
    </cacheHierarchy>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1"/>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oneField="1">
      <fieldsUsage count="1">
        <fieldUsage x="4"/>
      </fieldsUsage>
    </cacheHierarchy>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Rhiannon Edge" refreshedDate="43118.606461226853" createdVersion="4" refreshedVersion="4" minRefreshableVersion="3" recordCount="0" supportSubquery="1" supportAdvancedDrill="1">
  <cacheSource type="external" connectionId="1"/>
  <cacheFields count="6">
    <cacheField name="[Winter daily sitreps].[Year].[Year]" caption="Year" numFmtId="0" hierarchy="40" level="1">
      <sharedItems containsSemiMixedTypes="0" containsString="0"/>
    </cacheField>
    <cacheField name="[Measures].[Sum of GA core beds avail]" caption="Sum of GA core beds avail" numFmtId="0" hierarchy="52" level="32767"/>
    <cacheField name="[Measures].[Sum of GA escalation beds avail]" caption="Sum of GA escalation beds avail" numFmtId="0" hierarchy="53" level="32767"/>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GA total beds avail]" caption="Sum of GA total beds avail" numFmtId="0" hierarchy="42" level="32767"/>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5"/>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Rhiannon Edge" refreshedDate="43118.606462268515"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GA core beds avail]" caption="Sum of GA core beds avail" numFmtId="0" hierarchy="52" level="32767"/>
    <cacheField name="[Measures].[Sum of GA escalation beds avail]" caption="Sum of GA escalation beds avail" numFmtId="0" hierarchy="53" level="32767"/>
    <cacheField name="[Measures].[Sum of GA total beds avail]" caption="Sum of GA total beds avail" numFmtId="0" hierarchy="42"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2"/>
      </fieldsUsage>
    </cacheHierarchy>
    <cacheHierarchy uniqueName="[Measures].[Sum of GA escalation beds avail]" caption="Sum of GA escalation beds avail" measure="1" displayFolder="" measureGroup="Winter daily sitreps" count="0" oneField="1">
      <fieldsUsage count="1">
        <fieldUsage x="3"/>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Rhiannon Edge" refreshedDate="43118.60646354167"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GA core beds avail]" caption="Sum of GA core beds avail" numFmtId="0" hierarchy="52" level="32767"/>
    <cacheField name="[Measures].[Sum of GA escalation beds avail]" caption="Sum of GA escalation beds avail" numFmtId="0" hierarchy="53" level="32767"/>
    <cacheField name="[Measures].[Sum of GA total beds avail]" caption="Sum of GA total beds avail" numFmtId="0" hierarchy="42" level="32767"/>
    <cacheField name="[Winter daily sitreps].[Date].[Date]" caption="Date" numFmtId="0" hierarchy="19" level="1">
      <sharedItems count="102">
        <s v="[Winter daily sitreps].[Date].&amp;[2016-12-01T00:00:00]" c="01/12/16"/>
        <s v="[Winter daily sitreps].[Date].&amp;[2016-12-02T00:00:00]" c="02/12/16"/>
        <s v="[Winter daily sitreps].[Date].&amp;[2016-12-03T00:00:00]" c="03/12/16"/>
        <s v="[Winter daily sitreps].[Date].&amp;[2016-12-04T00:00:00]" c="04/12/16"/>
        <s v="[Winter daily sitreps].[Date].&amp;[2016-12-05T00:00:00]" c="05/12/16"/>
        <s v="[Winter daily sitreps].[Date].&amp;[2016-12-06T00:00:00]" c="06/12/16"/>
        <s v="[Winter daily sitreps].[Date].&amp;[2016-12-07T00:00:00]" c="07/12/16"/>
        <s v="[Winter daily sitreps].[Date].&amp;[2016-12-08T00:00:00]" c="08/12/16"/>
        <s v="[Winter daily sitreps].[Date].&amp;[2016-12-09T00:00:00]" c="09/12/16"/>
        <s v="[Winter daily sitreps].[Date].&amp;[2016-12-10T00:00:00]" c="10/12/16"/>
        <s v="[Winter daily sitreps].[Date].&amp;[2016-12-11T00:00:00]" c="11/12/16"/>
        <s v="[Winter daily sitreps].[Date].&amp;[2016-12-12T00:00:00]" c="12/12/16"/>
        <s v="[Winter daily sitreps].[Date].&amp;[2016-12-13T00:00:00]" c="13/12/16"/>
        <s v="[Winter daily sitreps].[Date].&amp;[2016-12-14T00:00:00]" c="14/12/16"/>
        <s v="[Winter daily sitreps].[Date].&amp;[2016-12-15T00:00:00]" c="15/12/16"/>
        <s v="[Winter daily sitreps].[Date].&amp;[2016-12-16T00:00:00]" c="16/12/16"/>
        <s v="[Winter daily sitreps].[Date].&amp;[2016-12-17T00:00:00]" c="17/12/16"/>
        <s v="[Winter daily sitreps].[Date].&amp;[2016-12-18T00:00:00]" c="18/12/16"/>
        <s v="[Winter daily sitreps].[Date].&amp;[2016-12-19T00:00:00]" c="19/12/16"/>
        <s v="[Winter daily sitreps].[Date].&amp;[2016-12-20T00:00:00]" c="20/12/16"/>
        <s v="[Winter daily sitreps].[Date].&amp;[2016-12-21T00:00:00]" c="21/12/16"/>
        <s v="[Winter daily sitreps].[Date].&amp;[2016-12-22T00:00:00]" c="22/12/16"/>
        <s v="[Winter daily sitreps].[Date].&amp;[2016-12-23T00:00:00]" c="23/12/16"/>
        <s v="[Winter daily sitreps].[Date].&amp;[2016-12-24T00:00:00]" c="24/12/16"/>
        <s v="[Winter daily sitreps].[Date].&amp;[2016-12-25T00:00:00]" c="25/12/16"/>
        <s v="[Winter daily sitreps].[Date].&amp;[2016-12-26T00:00:00]" c="26/12/16"/>
        <s v="[Winter daily sitreps].[Date].&amp;[2016-12-27T00:00:00]" c="27/12/16"/>
        <s v="[Winter daily sitreps].[Date].&amp;[2016-12-28T00:00:00]" c="28/12/16"/>
        <s v="[Winter daily sitreps].[Date].&amp;[2016-12-29T00:00:00]" c="29/12/16"/>
        <s v="[Winter daily sitreps].[Date].&amp;[2016-12-30T00:00:00]" c="30/12/16"/>
        <s v="[Winter daily sitreps].[Date].&amp;[2016-12-31T00:00:00]" c="31/12/16"/>
        <s v="[Winter daily sitreps].[Date].&amp;[2017-01-01T00:00:00]" c="01/01/17"/>
        <s v="[Winter daily sitreps].[Date].&amp;[2017-01-02T00:00:00]" c="02/01/17"/>
        <s v="[Winter daily sitreps].[Date].&amp;[2017-01-03T00:00:00]" c="03/01/17"/>
        <s v="[Winter daily sitreps].[Date].&amp;[2017-01-04T00:00:00]" c="04/01/17"/>
        <s v="[Winter daily sitreps].[Date].&amp;[2017-01-05T00:00:00]" c="05/01/17"/>
        <s v="[Winter daily sitreps].[Date].&amp;[2017-01-06T00:00:00]" c="06/01/17"/>
        <s v="[Winter daily sitreps].[Date].&amp;[2017-01-07T00:00:00]" c="07/01/17"/>
        <s v="[Winter daily sitreps].[Date].&amp;[2017-01-08T00:00:00]" c="08/01/17"/>
        <s v="[Winter daily sitreps].[Date].&amp;[2017-01-09T00:00:00]" c="09/01/17"/>
        <s v="[Winter daily sitreps].[Date].&amp;[2017-01-10T00:00:00]" c="10/01/17"/>
        <s v="[Winter daily sitreps].[Date].&amp;[2017-01-11T00:00:00]" c="11/01/17"/>
        <s v="[Winter daily sitreps].[Date].&amp;[2017-01-12T00:00:00]" c="12/01/17"/>
        <s v="[Winter daily sitreps].[Date].&amp;[2017-01-13T00:00:00]" c="13/01/17"/>
        <s v="[Winter daily sitreps].[Date].&amp;[2017-01-14T00:00:00]" c="14/01/17"/>
        <s v="[Winter daily sitreps].[Date].&amp;[2017-01-15T00:00:00]" c="15/01/17"/>
        <s v="[Winter daily sitreps].[Date].&amp;[2017-01-16T00:00:00]" c="16/01/17"/>
        <s v="[Winter daily sitreps].[Date].&amp;[2017-01-17T00:00:00]" c="17/01/17"/>
        <s v="[Winter daily sitreps].[Date].&amp;[2017-01-18T00:00:00]" c="18/01/17"/>
        <s v="[Winter daily sitreps].[Date].&amp;[2017-01-19T00:00:00]" c="19/01/17"/>
        <s v="[Winter daily sitreps].[Date].&amp;[2017-01-20T00:00:00]" c="20/01/17"/>
        <s v="[Winter daily sitreps].[Date].&amp;[2017-01-21T00:00:00]" c="21/01/17"/>
        <s v="[Winter daily sitreps].[Date].&amp;[2017-01-22T00:00:00]" c="22/01/17"/>
        <s v="[Winter daily sitreps].[Date].&amp;[2017-01-23T00:00:00]" c="23/01/17"/>
        <s v="[Winter daily sitreps].[Date].&amp;[2017-01-24T00:00:00]" c="24/01/17"/>
        <s v="[Winter daily sitreps].[Date].&amp;[2017-01-25T00:00:00]" c="25/01/17"/>
        <s v="[Winter daily sitreps].[Date].&amp;[2017-01-26T00:00:00]" c="26/01/17"/>
        <s v="[Winter daily sitreps].[Date].&amp;[2017-01-27T00:00:00]" c="27/01/17"/>
        <s v="[Winter daily sitreps].[Date].&amp;[2017-01-28T00:00:00]" c="28/01/17"/>
        <s v="[Winter daily sitreps].[Date].&amp;[2017-01-29T00:00:00]" c="29/01/17"/>
        <s v="[Winter daily sitreps].[Date].&amp;[2017-01-30T00:00:00]" c="30/01/17"/>
        <s v="[Winter daily sitreps].[Date].&amp;[2017-01-31T00:00:00]" c="31/01/17"/>
        <s v="[Winter daily sitreps].[Date].&amp;[2017-02-01T00:00:00]" c="01/02/17"/>
        <s v="[Winter daily sitreps].[Date].&amp;[2017-02-02T00:00:00]" c="02/02/17"/>
        <s v="[Winter daily sitreps].[Date].&amp;[2017-02-03T00:00:00]" c="03/02/17"/>
        <s v="[Winter daily sitreps].[Date].&amp;[2017-02-04T00:00:00]" c="04/02/17"/>
        <s v="[Winter daily sitreps].[Date].&amp;[2017-02-05T00:00:00]" c="05/02/17"/>
        <s v="[Winter daily sitreps].[Date].&amp;[2017-02-06T00:00:00]" c="06/02/17"/>
        <s v="[Winter daily sitreps].[Date].&amp;[2017-02-07T00:00:00]" c="07/02/17"/>
        <s v="[Winter daily sitreps].[Date].&amp;[2017-02-08T00:00:00]" c="08/02/17"/>
        <s v="[Winter daily sitreps].[Date].&amp;[2017-02-09T00:00:00]" c="09/02/17"/>
        <s v="[Winter daily sitreps].[Date].&amp;[2017-02-10T00:00:00]" c="10/02/17"/>
        <s v="[Winter daily sitreps].[Date].&amp;[2017-02-11T00:00:00]" c="11/02/17"/>
        <s v="[Winter daily sitreps].[Date].&amp;[2017-02-12T00:00:00]" c="12/02/17"/>
        <s v="[Winter daily sitreps].[Date].&amp;[2017-02-13T00:00:00]" c="13/02/17"/>
        <s v="[Winter daily sitreps].[Date].&amp;[2017-02-14T00:00:00]" c="14/02/17"/>
        <s v="[Winter daily sitreps].[Date].&amp;[2017-02-15T00:00:00]" c="15/02/17"/>
        <s v="[Winter daily sitreps].[Date].&amp;[2017-02-16T00:00:00]" c="16/02/17"/>
        <s v="[Winter daily sitreps].[Date].&amp;[2017-02-17T00:00:00]" c="17/02/17"/>
        <s v="[Winter daily sitreps].[Date].&amp;[2017-02-18T00:00:00]" c="18/02/17"/>
        <s v="[Winter daily sitreps].[Date].&amp;[2017-02-19T00:00:00]" c="19/02/17"/>
        <s v="[Winter daily sitreps].[Date].&amp;[2017-02-20T00:00:00]" c="20/02/17"/>
        <s v="[Winter daily sitreps].[Date].&amp;[2017-02-21T00:00:00]" c="21/02/17"/>
        <s v="[Winter daily sitreps].[Date].&amp;[2017-02-22T00:00:00]" c="22/02/17"/>
        <s v="[Winter daily sitreps].[Date].&amp;[2017-02-23T00:00:00]" c="23/02/17"/>
        <s v="[Winter daily sitreps].[Date].&amp;[2017-02-24T00:00:00]" c="24/02/17"/>
        <s v="[Winter daily sitreps].[Date].&amp;[2017-02-25T00:00:00]" c="25/02/17"/>
        <s v="[Winter daily sitreps].[Date].&amp;[2017-02-26T00:00:00]" c="26/02/17"/>
        <s v="[Winter daily sitreps].[Date].&amp;[2017-02-27T00:00:00]" c="27/02/17"/>
        <s v="[Winter daily sitreps].[Date].&amp;[2017-02-28T00:00:00]" c="28/02/17"/>
        <s v="[Winter daily sitreps].[Date].&amp;[2017-03-01T00:00:00]" c="01/03/17"/>
        <s v="[Winter daily sitreps].[Date].&amp;[2017-03-02T00:00:00]" c="02/03/17"/>
        <s v="[Winter daily sitreps].[Date].&amp;[2017-03-03T00:00:00]" c="03/03/17"/>
        <s v="[Winter daily sitreps].[Date].&amp;[2017-03-04T00:00:00]" c="04/03/17"/>
        <s v="[Winter daily sitreps].[Date].&amp;[2017-03-05T00:00:00]" c="05/03/17"/>
        <s v="[Winter daily sitreps].[Date].&amp;[2017-03-06T00:00:00]" c="06/03/17"/>
        <s v="[Winter daily sitreps].[Date].&amp;[2017-03-07T00:00:00]" c="07/03/17"/>
        <s v="[Winter daily sitreps].[Date].&amp;[2017-03-08T00:00:00]" c="08/03/17"/>
        <s v="[Winter daily sitreps].[Date].&amp;[2017-03-09T00:00:00]" c="09/03/17"/>
        <s v="[Winter daily sitreps].[Date].&amp;[2017-03-10T00:00:00]" c="10/03/17"/>
        <s v="[Winter daily sitreps].[Date].&amp;[2017-03-11T00:00:00]" c="11/03/17"/>
        <s v="[Winter daily sitreps].[Date].&amp;[2017-03-12T00:00:00]" c="12/03/1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Rhiannon Edge" refreshedDate="43118.606464583332"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GA core beds avail]" caption="Sum of GA core beds avail" numFmtId="0" hierarchy="52" level="32767"/>
    <cacheField name="[Measures].[Sum of GA escalation beds avail]" caption="Sum of GA escalation beds avail" numFmtId="0" hierarchy="53" level="32767"/>
    <cacheField name="[Measures].[Sum of GA total beds avail]" caption="Sum of GA total beds avail" numFmtId="0" hierarchy="42" level="32767"/>
    <cacheField name="[Winter daily sitreps].[Date].[Date]" caption="Date" numFmtId="0" hierarchy="19" level="1">
      <sharedItems count="49">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Rhiannon Edge" refreshedDate="43118.606416435185"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Rhiannon Edge" refreshedDate="43118.606418055555"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Name].[Name]" caption="Name" numFmtId="0" hierarchy="29" level="1">
      <sharedItems count="137">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Amb delays over 60 mins]" caption="Sum of Amb delays over 60 mins" numFmtId="0" hierarchy="46"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3"/>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Rhiannon Edge" refreshedDate="43118.606419444448"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3"/>
      </fieldsUsage>
    </cacheHierarchy>
    <cacheHierarchy uniqueName="[Measures].[Sum of Paed Int Care Occ]" caption="Sum of Paed Int Care Occ" measure="1" displayFolder="" measureGroup="Winter daily sitreps" count="0" oneField="1" hidden="1">
      <fieldsUsage count="1">
        <fieldUsage x="4"/>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Rhiannon Edge" refreshedDate="43118.60642048611"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3"/>
      </fieldsUsage>
    </cacheHierarchy>
    <cacheHierarchy uniqueName="[Measures].[Sum of Paed Int Care Occ]" caption="Sum of Paed Int Care Occ" measure="1" displayFolder="" measureGroup="Winter daily sitreps" count="0" oneField="1" hidden="1">
      <fieldsUsage count="1">
        <fieldUsage x="4"/>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Rhiannon Edge" refreshedDate="43118.606421643519"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2"/>
      </fieldsUsage>
    </cacheHierarchy>
    <cacheHierarchy uniqueName="[Measures].[Sum of Paed Int Care Occ]" caption="Sum of Paed Int Care Occ"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Rhiannon Edge" refreshedDate="43118.606422916666"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2"/>
      </fieldsUsage>
    </cacheHierarchy>
    <cacheHierarchy uniqueName="[Measures].[Sum of Paed Int Care Occ]" caption="Sum of Paed Int Care Occ"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pivotTable1.xml><?xml version="1.0" encoding="utf-8"?>
<pivotTableDefinition xmlns="http://schemas.openxmlformats.org/spreadsheetml/2006/main" name="PivotTable6" cacheId="29" applyNumberFormats="0" applyBorderFormats="0" applyFontFormats="0" applyPatternFormats="0" applyAlignmentFormats="0" applyWidthHeightFormats="1" dataCaption="Values" tag="70907dcb-9db8-4617-8784-43e18385953c" updatedVersion="4" minRefreshableVersion="3" useAutoFormatting="1" rowGrandTotals="0" colGrandTotals="0" itemPrintTitles="1" createdVersion="4" indent="0" outline="1" outlineData="1" multipleFieldFilters="0" fieldListSortAscending="1">
  <location ref="AH5:AI54"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s>
  <rowFields count="1">
    <field x="2"/>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Items count="1">
    <i/>
  </colItems>
  <pageFields count="1">
    <pageField fld="1" hier="40" name="[Winter daily sitreps].[Year].&amp;[2017/18]" cap="2017/18"/>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1" cacheId="35" applyNumberFormats="0" applyBorderFormats="0" applyFontFormats="0" applyPatternFormats="0" applyAlignmentFormats="0" applyWidthHeightFormats="1" dataCaption="Values" tag="28dedf1c-92d5-4d53-b4e5-4da17111bb79" updatedVersion="4" minRefreshableVersion="3" useAutoFormatting="1" itemPrintTitles="1" createdVersion="4" indent="0" outline="1" outlineData="1" multipleFieldFilters="0" fieldListSortAscending="1">
  <location ref="B5:E21"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3">
    <i>
      <x/>
    </i>
    <i i="1">
      <x v="1"/>
    </i>
    <i i="2">
      <x v="2"/>
    </i>
  </colItems>
  <pageFields count="1">
    <pageField fld="0" hier="40" name="[Winter daily sitreps].[Year].&amp;" cap=""/>
  </pageFields>
  <dataFields count="3">
    <dataField name="Core" fld="2" baseField="0" baseItem="0"/>
    <dataField name="Escalation" fld="3" baseField="0" baseItem="0"/>
    <dataField name="Total"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6" cacheId="33" applyNumberFormats="0" applyBorderFormats="0" applyFontFormats="0" applyPatternFormats="0" applyAlignmentFormats="0" applyWidthHeightFormats="1" dataCaption="Values" tag="75108420-684c-4036-bdfe-dfd1f973e47b" updatedVersion="4" minRefreshableVersion="3" useAutoFormatting="1" itemPrintTitles="1" createdVersion="4" indent="0" outline="1" outlineData="1" multipleFieldFilters="0" fieldListSortAscending="1">
  <location ref="AA5:CF145"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t="default"/>
      </items>
    </pivotField>
    <pivotField axis="axisCol" allDrilled="1" showAll="0" dataSourceSort="1" defaultAttributeDrillState="1">
      <items count="8">
        <item x="0"/>
        <item x="1"/>
        <item x="2"/>
        <item x="3"/>
        <item x="4"/>
        <item x="5"/>
        <item x="6"/>
        <item t="default"/>
      </items>
    </pivotField>
    <pivotField axis="axisCol" allDrilled="1" showAll="0" dataSourceSort="1" defaultAttributeDrillState="1">
      <items count="8">
        <item x="0"/>
        <item x="1"/>
        <item x="2"/>
        <item x="3"/>
        <item x="4"/>
        <item x="5"/>
        <item x="6"/>
        <item t="default"/>
      </items>
    </pivotField>
    <pivotField dataField="1" showAll="0"/>
  </pivotFields>
  <rowFields count="1">
    <field x="1"/>
  </rowFields>
  <rowItems count="1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t="grand">
      <x/>
    </i>
  </rowItems>
  <colFields count="2">
    <field x="3"/>
    <field x="2"/>
  </colFields>
  <colItems count="57">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i t="grand">
      <x/>
    </i>
  </colItems>
  <pageFields count="1">
    <pageField fld="0" hier="40" name="[Winter daily sitreps].[Year].&amp;[2017/18]" cap="2017/18"/>
  </pageFields>
  <dataFields count="1">
    <dataField name="Average of GA bed occupancy" fld="4" baseField="1" baseItem="6" numFmtId="164"/>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29"/>
  </rowHierarchiesUsage>
  <colHierarchiesUsage count="2">
    <colHierarchyUsage hierarchyUsage="38"/>
    <colHierarchyUsage hierarchyUsage="20"/>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3" cacheId="13" applyNumberFormats="0" applyBorderFormats="0" applyFontFormats="0" applyPatternFormats="0" applyAlignmentFormats="0" applyWidthHeightFormats="1" dataCaption="Values" tag="a352aa7b-46c6-4630-a505-e65dd965d25a" updatedVersion="4" minRefreshableVersion="3" useAutoFormatting="1" itemPrintTitles="1" createdVersion="4" indent="0" outline="1" outlineData="1" multipleFieldFilters="0" fieldListSortAscending="1">
  <location ref="H5:R15"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5">
        <item x="0"/>
        <item x="1"/>
        <item x="2"/>
        <item x="3"/>
        <item t="default"/>
      </items>
    </pivotField>
    <pivotField axis="axisRow" allDrilled="1" showAll="0" dataSourceSort="1" defaultAttributeDrillState="1">
      <items count="8">
        <item x="0"/>
        <item x="1"/>
        <item x="2"/>
        <item x="3"/>
        <item x="4"/>
        <item x="5"/>
        <item x="6"/>
        <item t="default"/>
      </items>
    </pivotField>
  </pivotFields>
  <rowFields count="1">
    <field x="4"/>
  </rowFields>
  <rowItems count="8">
    <i>
      <x/>
    </i>
    <i>
      <x v="1"/>
    </i>
    <i>
      <x v="2"/>
    </i>
    <i>
      <x v="3"/>
    </i>
    <i>
      <x v="4"/>
    </i>
    <i>
      <x v="5"/>
    </i>
    <i>
      <x v="6"/>
    </i>
    <i t="grand">
      <x/>
    </i>
  </rowItems>
  <colFields count="2">
    <field x="3"/>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Available" fld="1" baseField="0" baseItem="0"/>
    <dataField name="Occupied"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PivotTable2" cacheId="24" applyNumberFormats="0" applyBorderFormats="0" applyFontFormats="0" applyPatternFormats="0" applyAlignmentFormats="0" applyWidthHeightFormats="1" dataCaption="Values" tag="8eedc978-07e8-48d8-81c4-2d336553a92f"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6">
        <item x="0"/>
        <item x="1"/>
        <item x="2"/>
        <item x="3"/>
        <item x="4"/>
        <item x="5"/>
        <item x="6"/>
        <item x="7"/>
        <item x="8"/>
        <item x="9"/>
        <item x="10"/>
        <item x="11"/>
        <item x="12"/>
        <item x="13"/>
        <item x="14"/>
        <item t="default"/>
      </items>
    </pivotField>
  </pivotFields>
  <rowFields count="1">
    <field x="3"/>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Available" fld="1" baseField="0" baseItem="0"/>
    <dataField name="Occupied"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PivotTable3" cacheId="18" applyNumberFormats="0" applyBorderFormats="0" applyFontFormats="0" applyPatternFormats="0" applyAlignmentFormats="0" applyWidthHeightFormats="1" dataCaption="Values" tag="ecb01006-d778-4523-bb61-3a857638a5df" updatedVersion="4" minRefreshableVersion="3" useAutoFormatting="1" itemPrintTitles="1" createdVersion="4" indent="0" outline="1" outlineData="1" multipleFieldFilters="0" fieldListSortAscending="1">
  <location ref="P5:U14"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8">
        <item x="0"/>
        <item x="1"/>
        <item x="2"/>
        <item x="3"/>
        <item x="4"/>
        <item x="5"/>
        <item x="6"/>
        <item t="default"/>
      </items>
    </pivotField>
    <pivotField dataField="1" showAll="0"/>
  </pivotFields>
  <rowFields count="1">
    <field x="2"/>
  </rowFields>
  <rowItems count="8">
    <i>
      <x/>
    </i>
    <i>
      <x v="1"/>
    </i>
    <i>
      <x v="2"/>
    </i>
    <i>
      <x v="3"/>
    </i>
    <i>
      <x v="4"/>
    </i>
    <i>
      <x v="5"/>
    </i>
    <i>
      <x v="6"/>
    </i>
    <i t="grand">
      <x/>
    </i>
  </rowItems>
  <colFields count="1">
    <field x="1"/>
  </colFields>
  <colItems count="5">
    <i>
      <x/>
    </i>
    <i>
      <x v="1"/>
    </i>
    <i>
      <x v="2"/>
    </i>
    <i>
      <x v="3"/>
    </i>
    <i t="grand">
      <x/>
    </i>
  </colItems>
  <pageFields count="1">
    <pageField fld="0" hier="40" name="[Winter daily sitreps].[Year].&amp;[2017/18]" cap="2017/18"/>
  </pageFields>
  <dataFields count="1">
    <dataField name="Sum of Beds occ over 21 days"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2" cacheId="16" applyNumberFormats="0" applyBorderFormats="0" applyFontFormats="0" applyPatternFormats="0" applyAlignmentFormats="0" applyWidthHeightFormats="1" dataCaption="Values" tag="68ce7bb5-b9a1-4618-b6f2-2507f223e533" updatedVersion="4" minRefreshableVersion="3" useAutoFormatting="1" itemPrintTitles="1" createdVersion="4" indent="0" outline="1" outlineData="1" multipleFieldFilters="0" fieldListSortAscending="1">
  <location ref="B5:G14"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8">
        <item x="0"/>
        <item x="1"/>
        <item x="2"/>
        <item x="3"/>
        <item x="4"/>
        <item x="5"/>
        <item x="6"/>
        <item t="default"/>
      </items>
    </pivotField>
    <pivotField dataField="1" showAll="0"/>
  </pivotFields>
  <rowFields count="1">
    <field x="2"/>
  </rowFields>
  <rowItems count="8">
    <i>
      <x/>
    </i>
    <i>
      <x v="1"/>
    </i>
    <i>
      <x v="2"/>
    </i>
    <i>
      <x v="3"/>
    </i>
    <i>
      <x v="4"/>
    </i>
    <i>
      <x v="5"/>
    </i>
    <i>
      <x v="6"/>
    </i>
    <i t="grand">
      <x/>
    </i>
  </rowItems>
  <colFields count="1">
    <field x="1"/>
  </colFields>
  <colItems count="5">
    <i>
      <x/>
    </i>
    <i>
      <x v="1"/>
    </i>
    <i>
      <x v="2"/>
    </i>
    <i>
      <x v="3"/>
    </i>
    <i t="grand">
      <x/>
    </i>
  </colItems>
  <pageFields count="1">
    <pageField fld="0" hier="40" name="[Winter daily sitreps].[Year].&amp;[2017/18]" cap="2017/18"/>
  </pageFields>
  <dataFields count="1">
    <dataField name="Sum of Beds occ over 7 days"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5" cacheId="30" applyNumberFormats="0" applyBorderFormats="0" applyFontFormats="0" applyPatternFormats="0" applyAlignmentFormats="0" applyWidthHeightFormats="1" dataCaption="Values" tag="fb069d29-b488-44cf-b4dd-a64c1834045e" updatedVersion="4" minRefreshableVersion="3" useAutoFormatting="1" itemPrintTitles="1" createdVersion="4" indent="0" outline="1" outlineData="1" multipleFieldFilters="0" fieldListSortAscending="1">
  <location ref="AO5:AP21"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s>
  <rowFields count="1">
    <field x="1"/>
  </rowFields>
  <rowItems count="16">
    <i>
      <x/>
    </i>
    <i>
      <x v="1"/>
    </i>
    <i>
      <x v="2"/>
    </i>
    <i>
      <x v="3"/>
    </i>
    <i>
      <x v="4"/>
    </i>
    <i>
      <x v="5"/>
    </i>
    <i>
      <x v="6"/>
    </i>
    <i>
      <x v="7"/>
    </i>
    <i>
      <x v="8"/>
    </i>
    <i>
      <x v="9"/>
    </i>
    <i>
      <x v="10"/>
    </i>
    <i>
      <x v="11"/>
    </i>
    <i>
      <x v="12"/>
    </i>
    <i>
      <x v="13"/>
    </i>
    <i>
      <x v="14"/>
    </i>
    <i t="grand">
      <x/>
    </i>
  </rowItems>
  <colItems count="1">
    <i/>
  </colItems>
  <pageFields count="1">
    <pageField fld="0" hier="40" name="[Winter daily sitreps].[Year].&amp;" cap=""/>
  </pageFields>
  <dataFields count="1">
    <dataField name="Sum of Beds closed norovius un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PivotTable4" cacheId="21" applyNumberFormats="0" applyBorderFormats="0" applyFontFormats="0" applyPatternFormats="0" applyAlignmentFormats="0" applyWidthHeightFormats="1" dataCaption="Values" tag="7ec86bb0-3bf3-4944-b894-a8057789e36b" updatedVersion="4" minRefreshableVersion="3" useAutoFormatting="1" rowGrandTotals="0" colGrandTotals="0" itemPrintTitles="1" createdVersion="4" indent="0" outline="1" outlineData="1" multipleFieldFilters="0" fieldListSortAscending="1">
  <location ref="AJ5:AK54"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dataField="1" showAll="0"/>
  </pivotFields>
  <rowFields count="1">
    <field x="1"/>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Items count="1">
    <i/>
  </colItems>
  <pageFields count="1">
    <pageField fld="0" hier="40" name="[Winter daily sitreps].[Year].&amp;[2017/18]" cap="2017/18"/>
  </pageFields>
  <dataFields count="1">
    <dataField name="Sum of Beds closed norovirus"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PivotTable2" cacheId="15" applyNumberFormats="0" applyBorderFormats="0" applyFontFormats="0" applyPatternFormats="0" applyAlignmentFormats="0" applyWidthHeightFormats="1" dataCaption="Values" tag="8602e907-ddc4-40bb-89ca-8369de914bb2" updatedVersion="4" minRefreshableVersion="3" useAutoFormatting="1" itemPrintTitles="1" createdVersion="4" indent="0" outline="1" outlineData="1" multipleFieldFilters="0" fieldListSortAscending="1">
  <location ref="F5:K14"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5">
        <item x="0"/>
        <item x="1"/>
        <item x="2"/>
        <item x="3"/>
        <item t="default"/>
      </items>
    </pivotField>
  </pivotFields>
  <rowFields count="1">
    <field x="2"/>
  </rowFields>
  <rowItems count="8">
    <i>
      <x/>
    </i>
    <i>
      <x v="1"/>
    </i>
    <i>
      <x v="2"/>
    </i>
    <i>
      <x v="3"/>
    </i>
    <i>
      <x v="4"/>
    </i>
    <i>
      <x v="5"/>
    </i>
    <i>
      <x v="6"/>
    </i>
    <i t="grand">
      <x/>
    </i>
  </rowItems>
  <colFields count="1">
    <field x="3"/>
  </colFields>
  <colItems count="5">
    <i>
      <x/>
    </i>
    <i>
      <x v="1"/>
    </i>
    <i>
      <x v="2"/>
    </i>
    <i>
      <x v="3"/>
    </i>
    <i t="grand">
      <x/>
    </i>
  </colItems>
  <pageFields count="1">
    <pageField fld="0" hier="40" name="[Winter daily sitreps].[Year].&amp;[2017/18]" cap="2017/18"/>
  </pageFields>
  <dataFields count="1">
    <dataField name="Sum of Beds closed norovirus" fld="1"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8" cacheId="32" applyNumberFormats="0" applyBorderFormats="0" applyFontFormats="0" applyPatternFormats="0" applyAlignmentFormats="0" applyWidthHeightFormats="1" dataCaption="Values" tag="6a6694bf-2579-4d47-ad99-0cf669c79fb5" updatedVersion="4" minRefreshableVersion="3" useAutoFormatting="1" rowGrandTotals="0" colGrandTotals="0" itemPrintTitles="1" createdVersion="4" indent="0" outline="1" outlineData="1" multipleFieldFilters="0" fieldListSortAscending="1">
  <location ref="BW5:BX54"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dataField="1" showAll="0"/>
  </pivotFields>
  <rowFields count="1">
    <field x="1"/>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Items count="1">
    <i/>
  </colItems>
  <pageFields count="1">
    <pageField fld="0" hier="40" name="[Winter daily sitreps].[Year].&amp;[2017/18]" cap="2017/18"/>
  </pageFields>
  <dataFields count="1">
    <dataField name="Sum of Beds closed norovius un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5" cacheId="28" applyNumberFormats="0" applyBorderFormats="0" applyFontFormats="0" applyPatternFormats="0" applyAlignmentFormats="0" applyWidthHeightFormats="1" dataCaption="Values" tag="a9afcb06-cf47-42c4-84cf-8695c1330152" updatedVersion="4" minRefreshableVersion="3" useAutoFormatting="1" rowGrandTotals="0" colGrandTotals="0" itemPrintTitles="1" createdVersion="4" indent="0" outline="1" outlineData="1" multipleFieldFilters="0" fieldListSortAscending="1">
  <location ref="AC5:AD107"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1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s>
  <rowFields count="1">
    <field x="2"/>
  </rowFields>
  <rowItems count="1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rowItems>
  <colItems count="1">
    <i/>
  </colItems>
  <pageFields count="1">
    <pageField fld="1" hier="40" name="[Winter daily sitreps].[Year].&amp;" cap=""/>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7" cacheId="31" applyNumberFormats="0" applyBorderFormats="0" applyFontFormats="0" applyPatternFormats="0" applyAlignmentFormats="0" applyWidthHeightFormats="1" dataCaption="Values" tag="2d9d57d6-241a-4b7d-8007-23756dbf9354" updatedVersion="4" minRefreshableVersion="3" useAutoFormatting="1" rowGrandTotals="0" colGrandTotals="0" itemPrintTitles="1" createdVersion="4" indent="0" outline="1" outlineData="1" multipleFieldFilters="0" fieldListSortAscending="1">
  <location ref="BG5:BN143"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t="default"/>
      </items>
    </pivotField>
    <pivotField dataField="1" showAll="0"/>
  </pivotFields>
  <rowFields count="1">
    <field x="2"/>
  </rowFields>
  <rowItems count="1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rowItems>
  <colFields count="1">
    <field x="1"/>
  </colFields>
  <colItems count="7">
    <i>
      <x/>
    </i>
    <i>
      <x v="1"/>
    </i>
    <i>
      <x v="2"/>
    </i>
    <i>
      <x v="3"/>
    </i>
    <i>
      <x v="4"/>
    </i>
    <i>
      <x v="5"/>
    </i>
    <i>
      <x v="6"/>
    </i>
  </colItems>
  <pageFields count="1">
    <pageField fld="0" hier="40" name="[Winter daily sitreps].[Year].&amp;[2017/18]" cap="2017/18"/>
  </pageFields>
  <dataFields count="1">
    <dataField name="Sum of Beds closed norovius un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6" cacheId="14" applyNumberFormats="0" applyBorderFormats="0" applyFontFormats="0" applyPatternFormats="0" applyAlignmentFormats="0" applyWidthHeightFormats="1" dataCaption="Values" tag="f6e7f0b5-4ed5-4fba-bac3-7097d79e854c" updatedVersion="4" minRefreshableVersion="3" useAutoFormatting="1" itemPrintTitles="1" createdVersion="4" indent="0" outline="1" outlineData="1" multipleFieldFilters="0" fieldListSortAscending="1">
  <location ref="AS5:AX14"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5">
        <item x="0"/>
        <item x="1"/>
        <item x="2"/>
        <item x="3"/>
        <item t="default"/>
      </items>
    </pivotField>
    <pivotField dataField="1" showAll="0"/>
  </pivotFields>
  <rowFields count="1">
    <field x="1"/>
  </rowFields>
  <rowItems count="8">
    <i>
      <x/>
    </i>
    <i>
      <x v="1"/>
    </i>
    <i>
      <x v="2"/>
    </i>
    <i>
      <x v="3"/>
    </i>
    <i>
      <x v="4"/>
    </i>
    <i>
      <x v="5"/>
    </i>
    <i>
      <x v="6"/>
    </i>
    <i t="grand">
      <x/>
    </i>
  </rowItems>
  <colFields count="1">
    <field x="2"/>
  </colFields>
  <colItems count="5">
    <i>
      <x/>
    </i>
    <i>
      <x v="1"/>
    </i>
    <i>
      <x v="2"/>
    </i>
    <i>
      <x v="3"/>
    </i>
    <i t="grand">
      <x/>
    </i>
  </colItems>
  <pageFields count="1">
    <pageField fld="0" hier="40" name="[Winter daily sitreps].[Year].&amp;[2017/18]" cap="2017/18"/>
  </pageFields>
  <dataFields count="1">
    <dataField name="Sum of Beds closed norovius un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3" cacheId="22" applyNumberFormats="0" applyBorderFormats="0" applyFontFormats="0" applyPatternFormats="0" applyAlignmentFormats="0" applyWidthHeightFormats="1" dataCaption="Values" tag="e2de2b40-f58f-4522-b985-c9b08a98f818" updatedVersion="4" minRefreshableVersion="3" useAutoFormatting="1" rowGrandTotals="0" colGrandTotals="0" itemPrintTitles="1" createdVersion="4" indent="0" outline="1" outlineData="1" multipleFieldFilters="0" fieldListSortAscending="1">
  <location ref="T5:AA143"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t="default"/>
      </items>
    </pivotField>
  </pivotFields>
  <rowFields count="1">
    <field x="3"/>
  </rowFields>
  <rowItems count="1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rowItems>
  <colFields count="1">
    <field x="2"/>
  </colFields>
  <colItems count="7">
    <i>
      <x/>
    </i>
    <i>
      <x v="1"/>
    </i>
    <i>
      <x v="2"/>
    </i>
    <i>
      <x v="3"/>
    </i>
    <i>
      <x v="4"/>
    </i>
    <i>
      <x v="5"/>
    </i>
    <i>
      <x v="6"/>
    </i>
  </colItems>
  <pageFields count="1">
    <pageField fld="0" hier="40" name="[Winter daily sitreps].[Year].&amp;[2017/18]" cap="2017/18"/>
  </pageFields>
  <dataFields count="1">
    <dataField name="Sum of Beds closed norovirus" fld="1"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1" cacheId="23" applyNumberFormats="0" applyBorderFormats="0" applyFontFormats="0" applyPatternFormats="0" applyAlignmentFormats="0" applyWidthHeightFormats="1" dataCaption="Values" tag="97b77543-1b1d-432f-8c12-86d5d61267bb" updatedVersion="4" minRefreshableVersion="3" useAutoFormatting="1" itemPrintTitles="1" createdVersion="4" indent="0" outline="1" outlineData="1" multipleFieldFilters="0" fieldListSortAscending="1">
  <location ref="B5:C21"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s>
  <rowFields count="1">
    <field x="1"/>
  </rowFields>
  <rowItems count="16">
    <i>
      <x/>
    </i>
    <i>
      <x v="1"/>
    </i>
    <i>
      <x v="2"/>
    </i>
    <i>
      <x v="3"/>
    </i>
    <i>
      <x v="4"/>
    </i>
    <i>
      <x v="5"/>
    </i>
    <i>
      <x v="6"/>
    </i>
    <i>
      <x v="7"/>
    </i>
    <i>
      <x v="8"/>
    </i>
    <i>
      <x v="9"/>
    </i>
    <i>
      <x v="10"/>
    </i>
    <i>
      <x v="11"/>
    </i>
    <i>
      <x v="12"/>
    </i>
    <i>
      <x v="13"/>
    </i>
    <i>
      <x v="14"/>
    </i>
    <i t="grand">
      <x/>
    </i>
  </rowItems>
  <colItems count="1">
    <i/>
  </colItems>
  <pageFields count="1">
    <pageField fld="0" hier="40" name="[Winter daily sitreps].[Year].&amp;" cap=""/>
  </pageFields>
  <dataFields count="1">
    <dataField name="Sum of Beds closed norovirus"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PivotTable13" cacheId="10" applyNumberFormats="0" applyBorderFormats="0" applyFontFormats="0" applyPatternFormats="0" applyAlignmentFormats="0" applyWidthHeightFormats="1" dataCaption="Values" tag="dd0981dd-8639-45ae-b501-a497897f676e" updatedVersion="4" minRefreshableVersion="3" useAutoFormatting="1" itemPrintTitles="1" createdVersion="4" indent="0" outline="1" outlineData="1" multipleFieldFilters="0" fieldListSortAscending="1">
  <location ref="Z5:AB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Avail" fld="2" baseField="0" baseItem="0"/>
    <dataField name="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PivotTable12" cacheId="11" applyNumberFormats="0" applyBorderFormats="0" applyFontFormats="0" applyPatternFormats="0" applyAlignmentFormats="0" applyWidthHeightFormats="1" dataCaption="Values" tag="c1fa9d37-cafa-4c6c-bd29-455cc7cea9b3" updatedVersion="4" minRefreshableVersion="3" useAutoFormatting="1" itemPrintTitles="1" createdVersion="4" indent="0" outline="1" outlineData="1" multipleFieldFilters="0" fieldListSortAscending="1">
  <location ref="G5:Q15"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5">
        <item x="0"/>
        <item x="1"/>
        <item x="2"/>
        <item x="3"/>
        <item t="default"/>
      </items>
    </pivotField>
  </pivotFields>
  <rowFields count="1">
    <field x="3"/>
  </rowFields>
  <rowItems count="8">
    <i>
      <x/>
    </i>
    <i>
      <x v="1"/>
    </i>
    <i>
      <x v="2"/>
    </i>
    <i>
      <x v="3"/>
    </i>
    <i>
      <x v="4"/>
    </i>
    <i>
      <x v="5"/>
    </i>
    <i>
      <x v="6"/>
    </i>
    <i t="grand">
      <x/>
    </i>
  </rowItems>
  <colFields count="2">
    <field x="4"/>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Avail" fld="1" baseField="0" baseItem="0"/>
    <dataField name="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PivotTable11" cacheId="12" applyNumberFormats="0" applyBorderFormats="0" applyFontFormats="0" applyPatternFormats="0" applyAlignmentFormats="0" applyWidthHeightFormats="1" dataCaption="Values" tag="61ac615e-4002-46a2-afd6-5601e05c1057"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Avail" fld="2" baseField="0" baseItem="0"/>
    <dataField name="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PivotTable14" cacheId="9" applyNumberFormats="0" applyBorderFormats="0" applyFontFormats="0" applyPatternFormats="0" applyAlignmentFormats="0" applyWidthHeightFormats="1" dataCaption="Values" tag="b9575012-05ef-4632-bede-b87d05a4d489" updatedVersion="4" minRefreshableVersion="3" useAutoFormatting="1" itemPrintTitles="1" createdVersion="4" indent="0" outline="1" outlineData="1" multipleFieldFilters="0" fieldListSortAscending="1">
  <location ref="AE5:AO15"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5">
        <item x="0"/>
        <item x="1"/>
        <item x="2"/>
        <item x="3"/>
        <item t="default"/>
      </items>
    </pivotField>
  </pivotFields>
  <rowFields count="1">
    <field x="3"/>
  </rowFields>
  <rowItems count="8">
    <i>
      <x/>
    </i>
    <i>
      <x v="1"/>
    </i>
    <i>
      <x v="2"/>
    </i>
    <i>
      <x v="3"/>
    </i>
    <i>
      <x v="4"/>
    </i>
    <i>
      <x v="5"/>
    </i>
    <i>
      <x v="6"/>
    </i>
    <i t="grand">
      <x/>
    </i>
  </rowItems>
  <colFields count="2">
    <field x="4"/>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Avail" fld="1" baseField="0" baseItem="0"/>
    <dataField name="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PivotTable12" cacheId="6" applyNumberFormats="0" applyBorderFormats="0" applyFontFormats="0" applyPatternFormats="0" applyAlignmentFormats="0" applyWidthHeightFormats="1" dataCaption="Values" tag="cb83e953-d3a9-4433-84e3-86f132084549" updatedVersion="4" minRefreshableVersion="3" useAutoFormatting="1" itemPrintTitles="1" createdVersion="4" indent="0" outline="1" outlineData="1" multipleFieldFilters="0" fieldListSortAscending="1">
  <location ref="G5:Q15"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8">
    <i>
      <x/>
    </i>
    <i>
      <x v="1"/>
    </i>
    <i>
      <x v="2"/>
    </i>
    <i>
      <x v="3"/>
    </i>
    <i>
      <x v="4"/>
    </i>
    <i>
      <x v="5"/>
    </i>
    <i>
      <x v="6"/>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Paed Int Care Avail" fld="3" baseField="0" baseItem="0"/>
    <dataField name="Sum of Paed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PivotTable13" cacheId="8" applyNumberFormats="0" applyBorderFormats="0" applyFontFormats="0" applyPatternFormats="0" applyAlignmentFormats="0" applyWidthHeightFormats="1" dataCaption="Values" tag="ba0b1b6b-253c-4af3-8da1-40f03654e889" updatedVersion="4" minRefreshableVersion="3" useAutoFormatting="1" itemPrintTitles="1" createdVersion="4" indent="0" outline="1" outlineData="1" multipleFieldFilters="0" fieldListSortAscending="1">
  <location ref="Z5:AB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Paed Int Care Avail" fld="2" baseField="0" baseItem="0"/>
    <dataField name="Sum of Paed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4" cacheId="27" applyNumberFormats="0" applyBorderFormats="0" applyFontFormats="0" applyPatternFormats="0" applyAlignmentFormats="0" applyWidthHeightFormats="1" dataCaption="Values" tag="9d06cd80-18ab-4970-aab5-c7eca71eb3db" updatedVersion="4" minRefreshableVersion="3" useAutoFormatting="1" rowGrandTotals="0" colGrandTotals="0" itemPrintTitles="1" createdVersion="4" indent="0" outline="1" outlineData="1" multipleFieldFilters="0" fieldListSortAscending="1">
  <location ref="X5:Y54"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s>
  <rowFields count="1">
    <field x="2"/>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Items count="1">
    <i/>
  </colItems>
  <pageFields count="1">
    <pageField fld="1" hier="40" name="[Winter daily sitreps].[Year].&amp;[2017/18]" cap="2017/18"/>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PivotTable14" cacheId="5" applyNumberFormats="0" applyBorderFormats="0" applyFontFormats="0" applyPatternFormats="0" applyAlignmentFormats="0" applyWidthHeightFormats="1" dataCaption="Values" tag="4c22a14f-62ef-455b-972d-914729223058" updatedVersion="4" minRefreshableVersion="3" useAutoFormatting="1" itemPrintTitles="1" createdVersion="4" indent="0" outline="1" outlineData="1" multipleFieldFilters="0" fieldListSortAscending="1">
  <location ref="AE5:AO15"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8">
    <i>
      <x/>
    </i>
    <i>
      <x v="1"/>
    </i>
    <i>
      <x v="2"/>
    </i>
    <i>
      <x v="3"/>
    </i>
    <i>
      <x v="4"/>
    </i>
    <i>
      <x v="5"/>
    </i>
    <i>
      <x v="6"/>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Paed Int Care Avail" fld="3" baseField="0" baseItem="0"/>
    <dataField name="Sum of Paed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PivotTable11" cacheId="7" applyNumberFormats="0" applyBorderFormats="0" applyFontFormats="0" applyPatternFormats="0" applyAlignmentFormats="0" applyWidthHeightFormats="1" dataCaption="Values" tag="8092ca98-d055-401c-855a-87a650e1589b"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Paed Int Care Avail" fld="2" baseField="0" baseItem="0"/>
    <dataField name="Sum of Paed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PivotTable2" cacheId="3" applyNumberFormats="0" applyBorderFormats="0" applyFontFormats="0" applyPatternFormats="0" applyAlignmentFormats="0" applyWidthHeightFormats="1" dataCaption="Values" tag="33689785-b65f-4d09-8f69-70383ef188d2"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Neo Int Care Avail" fld="2" baseField="0" baseItem="0"/>
    <dataField name="Sum of Neo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PivotTable5" cacheId="40" applyNumberFormats="0" applyBorderFormats="0" applyFontFormats="0" applyPatternFormats="0" applyAlignmentFormats="0" applyWidthHeightFormats="1" dataCaption="Values" tag="63d379ad-3316-4220-96ab-b24ff7ed409f" updatedVersion="4" minRefreshableVersion="3" useAutoFormatting="1" itemPrintTitles="1" createdVersion="4" indent="0" outline="1" outlineData="1" multipleFieldFilters="0" fieldListSortAscending="1">
  <location ref="AE5:AO15"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8">
    <i>
      <x/>
    </i>
    <i>
      <x v="1"/>
    </i>
    <i>
      <x v="2"/>
    </i>
    <i>
      <x v="3"/>
    </i>
    <i>
      <x v="4"/>
    </i>
    <i>
      <x v="5"/>
    </i>
    <i>
      <x v="6"/>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Neo Int Care Avail" fld="3" baseField="0" baseItem="0"/>
    <dataField name="Sum of Neo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4.xml><?xml version="1.0" encoding="utf-8"?>
<pivotTableDefinition xmlns="http://schemas.openxmlformats.org/spreadsheetml/2006/main" name="PivotTable4" cacheId="1" applyNumberFormats="0" applyBorderFormats="0" applyFontFormats="0" applyPatternFormats="0" applyAlignmentFormats="0" applyWidthHeightFormats="1" dataCaption="Values" tag="b0ef4df9-2980-427c-9277-09e19a1bf0e0" updatedVersion="4" minRefreshableVersion="3" useAutoFormatting="1" itemPrintTitles="1" createdVersion="4" indent="0" outline="1" outlineData="1" multipleFieldFilters="0" fieldListSortAscending="1">
  <location ref="Z5:AB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Neo Int Care Avail" fld="2" baseField="0" baseItem="0"/>
    <dataField name="Sum of Neo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5.xml><?xml version="1.0" encoding="utf-8"?>
<pivotTableDefinition xmlns="http://schemas.openxmlformats.org/spreadsheetml/2006/main" name="PivotTable3" cacheId="2" applyNumberFormats="0" applyBorderFormats="0" applyFontFormats="0" applyPatternFormats="0" applyAlignmentFormats="0" applyWidthHeightFormats="1" dataCaption="Values" tag="a2bb9c2e-6606-40c6-8988-4a0b49a15b1b" updatedVersion="4" minRefreshableVersion="3" useAutoFormatting="1" itemPrintTitles="1" createdVersion="4" indent="0" outline="1" outlineData="1" multipleFieldFilters="0" fieldListSortAscending="1">
  <location ref="G5:Q15"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8">
    <i>
      <x/>
    </i>
    <i>
      <x v="1"/>
    </i>
    <i>
      <x v="2"/>
    </i>
    <i>
      <x v="3"/>
    </i>
    <i>
      <x v="4"/>
    </i>
    <i>
      <x v="5"/>
    </i>
    <i>
      <x v="6"/>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Neo Int Care Avail" fld="3" baseField="0" baseItem="0"/>
    <dataField name="Sum of Neo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6.xml><?xml version="1.0" encoding="utf-8"?>
<pivotTableDefinition xmlns="http://schemas.openxmlformats.org/spreadsheetml/2006/main" name="PivotTable1" cacheId="4" applyNumberFormats="0" applyBorderFormats="0" applyFontFormats="0" applyPatternFormats="0" applyAlignmentFormats="0" applyWidthHeightFormats="1" dataCaption="Values" tag="3cb5cdca-36b5-486f-a20e-39ce49e1e44d" updatedVersion="4" minRefreshableVersion="3" useAutoFormatting="1" rowGrandTotals="0" colGrandTotals="0" itemPrintTitles="1" createdVersion="4" indent="0" outline="1" outlineData="1" multipleFieldFilters="0" fieldListSortAscending="1">
  <location ref="AG5:AN143"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t="default"/>
      </items>
    </pivotField>
    <pivotField dataField="1" showAll="0"/>
  </pivotFields>
  <rowFields count="1">
    <field x="2"/>
  </rowFields>
  <rowItems count="1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rowItems>
  <colFields count="1">
    <field x="1"/>
  </colFields>
  <colItems count="7">
    <i>
      <x/>
    </i>
    <i>
      <x v="1"/>
    </i>
    <i>
      <x v="2"/>
    </i>
    <i>
      <x v="3"/>
    </i>
    <i>
      <x v="4"/>
    </i>
    <i>
      <x v="5"/>
    </i>
    <i>
      <x v="6"/>
    </i>
  </colItems>
  <pageFields count="1">
    <pageField fld="0" hier="40" name="[Winter daily sitreps].[Year].&amp;[2017/18]" cap="2017/18"/>
  </pageFields>
  <dataFields count="1">
    <dataField name="Sum of Amb delays over 60 mins"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7.xml><?xml version="1.0" encoding="utf-8"?>
<pivotTableDefinition xmlns="http://schemas.openxmlformats.org/spreadsheetml/2006/main" name="PivotTable10" cacheId="19" applyNumberFormats="0" applyBorderFormats="0" applyFontFormats="0" applyPatternFormats="0" applyAlignmentFormats="0" applyWidthHeightFormats="1" dataCaption="Values" tag="eaf9b400-a2bd-43d0-8ba9-4bd3d8b1e3c8" updatedVersion="4" minRefreshableVersion="3" useAutoFormatting="1" rowGrandTotals="0" itemPrintTitles="1" createdVersion="4" indent="0" outline="1" outlineData="1" multipleFieldFilters="0" fieldListSortAscending="1">
  <location ref="I5:X14"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5">
        <item x="0"/>
        <item x="1"/>
        <item x="2"/>
        <item x="3"/>
        <item t="default"/>
      </items>
    </pivotField>
    <pivotField dataField="1" showAll="0"/>
    <pivotField dataField="1" showAll="0"/>
    <pivotField dataField="1" showAll="0"/>
  </pivotFields>
  <rowFields count="1">
    <field x="1"/>
  </rowFields>
  <rowItems count="7">
    <i>
      <x/>
    </i>
    <i>
      <x v="1"/>
    </i>
    <i>
      <x v="2"/>
    </i>
    <i>
      <x v="3"/>
    </i>
    <i>
      <x v="4"/>
    </i>
    <i>
      <x v="5"/>
    </i>
    <i>
      <x v="6"/>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pageFields count="1">
    <pageField fld="0" hier="40" name="[Winter daily sitreps].[Year].&amp;[2017/18]" cap="2017/18"/>
  </pageFields>
  <dataFields count="3">
    <dataField name="Sum of Amb arrivals" fld="5" baseField="0" baseItem="0"/>
    <dataField name="30-60 mins" fld="3" baseField="0" baseItem="0"/>
    <dataField name="over 60 mins"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8.xml><?xml version="1.0" encoding="utf-8"?>
<pivotTableDefinition xmlns="http://schemas.openxmlformats.org/spreadsheetml/2006/main" name="PivotTable9" cacheId="20" applyNumberFormats="0" applyBorderFormats="0" applyFontFormats="0" applyPatternFormats="0" applyAlignmentFormats="0" applyWidthHeightFormats="1" dataCaption="Values" tag="164ea269-92fe-49b9-9646-baab7f3a2050" updatedVersion="4" minRefreshableVersion="3" useAutoFormatting="1" rowGrandTotals="0" itemPrintTitles="1" createdVersion="4" indent="0" outline="1" outlineData="1" multipleFieldFilters="0" fieldListSortAscending="1">
  <location ref="B5:G13"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howAll="0"/>
    <pivotField axis="axisCol" allDrilled="1" showAll="0" dataSourceSort="1" defaultAttributeDrillState="1">
      <items count="5">
        <item x="0"/>
        <item x="1"/>
        <item x="2"/>
        <item x="3"/>
        <item t="default"/>
      </items>
    </pivotField>
  </pivotFields>
  <rowFields count="1">
    <field x="1"/>
  </rowFields>
  <rowItems count="7">
    <i>
      <x/>
    </i>
    <i>
      <x v="1"/>
    </i>
    <i>
      <x v="2"/>
    </i>
    <i>
      <x v="3"/>
    </i>
    <i>
      <x v="4"/>
    </i>
    <i>
      <x v="5"/>
    </i>
    <i>
      <x v="6"/>
    </i>
  </rowItems>
  <colFields count="1">
    <field x="3"/>
  </colFields>
  <colItems count="5">
    <i>
      <x/>
    </i>
    <i>
      <x v="1"/>
    </i>
    <i>
      <x v="2"/>
    </i>
    <i>
      <x v="3"/>
    </i>
    <i t="grand">
      <x/>
    </i>
  </colItems>
  <pageFields count="1">
    <pageField fld="0" hier="40" name="[Winter daily sitreps].[Year].&amp;[2017/18]" cap="2017/18"/>
  </pageFields>
  <dataFields count="1">
    <dataField name="Sum of Amb arrivals"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3" cacheId="26" applyNumberFormats="0" applyBorderFormats="0" applyFontFormats="0" applyPatternFormats="0" applyAlignmentFormats="0" applyWidthHeightFormats="1" dataCaption="Values" tag="a1b5bd0c-f0ff-43a7-a42c-24bbf71dc7ea" updatedVersion="4" minRefreshableVersion="3" useAutoFormatting="1" rowGrandTotals="0" colGrandTotals="0" itemPrintTitles="1" createdVersion="4" indent="0" outline="1" outlineData="1" multipleFieldFilters="0" fieldListSortAscending="1">
  <location ref="S5:T107"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1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s>
  <rowFields count="1">
    <field x="2"/>
  </rowFields>
  <rowItems count="1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rowItems>
  <colItems count="1">
    <i/>
  </colItems>
  <pageFields count="1">
    <pageField fld="1" hier="40" name="[Winter daily sitreps].[Year].&amp;" cap=""/>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2" cacheId="25" applyNumberFormats="0" applyBorderFormats="0" applyFontFormats="0" applyPatternFormats="0" applyAlignmentFormats="0" applyWidthHeightFormats="1" dataCaption="Values" tag="c1f45b27-5377-4b85-a5cc-8347f81f52db" updatedVersion="4" minRefreshableVersion="3" useAutoFormatting="1" itemPrintTitles="1" createdVersion="4" indent="0" outline="1" outlineData="1" multipleFieldFilters="0" fieldListSortAscending="1">
  <location ref="B5:C21" firstHeaderRow="1" firstDataRow="1" firstDataCol="1" rowPageCount="1" colPageCount="1"/>
  <pivotFields count="3">
    <pivotField dataField="1" showAll="0"/>
    <pivotField axis="axisRow" allDrilled="1" showAll="0" dataSourceSort="1" defaultAttributeDrillState="1">
      <items count="16">
        <item x="0"/>
        <item x="1"/>
        <item x="2"/>
        <item x="3"/>
        <item x="4"/>
        <item x="5"/>
        <item x="6"/>
        <item x="7"/>
        <item x="8"/>
        <item x="9"/>
        <item x="10"/>
        <item x="11"/>
        <item x="12"/>
        <item x="13"/>
        <item x="14"/>
        <item t="default"/>
      </items>
    </pivotField>
    <pivotField axis="axisPage" allDrilled="1" showAll="0" dataSourceSort="1" defaultAttributeDrillState="1">
      <items count="1">
        <item t="default"/>
      </items>
    </pivotField>
  </pivotFields>
  <rowFields count="1">
    <field x="1"/>
  </rowFields>
  <rowItems count="16">
    <i>
      <x/>
    </i>
    <i>
      <x v="1"/>
    </i>
    <i>
      <x v="2"/>
    </i>
    <i>
      <x v="3"/>
    </i>
    <i>
      <x v="4"/>
    </i>
    <i>
      <x v="5"/>
    </i>
    <i>
      <x v="6"/>
    </i>
    <i>
      <x v="7"/>
    </i>
    <i>
      <x v="8"/>
    </i>
    <i>
      <x v="9"/>
    </i>
    <i>
      <x v="10"/>
    </i>
    <i>
      <x v="11"/>
    </i>
    <i>
      <x v="12"/>
    </i>
    <i>
      <x v="13"/>
    </i>
    <i>
      <x v="14"/>
    </i>
    <i t="grand">
      <x/>
    </i>
  </rowItems>
  <colItems count="1">
    <i/>
  </colItems>
  <pageFields count="1">
    <pageField fld="2" hier="40" name="[Winter daily sitreps].[Year].&amp;" cap=""/>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 cacheId="17" applyNumberFormats="0" applyBorderFormats="0" applyFontFormats="0" applyPatternFormats="0" applyAlignmentFormats="0" applyWidthHeightFormats="1" dataCaption="Values" tag="7cdba49d-4c8e-4517-a4e1-6ff5fedbb3a1" updatedVersion="4" minRefreshableVersion="3" useAutoFormatting="1" itemPrintTitles="1" createdVersion="4" indent="0" outline="1" outlineData="1" multipleFieldFilters="0" fieldListSortAscending="1">
  <location ref="E5:J14"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8">
        <item x="0"/>
        <item x="1"/>
        <item x="2"/>
        <item x="3"/>
        <item x="4"/>
        <item x="5"/>
        <item x="6"/>
        <item t="default"/>
      </items>
    </pivotField>
  </pivotFields>
  <rowFields count="1">
    <field x="3"/>
  </rowFields>
  <rowItems count="8">
    <i>
      <x/>
    </i>
    <i>
      <x v="1"/>
    </i>
    <i>
      <x v="2"/>
    </i>
    <i>
      <x v="3"/>
    </i>
    <i>
      <x v="4"/>
    </i>
    <i>
      <x v="5"/>
    </i>
    <i>
      <x v="6"/>
    </i>
    <i t="grand">
      <x/>
    </i>
  </rowItems>
  <colFields count="1">
    <field x="2"/>
  </colFields>
  <colItems count="5">
    <i>
      <x/>
    </i>
    <i>
      <x v="1"/>
    </i>
    <i>
      <x v="2"/>
    </i>
    <i>
      <x v="3"/>
    </i>
    <i t="grand">
      <x/>
    </i>
  </colItems>
  <pageFields count="1">
    <pageField fld="1" hier="40" name="[Winter daily sitreps].[Year].&amp;[2017/18]" cap="2017/18"/>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5" cacheId="37" applyNumberFormats="0" applyBorderFormats="0" applyFontFormats="0" applyPatternFormats="0" applyAlignmentFormats="0" applyWidthHeightFormats="1" dataCaption="Values" tag="f3125be8-0268-4aab-a20c-9359a97ff270" updatedVersion="4" minRefreshableVersion="3" useAutoFormatting="1" rowGrandTotals="0" itemPrintTitles="1" createdVersion="4" indent="0" outline="1" outlineData="1" multipleFieldFilters="0" fieldListSortAscending="1">
  <location ref="AS6:AV55"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s>
  <rowFields count="1">
    <field x="4"/>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Fields count="1">
    <field x="-2"/>
  </colFields>
  <colItems count="3">
    <i>
      <x/>
    </i>
    <i i="1">
      <x v="1"/>
    </i>
    <i i="2">
      <x v="2"/>
    </i>
  </colItems>
  <pageFields count="1">
    <pageField fld="0" hier="40" name="[Winter daily sitreps].[Year].&amp;[2017/18]" cap="2017/18"/>
  </pageFields>
  <dataFields count="3">
    <dataField name="Core" fld="1" baseField="0" baseItem="0"/>
    <dataField name="Escalation" fld="2" baseField="0" baseItem="0"/>
    <dataField name="Total"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3" cacheId="36" applyNumberFormats="0" applyBorderFormats="0" applyFontFormats="0" applyPatternFormats="0" applyAlignmentFormats="0" applyWidthHeightFormats="1" dataCaption="Values" tag="e0ec11de-981b-4052-a8fe-1e8cd442aade" updatedVersion="4" minRefreshableVersion="3" useAutoFormatting="1" itemPrintTitles="1" createdVersion="4" indent="0" outline="1" outlineData="1" multipleFieldFilters="0" fieldListSortAscending="1">
  <location ref="K5:N108"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1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s>
  <rowFields count="1">
    <field x="4"/>
  </rowFields>
  <rowItems count="10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t="grand">
      <x/>
    </i>
  </rowItems>
  <colFields count="1">
    <field x="-2"/>
  </colFields>
  <colItems count="3">
    <i>
      <x/>
    </i>
    <i i="1">
      <x v="1"/>
    </i>
    <i i="2">
      <x v="2"/>
    </i>
  </colItems>
  <pageFields count="1">
    <pageField fld="0" hier="40" name="[Winter daily sitreps].[Year].&amp;" cap=""/>
  </pageFields>
  <dataFields count="3">
    <dataField name="Core" fld="1" baseField="0" baseItem="0"/>
    <dataField name="Escalation" fld="2" baseField="0" baseItem="0"/>
    <dataField name="Total"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2" cacheId="34" applyNumberFormats="0" applyBorderFormats="0" applyFontFormats="0" applyPatternFormats="0" applyAlignmentFormats="0" applyWidthHeightFormats="1" dataCaption="Values" tag="ed642629-01ce-41a1-89dc-5dcfa0219d0f" updatedVersion="4" minRefreshableVersion="3" useAutoFormatting="1" itemPrintTitles="1" createdVersion="4" indent="0" outline="1" outlineData="1" multipleFieldFilters="0" fieldListSortAscending="1">
  <location ref="U5:AJ15"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5">
        <item x="0"/>
        <item x="1"/>
        <item x="2"/>
        <item x="3"/>
        <item t="default"/>
      </items>
    </pivotField>
    <pivotField dataField="1" showAll="0"/>
    <pivotField axis="axisRow" allDrilled="1" showAll="0" dataSourceSort="1" defaultAttributeDrillState="1">
      <items count="8">
        <item x="0"/>
        <item x="1"/>
        <item x="2"/>
        <item x="3"/>
        <item x="4"/>
        <item x="5"/>
        <item x="6"/>
        <item t="default"/>
      </items>
    </pivotField>
  </pivotFields>
  <rowFields count="1">
    <field x="5"/>
  </rowFields>
  <rowItems count="8">
    <i>
      <x/>
    </i>
    <i>
      <x v="1"/>
    </i>
    <i>
      <x v="2"/>
    </i>
    <i>
      <x v="3"/>
    </i>
    <i>
      <x v="4"/>
    </i>
    <i>
      <x v="5"/>
    </i>
    <i>
      <x v="6"/>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pageFields count="1">
    <pageField fld="0" hier="40" name="[Winter daily sitreps].[Year].&amp;[2017/18]" cap="2017/18"/>
  </pageFields>
  <dataFields count="3">
    <dataField name="Core" fld="1" baseField="0" baseItem="0"/>
    <dataField name="Escalation" fld="2" baseField="0" baseItem="0"/>
    <dataField name="Total"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4.xml"/><Relationship Id="rId2" Type="http://schemas.openxmlformats.org/officeDocument/2006/relationships/pivotTable" Target="../pivotTables/pivotTable33.xml"/><Relationship Id="rId1" Type="http://schemas.openxmlformats.org/officeDocument/2006/relationships/pivotTable" Target="../pivotTables/pivotTable32.xml"/><Relationship Id="rId5" Type="http://schemas.openxmlformats.org/officeDocument/2006/relationships/printerSettings" Target="../printerSettings/printerSettings6.bin"/><Relationship Id="rId4" Type="http://schemas.openxmlformats.org/officeDocument/2006/relationships/pivotTable" Target="../pivotTables/pivotTable35.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8.xml"/><Relationship Id="rId2" Type="http://schemas.openxmlformats.org/officeDocument/2006/relationships/pivotTable" Target="../pivotTables/pivotTable37.xml"/><Relationship Id="rId1" Type="http://schemas.openxmlformats.org/officeDocument/2006/relationships/pivotTable" Target="../pivotTables/pivotTable36.xml"/><Relationship Id="rId4"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openxmlformats.org/officeDocument/2006/relationships/printerSettings" Target="../printerSettings/printerSettings3.bin"/><Relationship Id="rId4" Type="http://schemas.openxmlformats.org/officeDocument/2006/relationships/pivotTable" Target="../pivotTables/pivotTable10.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15.xml"/><Relationship Id="rId1" Type="http://schemas.openxmlformats.org/officeDocument/2006/relationships/pivotTable" Target="../pivotTables/pivotTable14.xml"/><Relationship Id="rId4" Type="http://schemas.openxmlformats.org/officeDocument/2006/relationships/drawing" Target="../drawings/drawing9.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23.xml"/><Relationship Id="rId3" Type="http://schemas.openxmlformats.org/officeDocument/2006/relationships/pivotTable" Target="../pivotTables/pivotTable18.xml"/><Relationship Id="rId7" Type="http://schemas.openxmlformats.org/officeDocument/2006/relationships/pivotTable" Target="../pivotTables/pivotTable22.xml"/><Relationship Id="rId2" Type="http://schemas.openxmlformats.org/officeDocument/2006/relationships/pivotTable" Target="../pivotTables/pivotTable17.xml"/><Relationship Id="rId1" Type="http://schemas.openxmlformats.org/officeDocument/2006/relationships/pivotTable" Target="../pivotTables/pivotTable16.xml"/><Relationship Id="rId6" Type="http://schemas.openxmlformats.org/officeDocument/2006/relationships/pivotTable" Target="../pivotTables/pivotTable21.xml"/><Relationship Id="rId5" Type="http://schemas.openxmlformats.org/officeDocument/2006/relationships/pivotTable" Target="../pivotTables/pivotTable20.xml"/><Relationship Id="rId4" Type="http://schemas.openxmlformats.org/officeDocument/2006/relationships/pivotTable" Target="../pivotTables/pivotTable19.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26.xml"/><Relationship Id="rId2" Type="http://schemas.openxmlformats.org/officeDocument/2006/relationships/pivotTable" Target="../pivotTables/pivotTable25.xml"/><Relationship Id="rId1" Type="http://schemas.openxmlformats.org/officeDocument/2006/relationships/pivotTable" Target="../pivotTables/pivotTable24.xml"/><Relationship Id="rId4" Type="http://schemas.openxmlformats.org/officeDocument/2006/relationships/pivotTable" Target="../pivotTables/pivotTable27.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0.xml"/><Relationship Id="rId2" Type="http://schemas.openxmlformats.org/officeDocument/2006/relationships/pivotTable" Target="../pivotTables/pivotTable29.xml"/><Relationship Id="rId1" Type="http://schemas.openxmlformats.org/officeDocument/2006/relationships/pivotTable" Target="../pivotTables/pivotTable28.xml"/><Relationship Id="rId4" Type="http://schemas.openxmlformats.org/officeDocument/2006/relationships/pivotTable" Target="../pivotTables/pivotTable3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C184"/>
  <sheetViews>
    <sheetView showGridLines="0" tabSelected="1" zoomScaleNormal="100" workbookViewId="0">
      <pane ySplit="4" topLeftCell="A5" activePane="bottomLeft" state="frozen"/>
      <selection pane="bottomLeft" activeCell="J56" sqref="J56"/>
    </sheetView>
  </sheetViews>
  <sheetFormatPr defaultRowHeight="15" x14ac:dyDescent="0.25"/>
  <cols>
    <col min="1" max="1" width="1.7109375" customWidth="1"/>
    <col min="2" max="2" width="5.140625" customWidth="1"/>
    <col min="3" max="3" width="33.140625" customWidth="1"/>
    <col min="4" max="17" width="7.42578125" customWidth="1"/>
    <col min="18" max="18" width="2.85546875" customWidth="1"/>
    <col min="24" max="24" width="8.7109375" customWidth="1"/>
    <col min="25" max="25" width="2.140625" customWidth="1"/>
  </cols>
  <sheetData>
    <row r="2" spans="2:29" ht="84" customHeight="1" x14ac:dyDescent="0.25">
      <c r="C2" s="65" t="s">
        <v>637</v>
      </c>
      <c r="D2" s="65"/>
      <c r="E2" s="65"/>
      <c r="F2" s="65"/>
      <c r="G2" s="65"/>
      <c r="H2" s="65"/>
      <c r="I2" s="65"/>
      <c r="J2" s="65"/>
      <c r="K2" s="65"/>
      <c r="L2" s="65"/>
      <c r="M2" s="65"/>
      <c r="N2" s="65"/>
      <c r="O2" s="65"/>
      <c r="P2" s="65"/>
      <c r="Q2" s="65"/>
      <c r="R2" s="65"/>
      <c r="S2" s="65"/>
      <c r="T2" s="65"/>
      <c r="U2" s="65"/>
      <c r="V2" s="65"/>
      <c r="W2" s="65"/>
      <c r="X2" s="65"/>
      <c r="Y2" s="65"/>
      <c r="Z2" s="65"/>
      <c r="AA2" s="65"/>
      <c r="AB2" s="65"/>
      <c r="AC2" s="65"/>
    </row>
    <row r="4" spans="2:29" ht="15" customHeight="1" x14ac:dyDescent="0.25">
      <c r="C4" s="7"/>
      <c r="D4" s="42" t="s">
        <v>260</v>
      </c>
      <c r="E4" s="42" t="s">
        <v>261</v>
      </c>
      <c r="F4" s="42" t="s">
        <v>262</v>
      </c>
      <c r="G4" s="42" t="s">
        <v>263</v>
      </c>
      <c r="H4" s="42" t="s">
        <v>264</v>
      </c>
      <c r="I4" s="42" t="s">
        <v>265</v>
      </c>
      <c r="J4" s="42" t="s">
        <v>266</v>
      </c>
      <c r="K4" s="42" t="s">
        <v>267</v>
      </c>
      <c r="L4" s="42" t="s">
        <v>268</v>
      </c>
      <c r="M4" s="42" t="s">
        <v>269</v>
      </c>
      <c r="N4" s="42" t="s">
        <v>270</v>
      </c>
      <c r="O4" s="42" t="s">
        <v>271</v>
      </c>
      <c r="P4" s="42" t="s">
        <v>272</v>
      </c>
      <c r="Q4" s="42" t="s">
        <v>273</v>
      </c>
      <c r="S4" s="78" t="s">
        <v>36</v>
      </c>
      <c r="T4" s="78"/>
      <c r="U4" s="78"/>
      <c r="V4" s="78"/>
      <c r="W4" s="78"/>
      <c r="X4" s="78"/>
      <c r="Z4" s="78" t="s">
        <v>9</v>
      </c>
      <c r="AA4" s="78"/>
      <c r="AB4" s="78"/>
      <c r="AC4" s="78"/>
    </row>
    <row r="5" spans="2:29" ht="7.5" customHeight="1" x14ac:dyDescent="0.25">
      <c r="B5" s="9"/>
      <c r="C5" s="7"/>
      <c r="D5" s="43">
        <v>1</v>
      </c>
      <c r="E5" s="43">
        <v>2</v>
      </c>
      <c r="F5" s="43">
        <v>3</v>
      </c>
      <c r="G5" s="43">
        <v>4</v>
      </c>
      <c r="H5" s="43">
        <v>5</v>
      </c>
      <c r="I5" s="43">
        <v>6</v>
      </c>
      <c r="J5" s="43">
        <v>7</v>
      </c>
      <c r="K5" s="43">
        <v>8</v>
      </c>
      <c r="L5" s="43">
        <v>9</v>
      </c>
      <c r="M5" s="43">
        <v>10</v>
      </c>
      <c r="N5" s="43">
        <v>11</v>
      </c>
      <c r="O5" s="43">
        <v>12</v>
      </c>
      <c r="P5" s="43">
        <v>13</v>
      </c>
      <c r="Q5" s="43">
        <v>14</v>
      </c>
    </row>
    <row r="6" spans="2:29" ht="15" customHeight="1" x14ac:dyDescent="0.25">
      <c r="B6" s="66" t="s">
        <v>8</v>
      </c>
      <c r="C6" s="1" t="s">
        <v>0</v>
      </c>
      <c r="D6" s="55"/>
      <c r="E6" s="3">
        <v>33</v>
      </c>
      <c r="F6" s="3">
        <v>36</v>
      </c>
      <c r="G6" s="3">
        <v>19</v>
      </c>
      <c r="H6" s="3">
        <v>57</v>
      </c>
      <c r="I6" s="3">
        <v>39</v>
      </c>
      <c r="J6" s="3">
        <v>52</v>
      </c>
      <c r="K6" s="3">
        <v>43</v>
      </c>
      <c r="L6" s="3">
        <v>41</v>
      </c>
      <c r="M6" s="3">
        <v>40</v>
      </c>
      <c r="N6" s="3">
        <v>27</v>
      </c>
      <c r="O6" s="3">
        <v>31</v>
      </c>
      <c r="P6" s="3">
        <v>45</v>
      </c>
      <c r="Q6" s="3">
        <v>35</v>
      </c>
      <c r="Z6" s="63" t="s">
        <v>34</v>
      </c>
      <c r="AA6" s="63"/>
      <c r="AB6" s="63"/>
      <c r="AC6" s="63"/>
    </row>
    <row r="7" spans="2:29" ht="7.5" customHeight="1" x14ac:dyDescent="0.25">
      <c r="B7" s="66"/>
      <c r="C7" s="1"/>
      <c r="D7" s="56"/>
      <c r="Z7" s="63"/>
      <c r="AA7" s="63"/>
      <c r="AB7" s="63"/>
      <c r="AC7" s="63"/>
    </row>
    <row r="8" spans="2:29" x14ac:dyDescent="0.25">
      <c r="B8" s="66"/>
      <c r="C8" s="26" t="s">
        <v>1</v>
      </c>
      <c r="D8" s="23">
        <f>IFERROR(VLOOKUP(D4,'A&amp;E diverts'!$L$6:$Q$19,2,FALSE),"")</f>
        <v>11</v>
      </c>
      <c r="E8" s="23">
        <f>IFERROR(VLOOKUP(E4,'A&amp;E diverts'!$L$6:$Q$19,2,FALSE),"")</f>
        <v>25</v>
      </c>
      <c r="F8" s="23">
        <f>IFERROR(VLOOKUP(F4,'A&amp;E diverts'!$L$6:$Q$19,2,FALSE),"")</f>
        <v>30</v>
      </c>
      <c r="G8" s="23">
        <f>IFERROR(VLOOKUP(G4,'A&amp;E diverts'!$L$6:$Q$19,2,FALSE),"")</f>
        <v>6</v>
      </c>
      <c r="H8" s="23">
        <f>IFERROR(VLOOKUP(H4,'A&amp;E diverts'!$L$6:$Q$19,2,FALSE),"")</f>
        <v>39</v>
      </c>
      <c r="I8" s="23">
        <f>IFERROR(VLOOKUP(I4,'A&amp;E diverts'!$L$6:$Q$19,2,FALSE),"")</f>
        <v>32</v>
      </c>
      <c r="J8" s="23">
        <f>IFERROR(VLOOKUP(J4,'A&amp;E diverts'!$L$6:$Q$19,2,FALSE),"")</f>
        <v>6</v>
      </c>
      <c r="K8" s="23" t="str">
        <f>IFERROR(VLOOKUP(K4,'A&amp;E diverts'!$L$6:$Q$19,2,FALSE),"")</f>
        <v/>
      </c>
      <c r="L8" s="23" t="str">
        <f>IFERROR(VLOOKUP(L4,'A&amp;E diverts'!$L$6:$Q$19,2,FALSE),"")</f>
        <v/>
      </c>
      <c r="M8" s="23" t="str">
        <f>IFERROR(VLOOKUP(M4,'A&amp;E diverts'!$L$6:$Q$19,2,FALSE),"")</f>
        <v/>
      </c>
      <c r="N8" s="23" t="str">
        <f>IFERROR(VLOOKUP(N4,'A&amp;E diverts'!$L$6:$Q$19,2,FALSE),"")</f>
        <v/>
      </c>
      <c r="O8" s="23" t="str">
        <f>IFERROR(VLOOKUP(O4,'A&amp;E diverts'!$L$6:$Q$19,2,FALSE),"")</f>
        <v/>
      </c>
      <c r="P8" s="23" t="str">
        <f>IFERROR(VLOOKUP(P4,'A&amp;E diverts'!$L$6:$Q$19,2,FALSE),"")</f>
        <v/>
      </c>
      <c r="Q8" s="23" t="str">
        <f>IFERROR(VLOOKUP(Q4,'A&amp;E diverts'!$L$6:$Q$19,2,FALSE),"")</f>
        <v/>
      </c>
      <c r="Z8" s="63"/>
      <c r="AA8" s="63"/>
      <c r="AB8" s="63"/>
      <c r="AC8" s="63"/>
    </row>
    <row r="9" spans="2:29" x14ac:dyDescent="0.25">
      <c r="B9" s="66"/>
      <c r="C9" s="1" t="s">
        <v>5</v>
      </c>
      <c r="D9" s="24">
        <f>IFERROR(VLOOKUP(D$4,'A&amp;E diverts'!$L$6:$Q$19,3,FALSE),"")</f>
        <v>0</v>
      </c>
      <c r="E9" s="24">
        <f>IFERROR(VLOOKUP(E$4,'A&amp;E diverts'!$L$6:$Q$19,3,FALSE),"")</f>
        <v>0</v>
      </c>
      <c r="F9" s="24">
        <f>IFERROR(VLOOKUP(F$4,'A&amp;E diverts'!$L$6:$Q$19,3,FALSE),"")</f>
        <v>0</v>
      </c>
      <c r="G9" s="24">
        <f>IFERROR(VLOOKUP(G$4,'A&amp;E diverts'!$L$6:$Q$19,3,FALSE),"")</f>
        <v>0</v>
      </c>
      <c r="H9" s="24">
        <f>IFERROR(VLOOKUP(H$4,'A&amp;E diverts'!$L$6:$Q$19,3,FALSE),"")</f>
        <v>0</v>
      </c>
      <c r="I9" s="24">
        <f>IFERROR(VLOOKUP(I$4,'A&amp;E diverts'!$L$6:$Q$19,3,FALSE),"")</f>
        <v>0</v>
      </c>
      <c r="J9" s="24">
        <f>IFERROR(VLOOKUP(J$4,'A&amp;E diverts'!$L$6:$Q$19,3,FALSE),"")</f>
        <v>0</v>
      </c>
      <c r="K9" s="24" t="str">
        <f>IFERROR(VLOOKUP(K$4,'A&amp;E diverts'!$L$6:$Q$19,3,FALSE),"")</f>
        <v/>
      </c>
      <c r="L9" s="24" t="str">
        <f>IFERROR(VLOOKUP(L$4,'A&amp;E diverts'!$L$6:$Q$19,3,FALSE),"")</f>
        <v/>
      </c>
      <c r="M9" s="24" t="str">
        <f>IFERROR(VLOOKUP(M$4,'A&amp;E diverts'!$L$6:$Q$19,3,FALSE),"")</f>
        <v/>
      </c>
      <c r="N9" s="24" t="str">
        <f>IFERROR(VLOOKUP(N$4,'A&amp;E diverts'!$L$6:$Q$19,3,FALSE),"")</f>
        <v/>
      </c>
      <c r="O9" s="24" t="str">
        <f>IFERROR(VLOOKUP(O$4,'A&amp;E diverts'!$L$6:$Q$19,3,FALSE),"")</f>
        <v/>
      </c>
      <c r="P9" s="24" t="str">
        <f>IFERROR(VLOOKUP(P$4,'A&amp;E diverts'!$L$6:$Q$19,3,FALSE),"")</f>
        <v/>
      </c>
      <c r="Q9" s="24" t="str">
        <f>IFERROR(VLOOKUP(Q$4,'A&amp;E diverts'!$L$6:$Q$19,3,FALSE),"")</f>
        <v/>
      </c>
      <c r="Z9" s="63"/>
      <c r="AA9" s="63"/>
      <c r="AB9" s="63"/>
      <c r="AC9" s="63"/>
    </row>
    <row r="10" spans="2:29" x14ac:dyDescent="0.25">
      <c r="B10" s="66"/>
      <c r="C10" s="1" t="s">
        <v>33</v>
      </c>
      <c r="D10" s="24">
        <f>IFERROR(VLOOKUP(D$4,'A&amp;E diverts'!$L$6:$Q$19,4,FALSE),"")</f>
        <v>1</v>
      </c>
      <c r="E10" s="24">
        <f>IFERROR(VLOOKUP(E$4,'A&amp;E diverts'!$L$6:$Q$19,4,FALSE),"")</f>
        <v>13</v>
      </c>
      <c r="F10" s="24">
        <f>IFERROR(VLOOKUP(F$4,'A&amp;E diverts'!$L$6:$Q$19,4,FALSE),"")</f>
        <v>8</v>
      </c>
      <c r="G10" s="24">
        <f>IFERROR(VLOOKUP(G$4,'A&amp;E diverts'!$L$6:$Q$19,4,FALSE),"")</f>
        <v>2</v>
      </c>
      <c r="H10" s="24">
        <f>IFERROR(VLOOKUP(H$4,'A&amp;E diverts'!$L$6:$Q$19,4,FALSE),"")</f>
        <v>10</v>
      </c>
      <c r="I10" s="24">
        <f>IFERROR(VLOOKUP(I$4,'A&amp;E diverts'!$L$6:$Q$19,4,FALSE),"")</f>
        <v>4</v>
      </c>
      <c r="J10" s="24">
        <f>IFERROR(VLOOKUP(J$4,'A&amp;E diverts'!$L$6:$Q$19,4,FALSE),"")</f>
        <v>2</v>
      </c>
      <c r="K10" s="24" t="str">
        <f>IFERROR(VLOOKUP(K$4,'A&amp;E diverts'!$L$6:$Q$19,4,FALSE),"")</f>
        <v/>
      </c>
      <c r="L10" s="24" t="str">
        <f>IFERROR(VLOOKUP(L$4,'A&amp;E diverts'!$L$6:$Q$19,4,FALSE),"")</f>
        <v/>
      </c>
      <c r="M10" s="24" t="str">
        <f>IFERROR(VLOOKUP(M$4,'A&amp;E diverts'!$L$6:$Q$19,4,FALSE),"")</f>
        <v/>
      </c>
      <c r="N10" s="24" t="str">
        <f>IFERROR(VLOOKUP(N$4,'A&amp;E diverts'!$L$6:$Q$19,4,FALSE),"")</f>
        <v/>
      </c>
      <c r="O10" s="24" t="str">
        <f>IFERROR(VLOOKUP(O$4,'A&amp;E diverts'!$L$6:$Q$19,4,FALSE),"")</f>
        <v/>
      </c>
      <c r="P10" s="24" t="str">
        <f>IFERROR(VLOOKUP(P$4,'A&amp;E diverts'!$L$6:$Q$19,4,FALSE),"")</f>
        <v/>
      </c>
      <c r="Q10" s="24" t="str">
        <f>IFERROR(VLOOKUP(Q$4,'A&amp;E diverts'!$L$6:$Q$19,4,FALSE),"")</f>
        <v/>
      </c>
      <c r="Z10" s="64" t="s">
        <v>647</v>
      </c>
      <c r="AA10" s="64"/>
      <c r="AB10" s="64"/>
      <c r="AC10" s="64"/>
    </row>
    <row r="11" spans="2:29" x14ac:dyDescent="0.25">
      <c r="B11" s="66"/>
      <c r="C11" s="1" t="s">
        <v>6</v>
      </c>
      <c r="D11" s="24">
        <f>IFERROR(VLOOKUP(D$4,'A&amp;E diverts'!$L$6:$Q$19,5,FALSE),"")</f>
        <v>7</v>
      </c>
      <c r="E11" s="24">
        <f>IFERROR(VLOOKUP(E$4,'A&amp;E diverts'!$L$6:$Q$19,5,FALSE),"")</f>
        <v>5</v>
      </c>
      <c r="F11" s="24">
        <f>IFERROR(VLOOKUP(F$4,'A&amp;E diverts'!$L$6:$Q$19,5,FALSE),"")</f>
        <v>17</v>
      </c>
      <c r="G11" s="24">
        <f>IFERROR(VLOOKUP(G$4,'A&amp;E diverts'!$L$6:$Q$19,5,FALSE),"")</f>
        <v>3</v>
      </c>
      <c r="H11" s="24">
        <f>IFERROR(VLOOKUP(H$4,'A&amp;E diverts'!$L$6:$Q$19,5,FALSE),"")</f>
        <v>11</v>
      </c>
      <c r="I11" s="24">
        <f>IFERROR(VLOOKUP(I$4,'A&amp;E diverts'!$L$6:$Q$19,5,FALSE),"")</f>
        <v>16</v>
      </c>
      <c r="J11" s="24">
        <f>IFERROR(VLOOKUP(J$4,'A&amp;E diverts'!$L$6:$Q$19,5,FALSE),"")</f>
        <v>3</v>
      </c>
      <c r="K11" s="24" t="str">
        <f>IFERROR(VLOOKUP(K$4,'A&amp;E diverts'!$L$6:$Q$19,5,FALSE),"")</f>
        <v/>
      </c>
      <c r="L11" s="24" t="str">
        <f>IFERROR(VLOOKUP(L$4,'A&amp;E diverts'!$L$6:$Q$19,5,FALSE),"")</f>
        <v/>
      </c>
      <c r="M11" s="24" t="str">
        <f>IFERROR(VLOOKUP(M$4,'A&amp;E diverts'!$L$6:$Q$19,5,FALSE),"")</f>
        <v/>
      </c>
      <c r="N11" s="24" t="str">
        <f>IFERROR(VLOOKUP(N$4,'A&amp;E diverts'!$L$6:$Q$19,5,FALSE),"")</f>
        <v/>
      </c>
      <c r="O11" s="24" t="str">
        <f>IFERROR(VLOOKUP(O$4,'A&amp;E diverts'!$L$6:$Q$19,5,FALSE),"")</f>
        <v/>
      </c>
      <c r="P11" s="24" t="str">
        <f>IFERROR(VLOOKUP(P$4,'A&amp;E diverts'!$L$6:$Q$19,5,FALSE),"")</f>
        <v/>
      </c>
      <c r="Q11" s="24" t="str">
        <f>IFERROR(VLOOKUP(Q$4,'A&amp;E diverts'!$L$6:$Q$19,5,FALSE),"")</f>
        <v/>
      </c>
      <c r="Z11" s="64"/>
      <c r="AA11" s="64"/>
      <c r="AB11" s="64"/>
      <c r="AC11" s="64"/>
    </row>
    <row r="12" spans="2:29" x14ac:dyDescent="0.25">
      <c r="B12" s="66"/>
      <c r="C12" s="1" t="s">
        <v>7</v>
      </c>
      <c r="D12" s="24">
        <f>IFERROR(VLOOKUP(D$4,'A&amp;E diverts'!$L$6:$Q$19,6,FALSE),"")</f>
        <v>3</v>
      </c>
      <c r="E12" s="24">
        <f>IFERROR(VLOOKUP(E$4,'A&amp;E diverts'!$L$6:$Q$19,6,FALSE),"")</f>
        <v>7</v>
      </c>
      <c r="F12" s="24">
        <f>IFERROR(VLOOKUP(F$4,'A&amp;E diverts'!$L$6:$Q$19,6,FALSE),"")</f>
        <v>5</v>
      </c>
      <c r="G12" s="24">
        <f>IFERROR(VLOOKUP(G$4,'A&amp;E diverts'!$L$6:$Q$19,6,FALSE),"")</f>
        <v>1</v>
      </c>
      <c r="H12" s="24">
        <f>IFERROR(VLOOKUP(H$4,'A&amp;E diverts'!$L$6:$Q$19,6,FALSE),"")</f>
        <v>18</v>
      </c>
      <c r="I12" s="24">
        <f>IFERROR(VLOOKUP(I$4,'A&amp;E diverts'!$L$6:$Q$19,6,FALSE),"")</f>
        <v>12</v>
      </c>
      <c r="J12" s="24">
        <f>IFERROR(VLOOKUP(J$4,'A&amp;E diverts'!$L$6:$Q$19,6,FALSE),"")</f>
        <v>1</v>
      </c>
      <c r="K12" s="24" t="str">
        <f>IFERROR(VLOOKUP(K$4,'A&amp;E diverts'!$L$6:$Q$19,6,FALSE),"")</f>
        <v/>
      </c>
      <c r="L12" s="24" t="str">
        <f>IFERROR(VLOOKUP(L$4,'A&amp;E diverts'!$L$6:$Q$19,6,FALSE),"")</f>
        <v/>
      </c>
      <c r="M12" s="24" t="str">
        <f>IFERROR(VLOOKUP(M$4,'A&amp;E diverts'!$L$6:$Q$19,6,FALSE),"")</f>
        <v/>
      </c>
      <c r="N12" s="24" t="str">
        <f>IFERROR(VLOOKUP(N$4,'A&amp;E diverts'!$L$6:$Q$19,6,FALSE),"")</f>
        <v/>
      </c>
      <c r="O12" s="24" t="str">
        <f>IFERROR(VLOOKUP(O$4,'A&amp;E diverts'!$L$6:$Q$19,6,FALSE),"")</f>
        <v/>
      </c>
      <c r="P12" s="24" t="str">
        <f>IFERROR(VLOOKUP(P$4,'A&amp;E diverts'!$L$6:$Q$19,6,FALSE),"")</f>
        <v/>
      </c>
      <c r="Q12" s="24" t="str">
        <f>IFERROR(VLOOKUP(Q$4,'A&amp;E diverts'!$L$6:$Q$19,6,FALSE),"")</f>
        <v/>
      </c>
      <c r="Z12" s="64"/>
      <c r="AA12" s="64"/>
      <c r="AB12" s="64"/>
      <c r="AC12" s="64"/>
    </row>
    <row r="13" spans="2:29" ht="7.5" customHeight="1" x14ac:dyDescent="0.25">
      <c r="B13" s="66"/>
      <c r="Z13" s="64"/>
      <c r="AA13" s="64"/>
      <c r="AB13" s="64"/>
      <c r="AC13" s="64"/>
    </row>
    <row r="14" spans="2:29" x14ac:dyDescent="0.25">
      <c r="B14" s="66"/>
      <c r="C14" s="1" t="s">
        <v>35</v>
      </c>
      <c r="D14" s="67" t="s">
        <v>0</v>
      </c>
      <c r="E14" s="68"/>
      <c r="F14" s="69"/>
      <c r="G14" s="67" t="s">
        <v>3</v>
      </c>
      <c r="H14" s="68"/>
      <c r="I14" s="68"/>
      <c r="J14" s="68"/>
      <c r="K14" s="70" t="s">
        <v>1</v>
      </c>
      <c r="L14" s="71"/>
      <c r="M14" s="72"/>
      <c r="N14" s="79" t="str">
        <f>'A&amp;E diverts'!AA5&amp;" ("&amp;TEXT('A&amp;E diverts'!AA7,"d-mmm")&amp;")"</f>
        <v>14 (1-Jan)</v>
      </c>
      <c r="O14" s="80"/>
      <c r="P14" s="80"/>
      <c r="Q14" s="81"/>
      <c r="Z14" s="64"/>
      <c r="AA14" s="64"/>
      <c r="AB14" s="64"/>
      <c r="AC14" s="64"/>
    </row>
    <row r="15" spans="2:29" ht="7.5" customHeight="1" x14ac:dyDescent="0.25">
      <c r="B15" s="66"/>
      <c r="C15" s="1"/>
      <c r="K15" s="6"/>
      <c r="L15" s="6"/>
      <c r="M15" s="6"/>
      <c r="N15" s="6"/>
      <c r="O15" s="6"/>
      <c r="P15" s="6"/>
      <c r="Q15" s="6"/>
      <c r="Z15" s="64"/>
      <c r="AA15" s="64"/>
      <c r="AB15" s="64"/>
      <c r="AC15" s="64"/>
    </row>
    <row r="16" spans="2:29" x14ac:dyDescent="0.25">
      <c r="B16" s="66"/>
      <c r="C16" s="1" t="s">
        <v>31</v>
      </c>
      <c r="D16" s="67" t="s">
        <v>0</v>
      </c>
      <c r="E16" s="68"/>
      <c r="F16" s="69"/>
      <c r="G16" s="67" t="s">
        <v>4</v>
      </c>
      <c r="H16" s="68"/>
      <c r="I16" s="68"/>
      <c r="J16" s="68"/>
      <c r="K16" s="70" t="s">
        <v>1</v>
      </c>
      <c r="L16" s="71"/>
      <c r="M16" s="72"/>
      <c r="N16" s="79" t="str">
        <f>'A&amp;E diverts'!AK5&amp;" out of "&amp;'A&amp;E diverts'!AK6&amp;" ("&amp;TEXT('A&amp;E diverts'!AK7,"0%")&amp;")"</f>
        <v>8 out of 49 (16%)</v>
      </c>
      <c r="O16" s="80"/>
      <c r="P16" s="80"/>
      <c r="Q16" s="80"/>
      <c r="R16" s="5"/>
      <c r="Z16" s="64"/>
      <c r="AA16" s="64"/>
      <c r="AB16" s="64"/>
      <c r="AC16" s="64"/>
    </row>
    <row r="17" spans="2:29" ht="30" customHeight="1" x14ac:dyDescent="0.25">
      <c r="C17" s="1"/>
    </row>
    <row r="18" spans="2:29" ht="15" customHeight="1" x14ac:dyDescent="0.25">
      <c r="B18" s="66" t="s">
        <v>614</v>
      </c>
      <c r="C18" s="18" t="s">
        <v>634</v>
      </c>
    </row>
    <row r="19" spans="2:29" ht="15" customHeight="1" x14ac:dyDescent="0.25">
      <c r="B19" s="66"/>
      <c r="C19" s="1" t="s">
        <v>0</v>
      </c>
      <c r="D19" s="20">
        <v>81337.5</v>
      </c>
      <c r="E19" s="20">
        <v>91514</v>
      </c>
      <c r="F19" s="20">
        <v>91756</v>
      </c>
      <c r="G19" s="20">
        <v>92861</v>
      </c>
      <c r="H19" s="20">
        <v>93462</v>
      </c>
      <c r="I19" s="20">
        <v>95106</v>
      </c>
      <c r="J19" s="20">
        <v>96282.571428571435</v>
      </c>
      <c r="K19" s="20">
        <v>96602.71428571429</v>
      </c>
      <c r="L19" s="20">
        <v>95758.857142857145</v>
      </c>
      <c r="M19" s="20">
        <v>95387.28571428571</v>
      </c>
      <c r="N19" s="20">
        <v>96234</v>
      </c>
      <c r="O19" s="20">
        <v>95368.71428571429</v>
      </c>
      <c r="P19" s="20">
        <v>95012.28571428571</v>
      </c>
      <c r="Q19" s="20">
        <v>95709.857142857145</v>
      </c>
      <c r="Z19" s="63" t="s">
        <v>638</v>
      </c>
      <c r="AA19" s="63"/>
      <c r="AB19" s="63"/>
      <c r="AC19" s="63"/>
    </row>
    <row r="20" spans="2:29" ht="7.5" customHeight="1" x14ac:dyDescent="0.25">
      <c r="B20" s="66"/>
      <c r="C20" s="1"/>
      <c r="D20" s="52">
        <v>0.85</v>
      </c>
      <c r="E20" s="52">
        <v>0.85</v>
      </c>
      <c r="F20" s="52">
        <v>0.85</v>
      </c>
      <c r="G20" s="52">
        <v>0.85</v>
      </c>
      <c r="H20" s="52">
        <v>0.85</v>
      </c>
      <c r="I20" s="52">
        <v>0.85</v>
      </c>
      <c r="J20" s="52">
        <v>0.85</v>
      </c>
      <c r="K20" s="52">
        <v>0.85</v>
      </c>
      <c r="L20" s="52">
        <v>0.85</v>
      </c>
      <c r="M20" s="52">
        <v>0.85</v>
      </c>
      <c r="N20" s="52">
        <v>0.85</v>
      </c>
      <c r="O20" s="52">
        <v>0.85</v>
      </c>
      <c r="P20" s="52">
        <v>0.85</v>
      </c>
      <c r="Q20" s="52">
        <v>0.85</v>
      </c>
      <c r="Z20" s="63"/>
      <c r="AA20" s="63"/>
      <c r="AB20" s="63"/>
      <c r="AC20" s="63"/>
    </row>
    <row r="21" spans="2:29" x14ac:dyDescent="0.25">
      <c r="B21" s="66"/>
      <c r="C21" s="26" t="s">
        <v>1</v>
      </c>
      <c r="D21" s="16">
        <f>IFERROR(VLOOKUP(D4,'G&amp;A bed avail.'!$AL$6:$AQ$19,2,FALSE),"")</f>
        <v>93971.142857142855</v>
      </c>
      <c r="E21" s="16">
        <f>IFERROR(VLOOKUP(E4,'G&amp;A bed avail.'!$AL$6:$AQ$19,2,FALSE),"")</f>
        <v>93650.428571428565</v>
      </c>
      <c r="F21" s="16">
        <f>IFERROR(VLOOKUP(F4,'G&amp;A bed avail.'!$AL$6:$AQ$19,2,FALSE),"")</f>
        <v>93161.71428571429</v>
      </c>
      <c r="G21" s="16">
        <f>IFERROR(VLOOKUP(G4,'G&amp;A bed avail.'!$AL$6:$AQ$19,2,FALSE),"")</f>
        <v>92488.71428571429</v>
      </c>
      <c r="H21" s="16">
        <f>IFERROR(VLOOKUP(H4,'G&amp;A bed avail.'!$AL$6:$AQ$19,2,FALSE),"")</f>
        <v>93346.71428571429</v>
      </c>
      <c r="I21" s="16">
        <f>IFERROR(VLOOKUP(I4,'G&amp;A bed avail.'!$AL$6:$AQ$19,2,FALSE),"")</f>
        <v>93925.857142857145</v>
      </c>
      <c r="J21" s="16">
        <f>IFERROR(VLOOKUP(J4,'G&amp;A bed avail.'!$AL$6:$AQ$19,2,FALSE),"")</f>
        <v>94001.571428571435</v>
      </c>
      <c r="K21" s="16" t="str">
        <f>IFERROR(VLOOKUP(K4,'G&amp;A bed avail.'!$AL$6:$AQ$19,2,FALSE),"")</f>
        <v/>
      </c>
      <c r="L21" s="16" t="str">
        <f>IFERROR(VLOOKUP(L4,'G&amp;A bed avail.'!$AL$6:$AQ$19,2,FALSE),"")</f>
        <v/>
      </c>
      <c r="M21" s="16" t="str">
        <f>IFERROR(VLOOKUP(M4,'G&amp;A bed avail.'!$AL$6:$AQ$19,2,FALSE),"")</f>
        <v/>
      </c>
      <c r="N21" s="16" t="str">
        <f>IFERROR(VLOOKUP(N4,'G&amp;A bed avail.'!$AL$6:$AQ$19,2,FALSE),"")</f>
        <v/>
      </c>
      <c r="O21" s="16" t="str">
        <f>IFERROR(VLOOKUP(O4,'G&amp;A bed avail.'!$AL$6:$AQ$19,2,FALSE),"")</f>
        <v/>
      </c>
      <c r="P21" s="16" t="str">
        <f>IFERROR(VLOOKUP(P4,'G&amp;A bed avail.'!$AL$6:$AQ$19,2,FALSE),"")</f>
        <v/>
      </c>
      <c r="Q21" s="16" t="str">
        <f>IFERROR(VLOOKUP(Q4,'G&amp;A bed avail.'!$AL$6:$AQ$19,2,FALSE),"")</f>
        <v/>
      </c>
      <c r="R21" s="2"/>
      <c r="Z21" s="63"/>
      <c r="AA21" s="63"/>
      <c r="AB21" s="63"/>
      <c r="AC21" s="63"/>
    </row>
    <row r="22" spans="2:29" x14ac:dyDescent="0.25">
      <c r="B22" s="66"/>
      <c r="C22" s="1" t="s">
        <v>5</v>
      </c>
      <c r="D22" s="60">
        <f>IFERROR(VLOOKUP(D$4,'G&amp;A bed avail.'!$AL$6:$AQ$19,3,FALSE),"")</f>
        <v>13408.285714285714</v>
      </c>
      <c r="E22" s="60">
        <f>IFERROR(VLOOKUP(E$4,'G&amp;A bed avail.'!$AL$6:$AQ$19,3,FALSE),"")</f>
        <v>13394.857142857143</v>
      </c>
      <c r="F22" s="60">
        <f>IFERROR(VLOOKUP(F$4,'G&amp;A bed avail.'!$AL$6:$AQ$19,3,FALSE),"")</f>
        <v>13343.285714285714</v>
      </c>
      <c r="G22" s="60">
        <f>IFERROR(VLOOKUP(G$4,'G&amp;A bed avail.'!$AL$6:$AQ$19,3,FALSE),"")</f>
        <v>13340.142857142857</v>
      </c>
      <c r="H22" s="60">
        <f>IFERROR(VLOOKUP(H$4,'G&amp;A bed avail.'!$AL$6:$AQ$19,3,FALSE),"")</f>
        <v>13310.714285714286</v>
      </c>
      <c r="I22" s="60">
        <f>IFERROR(VLOOKUP(I$4,'G&amp;A bed avail.'!$AL$6:$AQ$19,3,FALSE),"")</f>
        <v>13155.285714285714</v>
      </c>
      <c r="J22" s="60">
        <f>IFERROR(VLOOKUP(J$4,'G&amp;A bed avail.'!$AL$6:$AQ$19,3,FALSE),"")</f>
        <v>13242.857142857143</v>
      </c>
      <c r="K22" s="60" t="str">
        <f>IFERROR(VLOOKUP(K$4,'G&amp;A bed avail.'!$AL$6:$AQ$19,3,FALSE),"")</f>
        <v/>
      </c>
      <c r="L22" s="60" t="str">
        <f>IFERROR(VLOOKUP(L$4,'G&amp;A bed avail.'!$AL$6:$AQ$19,3,FALSE),"")</f>
        <v/>
      </c>
      <c r="M22" s="60" t="str">
        <f>IFERROR(VLOOKUP(M$4,'G&amp;A bed avail.'!$AL$6:$AQ$19,3,FALSE),"")</f>
        <v/>
      </c>
      <c r="N22" s="60" t="str">
        <f>IFERROR(VLOOKUP(N$4,'G&amp;A bed avail.'!$AL$6:$AQ$19,3,FALSE),"")</f>
        <v/>
      </c>
      <c r="O22" s="60" t="str">
        <f>IFERROR(VLOOKUP(O$4,'G&amp;A bed avail.'!$AL$6:$AQ$19,3,FALSE),"")</f>
        <v/>
      </c>
      <c r="P22" s="60" t="str">
        <f>IFERROR(VLOOKUP(P$4,'G&amp;A bed avail.'!$AL$6:$AQ$19,3,FALSE),"")</f>
        <v/>
      </c>
      <c r="Q22" s="60" t="str">
        <f>IFERROR(VLOOKUP(Q$4,'G&amp;A bed avail.'!$AL$6:$AQ$19,3,FALSE),"")</f>
        <v/>
      </c>
      <c r="Z22" s="63"/>
      <c r="AA22" s="63"/>
      <c r="AB22" s="63"/>
      <c r="AC22" s="63"/>
    </row>
    <row r="23" spans="2:29" ht="15" customHeight="1" x14ac:dyDescent="0.25">
      <c r="B23" s="66"/>
      <c r="C23" s="1" t="s">
        <v>33</v>
      </c>
      <c r="D23" s="60">
        <f>IFERROR(VLOOKUP(D$4,'G&amp;A bed avail.'!$AL$6:$AQ$19,4,FALSE),"")</f>
        <v>27102.857142857141</v>
      </c>
      <c r="E23" s="60">
        <f>IFERROR(VLOOKUP(E$4,'G&amp;A bed avail.'!$AL$6:$AQ$19,4,FALSE),"")</f>
        <v>26852.285714285714</v>
      </c>
      <c r="F23" s="60">
        <f>IFERROR(VLOOKUP(F$4,'G&amp;A bed avail.'!$AL$6:$AQ$19,4,FALSE),"")</f>
        <v>26333.857142857141</v>
      </c>
      <c r="G23" s="60">
        <f>IFERROR(VLOOKUP(G$4,'G&amp;A bed avail.'!$AL$6:$AQ$19,4,FALSE),"")</f>
        <v>26331.714285714286</v>
      </c>
      <c r="H23" s="60">
        <f>IFERROR(VLOOKUP(H$4,'G&amp;A bed avail.'!$AL$6:$AQ$19,4,FALSE),"")</f>
        <v>26655.714285714286</v>
      </c>
      <c r="I23" s="60">
        <f>IFERROR(VLOOKUP(I$4,'G&amp;A bed avail.'!$AL$6:$AQ$19,4,FALSE),"")</f>
        <v>27007.142857142859</v>
      </c>
      <c r="J23" s="60">
        <f>IFERROR(VLOOKUP(J$4,'G&amp;A bed avail.'!$AL$6:$AQ$19,4,FALSE),"")</f>
        <v>27070.714285714286</v>
      </c>
      <c r="K23" s="60" t="str">
        <f>IFERROR(VLOOKUP(K$4,'G&amp;A bed avail.'!$AL$6:$AQ$19,4,FALSE),"")</f>
        <v/>
      </c>
      <c r="L23" s="60" t="str">
        <f>IFERROR(VLOOKUP(L$4,'G&amp;A bed avail.'!$AL$6:$AQ$19,4,FALSE),"")</f>
        <v/>
      </c>
      <c r="M23" s="60" t="str">
        <f>IFERROR(VLOOKUP(M$4,'G&amp;A bed avail.'!$AL$6:$AQ$19,4,FALSE),"")</f>
        <v/>
      </c>
      <c r="N23" s="60" t="str">
        <f>IFERROR(VLOOKUP(N$4,'G&amp;A bed avail.'!$AL$6:$AQ$19,4,FALSE),"")</f>
        <v/>
      </c>
      <c r="O23" s="60" t="str">
        <f>IFERROR(VLOOKUP(O$4,'G&amp;A bed avail.'!$AL$6:$AQ$19,4,FALSE),"")</f>
        <v/>
      </c>
      <c r="P23" s="60" t="str">
        <f>IFERROR(VLOOKUP(P$4,'G&amp;A bed avail.'!$AL$6:$AQ$19,4,FALSE),"")</f>
        <v/>
      </c>
      <c r="Q23" s="60" t="str">
        <f>IFERROR(VLOOKUP(Q$4,'G&amp;A bed avail.'!$AL$6:$AQ$19,4,FALSE),"")</f>
        <v/>
      </c>
      <c r="Z23" s="64" t="s">
        <v>648</v>
      </c>
      <c r="AA23" s="64"/>
      <c r="AB23" s="64"/>
      <c r="AC23" s="64"/>
    </row>
    <row r="24" spans="2:29" x14ac:dyDescent="0.25">
      <c r="B24" s="66"/>
      <c r="C24" s="1" t="s">
        <v>6</v>
      </c>
      <c r="D24" s="60">
        <f>IFERROR(VLOOKUP(D$4,'G&amp;A bed avail.'!$AL$6:$AQ$19,5,FALSE),"")</f>
        <v>31363.142857142859</v>
      </c>
      <c r="E24" s="60">
        <f>IFERROR(VLOOKUP(E$4,'G&amp;A bed avail.'!$AL$6:$AQ$19,5,FALSE),"")</f>
        <v>31259.714285714286</v>
      </c>
      <c r="F24" s="60">
        <f>IFERROR(VLOOKUP(F$4,'G&amp;A bed avail.'!$AL$6:$AQ$19,5,FALSE),"")</f>
        <v>31268.428571428572</v>
      </c>
      <c r="G24" s="60">
        <f>IFERROR(VLOOKUP(G$4,'G&amp;A bed avail.'!$AL$6:$AQ$19,5,FALSE),"")</f>
        <v>30995.857142857141</v>
      </c>
      <c r="H24" s="60">
        <f>IFERROR(VLOOKUP(H$4,'G&amp;A bed avail.'!$AL$6:$AQ$19,5,FALSE),"")</f>
        <v>31204.142857142859</v>
      </c>
      <c r="I24" s="60">
        <f>IFERROR(VLOOKUP(I$4,'G&amp;A bed avail.'!$AL$6:$AQ$19,5,FALSE),"")</f>
        <v>31418.142857142859</v>
      </c>
      <c r="J24" s="60">
        <f>IFERROR(VLOOKUP(J$4,'G&amp;A bed avail.'!$AL$6:$AQ$19,5,FALSE),"")</f>
        <v>31325.857142857141</v>
      </c>
      <c r="K24" s="60" t="str">
        <f>IFERROR(VLOOKUP(K$4,'G&amp;A bed avail.'!$AL$6:$AQ$19,5,FALSE),"")</f>
        <v/>
      </c>
      <c r="L24" s="60" t="str">
        <f>IFERROR(VLOOKUP(L$4,'G&amp;A bed avail.'!$AL$6:$AQ$19,5,FALSE),"")</f>
        <v/>
      </c>
      <c r="M24" s="60" t="str">
        <f>IFERROR(VLOOKUP(M$4,'G&amp;A bed avail.'!$AL$6:$AQ$19,5,FALSE),"")</f>
        <v/>
      </c>
      <c r="N24" s="60" t="str">
        <f>IFERROR(VLOOKUP(N$4,'G&amp;A bed avail.'!$AL$6:$AQ$19,5,FALSE),"")</f>
        <v/>
      </c>
      <c r="O24" s="60" t="str">
        <f>IFERROR(VLOOKUP(O$4,'G&amp;A bed avail.'!$AL$6:$AQ$19,5,FALSE),"")</f>
        <v/>
      </c>
      <c r="P24" s="60" t="str">
        <f>IFERROR(VLOOKUP(P$4,'G&amp;A bed avail.'!$AL$6:$AQ$19,5,FALSE),"")</f>
        <v/>
      </c>
      <c r="Q24" s="60" t="str">
        <f>IFERROR(VLOOKUP(Q$4,'G&amp;A bed avail.'!$AL$6:$AQ$19,5,FALSE),"")</f>
        <v/>
      </c>
      <c r="Z24" s="64"/>
      <c r="AA24" s="64"/>
      <c r="AB24" s="64"/>
      <c r="AC24" s="64"/>
    </row>
    <row r="25" spans="2:29" x14ac:dyDescent="0.25">
      <c r="B25" s="66"/>
      <c r="C25" s="1" t="s">
        <v>7</v>
      </c>
      <c r="D25" s="60">
        <f>IFERROR(VLOOKUP(D$4,'G&amp;A bed avail.'!$AL$6:$AQ$19,6,FALSE),"")</f>
        <v>22096.857142857141</v>
      </c>
      <c r="E25" s="60">
        <f>IFERROR(VLOOKUP(E$4,'G&amp;A bed avail.'!$AL$6:$AQ$19,6,FALSE),"")</f>
        <v>22143.571428571428</v>
      </c>
      <c r="F25" s="60">
        <f>IFERROR(VLOOKUP(F$4,'G&amp;A bed avail.'!$AL$6:$AQ$19,6,FALSE),"")</f>
        <v>22216.142857142859</v>
      </c>
      <c r="G25" s="60">
        <f>IFERROR(VLOOKUP(G$4,'G&amp;A bed avail.'!$AL$6:$AQ$19,6,FALSE),"")</f>
        <v>21821</v>
      </c>
      <c r="H25" s="60">
        <f>IFERROR(VLOOKUP(H$4,'G&amp;A bed avail.'!$AL$6:$AQ$19,6,FALSE),"")</f>
        <v>22176.142857142859</v>
      </c>
      <c r="I25" s="60">
        <f>IFERROR(VLOOKUP(I$4,'G&amp;A bed avail.'!$AL$6:$AQ$19,6,FALSE),"")</f>
        <v>22345.285714285714</v>
      </c>
      <c r="J25" s="60">
        <f>IFERROR(VLOOKUP(J$4,'G&amp;A bed avail.'!$AL$6:$AQ$19,6,FALSE),"")</f>
        <v>22362.142857142859</v>
      </c>
      <c r="K25" s="60" t="str">
        <f>IFERROR(VLOOKUP(K$4,'G&amp;A bed avail.'!$AL$6:$AQ$19,6,FALSE),"")</f>
        <v/>
      </c>
      <c r="L25" s="60" t="str">
        <f>IFERROR(VLOOKUP(L$4,'G&amp;A bed avail.'!$AL$6:$AQ$19,6,FALSE),"")</f>
        <v/>
      </c>
      <c r="M25" s="60" t="str">
        <f>IFERROR(VLOOKUP(M$4,'G&amp;A bed avail.'!$AL$6:$AQ$19,6,FALSE),"")</f>
        <v/>
      </c>
      <c r="N25" s="60" t="str">
        <f>IFERROR(VLOOKUP(N$4,'G&amp;A bed avail.'!$AL$6:$AQ$19,6,FALSE),"")</f>
        <v/>
      </c>
      <c r="O25" s="60" t="str">
        <f>IFERROR(VLOOKUP(O$4,'G&amp;A bed avail.'!$AL$6:$AQ$19,6,FALSE),"")</f>
        <v/>
      </c>
      <c r="P25" s="60" t="str">
        <f>IFERROR(VLOOKUP(P$4,'G&amp;A bed avail.'!$AL$6:$AQ$19,6,FALSE),"")</f>
        <v/>
      </c>
      <c r="Q25" s="60" t="str">
        <f>IFERROR(VLOOKUP(Q$4,'G&amp;A bed avail.'!$AL$6:$AQ$19,6,FALSE),"")</f>
        <v/>
      </c>
      <c r="Z25" s="64"/>
      <c r="AA25" s="64"/>
      <c r="AB25" s="64"/>
      <c r="AC25" s="64"/>
    </row>
    <row r="26" spans="2:29" ht="7.5" customHeight="1" x14ac:dyDescent="0.25">
      <c r="B26" s="66"/>
      <c r="C26" s="1"/>
      <c r="D26" s="57"/>
      <c r="E26" s="57"/>
      <c r="F26" s="57"/>
      <c r="G26" s="57"/>
      <c r="H26" s="57"/>
      <c r="I26" s="57"/>
      <c r="J26" s="57"/>
      <c r="K26" s="57"/>
      <c r="L26" s="57"/>
      <c r="M26" s="57"/>
      <c r="N26" s="57"/>
      <c r="O26" s="57"/>
      <c r="P26" s="57"/>
      <c r="Q26" s="57"/>
      <c r="Z26" s="64"/>
      <c r="AA26" s="64"/>
      <c r="AB26" s="64"/>
      <c r="AC26" s="64"/>
    </row>
    <row r="27" spans="2:29" x14ac:dyDescent="0.25">
      <c r="B27" s="66"/>
      <c r="C27" s="1" t="s">
        <v>626</v>
      </c>
      <c r="D27" s="67" t="s">
        <v>0</v>
      </c>
      <c r="E27" s="68"/>
      <c r="F27" s="69"/>
      <c r="G27" s="67" t="s">
        <v>629</v>
      </c>
      <c r="H27" s="68"/>
      <c r="I27" s="68"/>
      <c r="J27" s="68"/>
      <c r="K27" s="70" t="s">
        <v>1</v>
      </c>
      <c r="L27" s="71"/>
      <c r="M27" s="72"/>
      <c r="N27" s="76" t="str">
        <f>TEXT('G&amp;A bed avail.'!AY7,"0,0")&amp;" ("&amp;TEXT('G&amp;A bed avail.'!BA7,"d-mmm")&amp;")"</f>
        <v>94,487 (2-Dec)</v>
      </c>
      <c r="O27" s="77"/>
      <c r="P27" s="77"/>
      <c r="Q27" s="77"/>
      <c r="R27" s="5"/>
      <c r="Z27" s="64"/>
      <c r="AA27" s="64"/>
      <c r="AB27" s="64"/>
      <c r="AC27" s="64"/>
    </row>
    <row r="28" spans="2:29" ht="7.5" customHeight="1" x14ac:dyDescent="0.25">
      <c r="B28" s="66"/>
      <c r="C28" s="1"/>
      <c r="D28" s="57"/>
      <c r="E28" s="57"/>
      <c r="F28" s="57"/>
      <c r="G28" s="57"/>
      <c r="H28" s="57"/>
      <c r="I28" s="57"/>
      <c r="J28" s="57"/>
      <c r="K28" s="57"/>
      <c r="L28" s="57"/>
      <c r="M28" s="57"/>
      <c r="N28" s="57"/>
      <c r="O28" s="57"/>
      <c r="P28" s="57"/>
      <c r="Q28" s="57"/>
      <c r="Z28" s="64"/>
      <c r="AA28" s="64"/>
      <c r="AB28" s="64"/>
      <c r="AC28" s="64"/>
    </row>
    <row r="29" spans="2:29" ht="15" customHeight="1" x14ac:dyDescent="0.25">
      <c r="B29" s="66"/>
      <c r="C29" s="18" t="s">
        <v>635</v>
      </c>
      <c r="Z29" s="64"/>
      <c r="AA29" s="64"/>
      <c r="AB29" s="64"/>
      <c r="AC29" s="64"/>
    </row>
    <row r="30" spans="2:29" ht="15" customHeight="1" x14ac:dyDescent="0.25">
      <c r="B30" s="66"/>
      <c r="C30" s="1" t="s">
        <v>0</v>
      </c>
      <c r="D30" s="20">
        <v>2038</v>
      </c>
      <c r="E30" s="20">
        <v>2965.7142857142858</v>
      </c>
      <c r="F30" s="20">
        <v>2903.7142857142858</v>
      </c>
      <c r="G30" s="20">
        <v>2169.8571428571427</v>
      </c>
      <c r="H30" s="20">
        <v>2684.8571428571427</v>
      </c>
      <c r="I30" s="20">
        <v>4482.4285714285716</v>
      </c>
      <c r="J30" s="20">
        <v>4550</v>
      </c>
      <c r="K30" s="20">
        <v>4258.7142857142853</v>
      </c>
      <c r="L30" s="20">
        <v>4250.1428571428569</v>
      </c>
      <c r="M30" s="20">
        <v>4651.1428571428569</v>
      </c>
      <c r="N30" s="20">
        <v>4272.1428571428569</v>
      </c>
      <c r="O30" s="20">
        <v>3735.1428571428573</v>
      </c>
      <c r="P30" s="20">
        <v>3823.1428571428573</v>
      </c>
      <c r="Q30" s="20">
        <v>3710.7142857142858</v>
      </c>
      <c r="R30" s="4"/>
      <c r="Z30" s="64"/>
      <c r="AA30" s="64"/>
      <c r="AB30" s="64"/>
      <c r="AC30" s="64"/>
    </row>
    <row r="31" spans="2:29" ht="7.5" customHeight="1" x14ac:dyDescent="0.25">
      <c r="B31" s="66"/>
      <c r="C31" s="1"/>
      <c r="D31" s="52">
        <v>0.85</v>
      </c>
      <c r="E31" s="52">
        <v>0.85</v>
      </c>
      <c r="F31" s="52">
        <v>0.85</v>
      </c>
      <c r="G31" s="52">
        <v>0.85</v>
      </c>
      <c r="H31" s="52">
        <v>0.85</v>
      </c>
      <c r="I31" s="52">
        <v>0.85</v>
      </c>
      <c r="J31" s="52">
        <v>0.85</v>
      </c>
      <c r="K31" s="52">
        <v>0.85</v>
      </c>
      <c r="L31" s="52">
        <v>0.85</v>
      </c>
      <c r="M31" s="52">
        <v>0.85</v>
      </c>
      <c r="N31" s="52">
        <v>0.85</v>
      </c>
      <c r="O31" s="52">
        <v>0.85</v>
      </c>
      <c r="P31" s="52">
        <v>0.85</v>
      </c>
      <c r="Q31" s="52">
        <v>0.85</v>
      </c>
      <c r="Z31" s="64"/>
      <c r="AA31" s="64"/>
      <c r="AB31" s="64"/>
      <c r="AC31" s="64"/>
    </row>
    <row r="32" spans="2:29" x14ac:dyDescent="0.25">
      <c r="B32" s="66"/>
      <c r="C32" s="26" t="s">
        <v>1</v>
      </c>
      <c r="D32" s="16">
        <f>IFERROR(VLOOKUP(D$4,'G&amp;A bed avail.'!$AL$22:$AQ$35,2,FALSE),"")</f>
        <v>2319.4285714285716</v>
      </c>
      <c r="E32" s="16">
        <f>IFERROR(VLOOKUP(E$4,'G&amp;A bed avail.'!$AL$22:$AQ$35,2,FALSE),"")</f>
        <v>2560.2857142857142</v>
      </c>
      <c r="F32" s="16">
        <f>IFERROR(VLOOKUP(F$4,'G&amp;A bed avail.'!$AL$22:$AQ$35,2,FALSE),"")</f>
        <v>2922.5714285714284</v>
      </c>
      <c r="G32" s="16">
        <f>IFERROR(VLOOKUP(G$4,'G&amp;A bed avail.'!$AL$22:$AQ$35,2,FALSE),"")</f>
        <v>2430.2857142857142</v>
      </c>
      <c r="H32" s="16">
        <f>IFERROR(VLOOKUP(H$4,'G&amp;A bed avail.'!$AL$22:$AQ$35,2,FALSE),"")</f>
        <v>2778.7142857142858</v>
      </c>
      <c r="I32" s="16">
        <f>IFERROR(VLOOKUP(I$4,'G&amp;A bed avail.'!$AL$22:$AQ$35,2,FALSE),"")</f>
        <v>4699.4285714285716</v>
      </c>
      <c r="J32" s="16">
        <f>IFERROR(VLOOKUP(J$4,'G&amp;A bed avail.'!$AL$22:$AQ$35,2,FALSE),"")</f>
        <v>4626</v>
      </c>
      <c r="K32" s="16" t="str">
        <f>IFERROR(VLOOKUP(K$4,'G&amp;A bed avail.'!$AL$22:$AQ$35,2,FALSE),"")</f>
        <v/>
      </c>
      <c r="L32" s="16" t="str">
        <f>IFERROR(VLOOKUP(L$4,'G&amp;A bed avail.'!$AL$22:$AQ$35,2,FALSE),"")</f>
        <v/>
      </c>
      <c r="M32" s="16" t="str">
        <f>IFERROR(VLOOKUP(M$4,'G&amp;A bed avail.'!$AL$22:$AQ$35,2,FALSE),"")</f>
        <v/>
      </c>
      <c r="N32" s="16" t="str">
        <f>IFERROR(VLOOKUP(N$4,'G&amp;A bed avail.'!$AL$22:$AQ$35,2,FALSE),"")</f>
        <v/>
      </c>
      <c r="O32" s="16" t="str">
        <f>IFERROR(VLOOKUP(O$4,'G&amp;A bed avail.'!$AL$22:$AQ$35,2,FALSE),"")</f>
        <v/>
      </c>
      <c r="P32" s="16" t="str">
        <f>IFERROR(VLOOKUP(P$4,'G&amp;A bed avail.'!$AL$22:$AQ$35,2,FALSE),"")</f>
        <v/>
      </c>
      <c r="Q32" s="16" t="str">
        <f>IFERROR(VLOOKUP(Q$4,'G&amp;A bed avail.'!$AL$22:$AQ$35,2,FALSE),"")</f>
        <v/>
      </c>
      <c r="R32" s="2"/>
      <c r="Z32" s="64"/>
      <c r="AA32" s="64"/>
      <c r="AB32" s="64"/>
      <c r="AC32" s="64"/>
    </row>
    <row r="33" spans="2:29" x14ac:dyDescent="0.25">
      <c r="B33" s="66"/>
      <c r="C33" s="1" t="s">
        <v>5</v>
      </c>
      <c r="D33" s="60">
        <f>IFERROR(VLOOKUP(D$4,'G&amp;A bed avail.'!$AL$22:$AQ$35,3,FALSE),"")</f>
        <v>281.42857142857144</v>
      </c>
      <c r="E33" s="60">
        <f>IFERROR(VLOOKUP(E$4,'G&amp;A bed avail.'!$AL$22:$AQ$35,3,FALSE),"")</f>
        <v>310.85714285714283</v>
      </c>
      <c r="F33" s="60">
        <f>IFERROR(VLOOKUP(F$4,'G&amp;A bed avail.'!$AL$22:$AQ$35,3,FALSE),"")</f>
        <v>342.85714285714283</v>
      </c>
      <c r="G33" s="60">
        <f>IFERROR(VLOOKUP(G$4,'G&amp;A bed avail.'!$AL$22:$AQ$35,3,FALSE),"")</f>
        <v>333.85714285714283</v>
      </c>
      <c r="H33" s="60">
        <f>IFERROR(VLOOKUP(H$4,'G&amp;A bed avail.'!$AL$22:$AQ$35,3,FALSE),"")</f>
        <v>337.14285714285717</v>
      </c>
      <c r="I33" s="60">
        <f>IFERROR(VLOOKUP(I$4,'G&amp;A bed avail.'!$AL$22:$AQ$35,3,FALSE),"")</f>
        <v>510.57142857142856</v>
      </c>
      <c r="J33" s="60">
        <f>IFERROR(VLOOKUP(J$4,'G&amp;A bed avail.'!$AL$22:$AQ$35,3,FALSE),"")</f>
        <v>541.57142857142856</v>
      </c>
      <c r="K33" s="60" t="str">
        <f>IFERROR(VLOOKUP(K$4,'G&amp;A bed avail.'!$AL$22:$AQ$35,3,FALSE),"")</f>
        <v/>
      </c>
      <c r="L33" s="60" t="str">
        <f>IFERROR(VLOOKUP(L$4,'G&amp;A bed avail.'!$AL$22:$AQ$35,3,FALSE),"")</f>
        <v/>
      </c>
      <c r="M33" s="60" t="str">
        <f>IFERROR(VLOOKUP(M$4,'G&amp;A bed avail.'!$AL$22:$AQ$35,3,FALSE),"")</f>
        <v/>
      </c>
      <c r="N33" s="60" t="str">
        <f>IFERROR(VLOOKUP(N$4,'G&amp;A bed avail.'!$AL$22:$AQ$35,3,FALSE),"")</f>
        <v/>
      </c>
      <c r="O33" s="60" t="str">
        <f>IFERROR(VLOOKUP(O$4,'G&amp;A bed avail.'!$AL$22:$AQ$35,3,FALSE),"")</f>
        <v/>
      </c>
      <c r="P33" s="60" t="str">
        <f>IFERROR(VLOOKUP(P$4,'G&amp;A bed avail.'!$AL$22:$AQ$35,3,FALSE),"")</f>
        <v/>
      </c>
      <c r="Q33" s="60" t="str">
        <f>IFERROR(VLOOKUP(Q$4,'G&amp;A bed avail.'!$AL$22:$AQ$35,3,FALSE),"")</f>
        <v/>
      </c>
      <c r="Z33" s="64"/>
      <c r="AA33" s="64"/>
      <c r="AB33" s="64"/>
      <c r="AC33" s="64"/>
    </row>
    <row r="34" spans="2:29" ht="15" customHeight="1" x14ac:dyDescent="0.25">
      <c r="B34" s="66"/>
      <c r="C34" s="1" t="s">
        <v>33</v>
      </c>
      <c r="D34" s="60">
        <f>IFERROR(VLOOKUP(D$4,'G&amp;A bed avail.'!$AL$22:$AQ$35,4,FALSE),"")</f>
        <v>825.28571428571433</v>
      </c>
      <c r="E34" s="60">
        <f>IFERROR(VLOOKUP(E$4,'G&amp;A bed avail.'!$AL$22:$AQ$35,4,FALSE),"")</f>
        <v>927</v>
      </c>
      <c r="F34" s="60">
        <f>IFERROR(VLOOKUP(F$4,'G&amp;A bed avail.'!$AL$22:$AQ$35,4,FALSE),"")</f>
        <v>1061</v>
      </c>
      <c r="G34" s="60">
        <f>IFERROR(VLOOKUP(G$4,'G&amp;A bed avail.'!$AL$22:$AQ$35,4,FALSE),"")</f>
        <v>860.28571428571433</v>
      </c>
      <c r="H34" s="60">
        <f>IFERROR(VLOOKUP(H$4,'G&amp;A bed avail.'!$AL$22:$AQ$35,4,FALSE),"")</f>
        <v>912.42857142857144</v>
      </c>
      <c r="I34" s="60">
        <f>IFERROR(VLOOKUP(I$4,'G&amp;A bed avail.'!$AL$22:$AQ$35,4,FALSE),"")</f>
        <v>1523.1428571428571</v>
      </c>
      <c r="J34" s="60">
        <f>IFERROR(VLOOKUP(J$4,'G&amp;A bed avail.'!$AL$22:$AQ$35,4,FALSE),"")</f>
        <v>1447.7142857142858</v>
      </c>
      <c r="K34" s="60" t="str">
        <f>IFERROR(VLOOKUP(K$4,'G&amp;A bed avail.'!$AL$22:$AQ$35,4,FALSE),"")</f>
        <v/>
      </c>
      <c r="L34" s="60" t="str">
        <f>IFERROR(VLOOKUP(L$4,'G&amp;A bed avail.'!$AL$22:$AQ$35,4,FALSE),"")</f>
        <v/>
      </c>
      <c r="M34" s="60" t="str">
        <f>IFERROR(VLOOKUP(M$4,'G&amp;A bed avail.'!$AL$22:$AQ$35,4,FALSE),"")</f>
        <v/>
      </c>
      <c r="N34" s="60" t="str">
        <f>IFERROR(VLOOKUP(N$4,'G&amp;A bed avail.'!$AL$22:$AQ$35,4,FALSE),"")</f>
        <v/>
      </c>
      <c r="O34" s="60" t="str">
        <f>IFERROR(VLOOKUP(O$4,'G&amp;A bed avail.'!$AL$22:$AQ$35,4,FALSE),"")</f>
        <v/>
      </c>
      <c r="P34" s="60" t="str">
        <f>IFERROR(VLOOKUP(P$4,'G&amp;A bed avail.'!$AL$22:$AQ$35,4,FALSE),"")</f>
        <v/>
      </c>
      <c r="Q34" s="60" t="str">
        <f>IFERROR(VLOOKUP(Q$4,'G&amp;A bed avail.'!$AL$22:$AQ$35,4,FALSE),"")</f>
        <v/>
      </c>
      <c r="Z34" s="64"/>
      <c r="AA34" s="64"/>
      <c r="AB34" s="64"/>
      <c r="AC34" s="64"/>
    </row>
    <row r="35" spans="2:29" x14ac:dyDescent="0.25">
      <c r="B35" s="66"/>
      <c r="C35" s="1" t="s">
        <v>6</v>
      </c>
      <c r="D35" s="60">
        <f>IFERROR(VLOOKUP(D$4,'G&amp;A bed avail.'!$AL$22:$AQ$35,5,FALSE),"")</f>
        <v>672.71428571428567</v>
      </c>
      <c r="E35" s="60">
        <f>IFERROR(VLOOKUP(E$4,'G&amp;A bed avail.'!$AL$22:$AQ$35,5,FALSE),"")</f>
        <v>729</v>
      </c>
      <c r="F35" s="60">
        <f>IFERROR(VLOOKUP(F$4,'G&amp;A bed avail.'!$AL$22:$AQ$35,5,FALSE),"")</f>
        <v>824.71428571428567</v>
      </c>
      <c r="G35" s="60">
        <f>IFERROR(VLOOKUP(G$4,'G&amp;A bed avail.'!$AL$22:$AQ$35,5,FALSE),"")</f>
        <v>730.14285714285711</v>
      </c>
      <c r="H35" s="60">
        <f>IFERROR(VLOOKUP(H$4,'G&amp;A bed avail.'!$AL$22:$AQ$35,5,FALSE),"")</f>
        <v>836.14285714285711</v>
      </c>
      <c r="I35" s="60">
        <f>IFERROR(VLOOKUP(I$4,'G&amp;A bed avail.'!$AL$22:$AQ$35,5,FALSE),"")</f>
        <v>1446.4285714285713</v>
      </c>
      <c r="J35" s="60">
        <f>IFERROR(VLOOKUP(J$4,'G&amp;A bed avail.'!$AL$22:$AQ$35,5,FALSE),"")</f>
        <v>1513.2857142857142</v>
      </c>
      <c r="K35" s="60" t="str">
        <f>IFERROR(VLOOKUP(K$4,'G&amp;A bed avail.'!$AL$22:$AQ$35,5,FALSE),"")</f>
        <v/>
      </c>
      <c r="L35" s="60" t="str">
        <f>IFERROR(VLOOKUP(L$4,'G&amp;A bed avail.'!$AL$22:$AQ$35,5,FALSE),"")</f>
        <v/>
      </c>
      <c r="M35" s="60" t="str">
        <f>IFERROR(VLOOKUP(M$4,'G&amp;A bed avail.'!$AL$22:$AQ$35,5,FALSE),"")</f>
        <v/>
      </c>
      <c r="N35" s="60" t="str">
        <f>IFERROR(VLOOKUP(N$4,'G&amp;A bed avail.'!$AL$22:$AQ$35,5,FALSE),"")</f>
        <v/>
      </c>
      <c r="O35" s="60" t="str">
        <f>IFERROR(VLOOKUP(O$4,'G&amp;A bed avail.'!$AL$22:$AQ$35,5,FALSE),"")</f>
        <v/>
      </c>
      <c r="P35" s="60" t="str">
        <f>IFERROR(VLOOKUP(P$4,'G&amp;A bed avail.'!$AL$22:$AQ$35,5,FALSE),"")</f>
        <v/>
      </c>
      <c r="Q35" s="60" t="str">
        <f>IFERROR(VLOOKUP(Q$4,'G&amp;A bed avail.'!$AL$22:$AQ$35,5,FALSE),"")</f>
        <v/>
      </c>
      <c r="Z35" s="64"/>
      <c r="AA35" s="64"/>
      <c r="AB35" s="64"/>
      <c r="AC35" s="64"/>
    </row>
    <row r="36" spans="2:29" x14ac:dyDescent="0.25">
      <c r="B36" s="66"/>
      <c r="C36" s="1" t="s">
        <v>7</v>
      </c>
      <c r="D36" s="60">
        <f>IFERROR(VLOOKUP(D$4,'G&amp;A bed avail.'!$AL$22:$AQ$35,6,FALSE),"")</f>
        <v>540</v>
      </c>
      <c r="E36" s="60">
        <f>IFERROR(VLOOKUP(E$4,'G&amp;A bed avail.'!$AL$22:$AQ$35,6,FALSE),"")</f>
        <v>593.42857142857144</v>
      </c>
      <c r="F36" s="60">
        <f>IFERROR(VLOOKUP(F$4,'G&amp;A bed avail.'!$AL$22:$AQ$35,6,FALSE),"")</f>
        <v>694</v>
      </c>
      <c r="G36" s="60">
        <f>IFERROR(VLOOKUP(G$4,'G&amp;A bed avail.'!$AL$22:$AQ$35,6,FALSE),"")</f>
        <v>506</v>
      </c>
      <c r="H36" s="60">
        <f>IFERROR(VLOOKUP(H$4,'G&amp;A bed avail.'!$AL$22:$AQ$35,6,FALSE),"")</f>
        <v>693</v>
      </c>
      <c r="I36" s="60">
        <f>IFERROR(VLOOKUP(I$4,'G&amp;A bed avail.'!$AL$22:$AQ$35,6,FALSE),"")</f>
        <v>1219.2857142857142</v>
      </c>
      <c r="J36" s="60">
        <f>IFERROR(VLOOKUP(J$4,'G&amp;A bed avail.'!$AL$22:$AQ$35,6,FALSE),"")</f>
        <v>1123.4285714285713</v>
      </c>
      <c r="K36" s="60" t="str">
        <f>IFERROR(VLOOKUP(K$4,'G&amp;A bed avail.'!$AL$22:$AQ$35,6,FALSE),"")</f>
        <v/>
      </c>
      <c r="L36" s="60" t="str">
        <f>IFERROR(VLOOKUP(L$4,'G&amp;A bed avail.'!$AL$22:$AQ$35,6,FALSE),"")</f>
        <v/>
      </c>
      <c r="M36" s="60" t="str">
        <f>IFERROR(VLOOKUP(M$4,'G&amp;A bed avail.'!$AL$22:$AQ$35,6,FALSE),"")</f>
        <v/>
      </c>
      <c r="N36" s="60" t="str">
        <f>IFERROR(VLOOKUP(N$4,'G&amp;A bed avail.'!$AL$22:$AQ$35,6,FALSE),"")</f>
        <v/>
      </c>
      <c r="O36" s="60" t="str">
        <f>IFERROR(VLOOKUP(O$4,'G&amp;A bed avail.'!$AL$22:$AQ$35,6,FALSE),"")</f>
        <v/>
      </c>
      <c r="P36" s="60" t="str">
        <f>IFERROR(VLOOKUP(P$4,'G&amp;A bed avail.'!$AL$22:$AQ$35,6,FALSE),"")</f>
        <v/>
      </c>
      <c r="Q36" s="60" t="str">
        <f>IFERROR(VLOOKUP(Q$4,'G&amp;A bed avail.'!$AL$22:$AQ$35,6,FALSE),"")</f>
        <v/>
      </c>
      <c r="Z36" s="64"/>
      <c r="AA36" s="64"/>
      <c r="AB36" s="64"/>
      <c r="AC36" s="64"/>
    </row>
    <row r="37" spans="2:29" ht="7.5" customHeight="1" x14ac:dyDescent="0.25">
      <c r="B37" s="66"/>
      <c r="C37" s="1"/>
      <c r="D37" s="57"/>
      <c r="E37" s="57"/>
      <c r="F37" s="57"/>
      <c r="G37" s="57"/>
      <c r="H37" s="57"/>
      <c r="I37" s="57"/>
      <c r="J37" s="57"/>
      <c r="K37" s="57"/>
      <c r="L37" s="57"/>
      <c r="M37" s="57"/>
      <c r="N37" s="57"/>
      <c r="O37" s="57"/>
      <c r="P37" s="57"/>
      <c r="Q37" s="57"/>
      <c r="Z37" s="64"/>
      <c r="AA37" s="64"/>
      <c r="AB37" s="64"/>
      <c r="AC37" s="64"/>
    </row>
    <row r="38" spans="2:29" x14ac:dyDescent="0.25">
      <c r="B38" s="66"/>
      <c r="C38" s="1" t="s">
        <v>627</v>
      </c>
      <c r="D38" s="67" t="s">
        <v>0</v>
      </c>
      <c r="E38" s="68"/>
      <c r="F38" s="69"/>
      <c r="G38" s="67" t="s">
        <v>630</v>
      </c>
      <c r="H38" s="68"/>
      <c r="I38" s="68"/>
      <c r="J38" s="68"/>
      <c r="K38" s="70" t="s">
        <v>1</v>
      </c>
      <c r="L38" s="71"/>
      <c r="M38" s="72"/>
      <c r="N38" s="79" t="str">
        <f>TEXT('G&amp;A bed avail.'!AY8,"0,0")&amp;" ("&amp;TEXT('G&amp;A bed avail.'!BA8,"d-mmm")&amp;")"</f>
        <v>5,075 (2-Jan)</v>
      </c>
      <c r="O38" s="80"/>
      <c r="P38" s="80"/>
      <c r="Q38" s="80"/>
      <c r="R38" s="5"/>
      <c r="Z38" s="64"/>
      <c r="AA38" s="64"/>
      <c r="AB38" s="64"/>
      <c r="AC38" s="64"/>
    </row>
    <row r="39" spans="2:29" ht="7.5" customHeight="1" x14ac:dyDescent="0.25">
      <c r="B39" s="66"/>
      <c r="C39" s="1"/>
      <c r="D39" s="57"/>
      <c r="E39" s="57"/>
      <c r="F39" s="57"/>
      <c r="G39" s="57"/>
      <c r="H39" s="57"/>
      <c r="I39" s="57"/>
      <c r="J39" s="57"/>
      <c r="K39" s="57"/>
      <c r="L39" s="57"/>
      <c r="M39" s="57"/>
      <c r="N39" s="57"/>
      <c r="O39" s="57"/>
      <c r="P39" s="57"/>
      <c r="Q39" s="57"/>
      <c r="Z39" s="64"/>
      <c r="AA39" s="64"/>
      <c r="AB39" s="64"/>
      <c r="AC39" s="64"/>
    </row>
    <row r="40" spans="2:29" ht="15" customHeight="1" x14ac:dyDescent="0.25">
      <c r="B40" s="66"/>
      <c r="C40" s="18" t="s">
        <v>636</v>
      </c>
      <c r="Z40" s="64"/>
      <c r="AA40" s="64"/>
      <c r="AB40" s="64"/>
      <c r="AC40" s="64"/>
    </row>
    <row r="41" spans="2:29" ht="15" customHeight="1" x14ac:dyDescent="0.25">
      <c r="B41" s="66"/>
      <c r="C41" s="1" t="s">
        <v>0</v>
      </c>
      <c r="D41" s="20">
        <v>92755.5</v>
      </c>
      <c r="E41" s="20">
        <v>96086.428571428565</v>
      </c>
      <c r="F41" s="20">
        <v>94808.71428571429</v>
      </c>
      <c r="G41" s="20">
        <v>95030.857142857145</v>
      </c>
      <c r="H41" s="20">
        <v>96146.857142857145</v>
      </c>
      <c r="I41" s="20">
        <v>99588.428571428565</v>
      </c>
      <c r="J41" s="20">
        <v>100832.57142857143</v>
      </c>
      <c r="K41" s="20">
        <v>100861.42857142857</v>
      </c>
      <c r="L41" s="20">
        <v>100009</v>
      </c>
      <c r="M41" s="20">
        <v>100038.42857142857</v>
      </c>
      <c r="N41" s="20">
        <v>100506.14285714286</v>
      </c>
      <c r="O41" s="20">
        <v>99103.857142857145</v>
      </c>
      <c r="P41" s="20">
        <v>98835.428571428565</v>
      </c>
      <c r="Q41" s="20">
        <v>99420.571428571435</v>
      </c>
      <c r="R41" s="4"/>
      <c r="Z41" s="64"/>
      <c r="AA41" s="64"/>
      <c r="AB41" s="64"/>
      <c r="AC41" s="64"/>
    </row>
    <row r="42" spans="2:29" ht="7.5" customHeight="1" x14ac:dyDescent="0.25">
      <c r="B42" s="66"/>
      <c r="C42" s="1"/>
      <c r="D42" s="52">
        <v>0.85</v>
      </c>
      <c r="E42" s="52">
        <v>0.85</v>
      </c>
      <c r="F42" s="52">
        <v>0.85</v>
      </c>
      <c r="G42" s="52">
        <v>0.85</v>
      </c>
      <c r="H42" s="52">
        <v>0.85</v>
      </c>
      <c r="I42" s="52">
        <v>0.85</v>
      </c>
      <c r="J42" s="52">
        <v>0.85</v>
      </c>
      <c r="K42" s="52">
        <v>0.85</v>
      </c>
      <c r="L42" s="52">
        <v>0.85</v>
      </c>
      <c r="M42" s="52">
        <v>0.85</v>
      </c>
      <c r="N42" s="52">
        <v>0.85</v>
      </c>
      <c r="O42" s="52">
        <v>0.85</v>
      </c>
      <c r="P42" s="52">
        <v>0.85</v>
      </c>
      <c r="Q42" s="52">
        <v>0.85</v>
      </c>
      <c r="Z42" s="64"/>
      <c r="AA42" s="64"/>
      <c r="AB42" s="64"/>
      <c r="AC42" s="64"/>
    </row>
    <row r="43" spans="2:29" x14ac:dyDescent="0.25">
      <c r="B43" s="66"/>
      <c r="C43" s="26" t="s">
        <v>1</v>
      </c>
      <c r="D43" s="16">
        <f>IFERROR(VLOOKUP(D$4,'G&amp;A bed avail.'!$AL$38:$AQ$51,2,FALSE),"")</f>
        <v>96291</v>
      </c>
      <c r="E43" s="16">
        <f>IFERROR(VLOOKUP(E$4,'G&amp;A bed avail.'!$AL$38:$AQ$51,2,FALSE),"")</f>
        <v>96210.71428571429</v>
      </c>
      <c r="F43" s="16">
        <f>IFERROR(VLOOKUP(F$4,'G&amp;A bed avail.'!$AL$38:$AQ$51,2,FALSE),"")</f>
        <v>96084.28571428571</v>
      </c>
      <c r="G43" s="16">
        <f>IFERROR(VLOOKUP(G$4,'G&amp;A bed avail.'!$AL$38:$AQ$51,2,FALSE),"")</f>
        <v>94919</v>
      </c>
      <c r="H43" s="16">
        <f>IFERROR(VLOOKUP(H$4,'G&amp;A bed avail.'!$AL$38:$AQ$51,2,FALSE),"")</f>
        <v>96129.571428571435</v>
      </c>
      <c r="I43" s="16">
        <f>IFERROR(VLOOKUP(I$4,'G&amp;A bed avail.'!$AL$38:$AQ$51,2,FALSE),"")</f>
        <v>98579.28571428571</v>
      </c>
      <c r="J43" s="16">
        <f>IFERROR(VLOOKUP(J$4,'G&amp;A bed avail.'!$AL$38:$AQ$51,2,FALSE),"")</f>
        <v>98611.142857142855</v>
      </c>
      <c r="K43" s="16" t="str">
        <f>IFERROR(VLOOKUP(K$4,'G&amp;A bed avail.'!$AL$38:$AQ$51,2,FALSE),"")</f>
        <v/>
      </c>
      <c r="L43" s="16" t="str">
        <f>IFERROR(VLOOKUP(L$4,'G&amp;A bed avail.'!$AL$38:$AQ$51,2,FALSE),"")</f>
        <v/>
      </c>
      <c r="M43" s="16" t="str">
        <f>IFERROR(VLOOKUP(M$4,'G&amp;A bed avail.'!$AL$38:$AQ$51,2,FALSE),"")</f>
        <v/>
      </c>
      <c r="N43" s="16" t="str">
        <f>IFERROR(VLOOKUP(N$4,'G&amp;A bed avail.'!$AL$38:$AQ$51,2,FALSE),"")</f>
        <v/>
      </c>
      <c r="O43" s="16" t="str">
        <f>IFERROR(VLOOKUP(O$4,'G&amp;A bed avail.'!$AL$38:$AQ$51,2,FALSE),"")</f>
        <v/>
      </c>
      <c r="P43" s="16" t="str">
        <f>IFERROR(VLOOKUP(P$4,'G&amp;A bed avail.'!$AL$38:$AQ$51,2,FALSE),"")</f>
        <v/>
      </c>
      <c r="Q43" s="16" t="str">
        <f>IFERROR(VLOOKUP(Q$4,'G&amp;A bed avail.'!$AL$38:$AQ$51,2,FALSE),"")</f>
        <v/>
      </c>
      <c r="R43" s="2"/>
      <c r="Z43" s="64"/>
      <c r="AA43" s="64"/>
      <c r="AB43" s="64"/>
      <c r="AC43" s="64"/>
    </row>
    <row r="44" spans="2:29" x14ac:dyDescent="0.25">
      <c r="B44" s="66"/>
      <c r="C44" s="1" t="s">
        <v>5</v>
      </c>
      <c r="D44" s="60">
        <f>IFERROR(VLOOKUP(D$4,'G&amp;A bed avail.'!$AL$38:$AQ$51,3,FALSE),"")</f>
        <v>13689.714285714286</v>
      </c>
      <c r="E44" s="60">
        <f>IFERROR(VLOOKUP(E$4,'G&amp;A bed avail.'!$AL$38:$AQ$51,3,FALSE),"")</f>
        <v>13705.714285714286</v>
      </c>
      <c r="F44" s="60">
        <f>IFERROR(VLOOKUP(F$4,'G&amp;A bed avail.'!$AL$38:$AQ$51,3,FALSE),"")</f>
        <v>13686.142857142857</v>
      </c>
      <c r="G44" s="60">
        <f>IFERROR(VLOOKUP(G$4,'G&amp;A bed avail.'!$AL$38:$AQ$51,3,FALSE),"")</f>
        <v>13674</v>
      </c>
      <c r="H44" s="60">
        <f>IFERROR(VLOOKUP(H$4,'G&amp;A bed avail.'!$AL$38:$AQ$51,3,FALSE),"")</f>
        <v>13652.571428571429</v>
      </c>
      <c r="I44" s="60">
        <f>IFERROR(VLOOKUP(I$4,'G&amp;A bed avail.'!$AL$38:$AQ$51,3,FALSE),"")</f>
        <v>13665.857142857143</v>
      </c>
      <c r="J44" s="60">
        <f>IFERROR(VLOOKUP(J$4,'G&amp;A bed avail.'!$AL$38:$AQ$51,3,FALSE),"")</f>
        <v>13784.428571428571</v>
      </c>
      <c r="K44" s="60" t="str">
        <f>IFERROR(VLOOKUP(K$4,'G&amp;A bed avail.'!$AL$38:$AQ$51,3,FALSE),"")</f>
        <v/>
      </c>
      <c r="L44" s="60" t="str">
        <f>IFERROR(VLOOKUP(L$4,'G&amp;A bed avail.'!$AL$38:$AQ$51,3,FALSE),"")</f>
        <v/>
      </c>
      <c r="M44" s="60" t="str">
        <f>IFERROR(VLOOKUP(M$4,'G&amp;A bed avail.'!$AL$38:$AQ$51,3,FALSE),"")</f>
        <v/>
      </c>
      <c r="N44" s="60" t="str">
        <f>IFERROR(VLOOKUP(N$4,'G&amp;A bed avail.'!$AL$38:$AQ$51,3,FALSE),"")</f>
        <v/>
      </c>
      <c r="O44" s="60" t="str">
        <f>IFERROR(VLOOKUP(O$4,'G&amp;A bed avail.'!$AL$38:$AQ$51,3,FALSE),"")</f>
        <v/>
      </c>
      <c r="P44" s="60" t="str">
        <f>IFERROR(VLOOKUP(P$4,'G&amp;A bed avail.'!$AL$38:$AQ$51,3,FALSE),"")</f>
        <v/>
      </c>
      <c r="Q44" s="60" t="str">
        <f>IFERROR(VLOOKUP(Q$4,'G&amp;A bed avail.'!$AL$38:$AQ$51,3,FALSE),"")</f>
        <v/>
      </c>
      <c r="Z44" s="64"/>
      <c r="AA44" s="64"/>
      <c r="AB44" s="64"/>
      <c r="AC44" s="64"/>
    </row>
    <row r="45" spans="2:29" ht="15" customHeight="1" x14ac:dyDescent="0.25">
      <c r="B45" s="66"/>
      <c r="C45" s="1" t="s">
        <v>33</v>
      </c>
      <c r="D45" s="60">
        <f>IFERROR(VLOOKUP(D$4,'G&amp;A bed avail.'!$AL$38:$AQ$51,4,FALSE),"")</f>
        <v>27928.142857142859</v>
      </c>
      <c r="E45" s="60">
        <f>IFERROR(VLOOKUP(E$4,'G&amp;A bed avail.'!$AL$38:$AQ$51,4,FALSE),"")</f>
        <v>27779.285714285714</v>
      </c>
      <c r="F45" s="60">
        <f>IFERROR(VLOOKUP(F$4,'G&amp;A bed avail.'!$AL$38:$AQ$51,4,FALSE),"")</f>
        <v>27394.857142857141</v>
      </c>
      <c r="G45" s="60">
        <f>IFERROR(VLOOKUP(G$4,'G&amp;A bed avail.'!$AL$38:$AQ$51,4,FALSE),"")</f>
        <v>27192</v>
      </c>
      <c r="H45" s="60">
        <f>IFERROR(VLOOKUP(H$4,'G&amp;A bed avail.'!$AL$38:$AQ$51,4,FALSE),"")</f>
        <v>27568.142857142859</v>
      </c>
      <c r="I45" s="60">
        <f>IFERROR(VLOOKUP(I$4,'G&amp;A bed avail.'!$AL$38:$AQ$51,4,FALSE),"")</f>
        <v>28523</v>
      </c>
      <c r="J45" s="60">
        <f>IFERROR(VLOOKUP(J$4,'G&amp;A bed avail.'!$AL$38:$AQ$51,4,FALSE),"")</f>
        <v>28518.428571428572</v>
      </c>
      <c r="K45" s="60" t="str">
        <f>IFERROR(VLOOKUP(K$4,'G&amp;A bed avail.'!$AL$38:$AQ$51,4,FALSE),"")</f>
        <v/>
      </c>
      <c r="L45" s="60" t="str">
        <f>IFERROR(VLOOKUP(L$4,'G&amp;A bed avail.'!$AL$38:$AQ$51,4,FALSE),"")</f>
        <v/>
      </c>
      <c r="M45" s="60" t="str">
        <f>IFERROR(VLOOKUP(M$4,'G&amp;A bed avail.'!$AL$38:$AQ$51,4,FALSE),"")</f>
        <v/>
      </c>
      <c r="N45" s="60" t="str">
        <f>IFERROR(VLOOKUP(N$4,'G&amp;A bed avail.'!$AL$38:$AQ$51,4,FALSE),"")</f>
        <v/>
      </c>
      <c r="O45" s="60" t="str">
        <f>IFERROR(VLOOKUP(O$4,'G&amp;A bed avail.'!$AL$38:$AQ$51,4,FALSE),"")</f>
        <v/>
      </c>
      <c r="P45" s="60" t="str">
        <f>IFERROR(VLOOKUP(P$4,'G&amp;A bed avail.'!$AL$38:$AQ$51,4,FALSE),"")</f>
        <v/>
      </c>
      <c r="Q45" s="60" t="str">
        <f>IFERROR(VLOOKUP(Q$4,'G&amp;A bed avail.'!$AL$38:$AQ$51,4,FALSE),"")</f>
        <v/>
      </c>
      <c r="Z45" s="64"/>
      <c r="AA45" s="64"/>
      <c r="AB45" s="64"/>
      <c r="AC45" s="64"/>
    </row>
    <row r="46" spans="2:29" x14ac:dyDescent="0.25">
      <c r="B46" s="66"/>
      <c r="C46" s="1" t="s">
        <v>6</v>
      </c>
      <c r="D46" s="60">
        <f>IFERROR(VLOOKUP(D$4,'G&amp;A bed avail.'!$AL$38:$AQ$51,5,FALSE),"")</f>
        <v>32035.857142857141</v>
      </c>
      <c r="E46" s="60">
        <f>IFERROR(VLOOKUP(E$4,'G&amp;A bed avail.'!$AL$38:$AQ$51,5,FALSE),"")</f>
        <v>31988.714285714286</v>
      </c>
      <c r="F46" s="60">
        <f>IFERROR(VLOOKUP(F$4,'G&amp;A bed avail.'!$AL$38:$AQ$51,5,FALSE),"")</f>
        <v>32093.142857142859</v>
      </c>
      <c r="G46" s="60">
        <f>IFERROR(VLOOKUP(G$4,'G&amp;A bed avail.'!$AL$38:$AQ$51,5,FALSE),"")</f>
        <v>31726</v>
      </c>
      <c r="H46" s="60">
        <f>IFERROR(VLOOKUP(H$4,'G&amp;A bed avail.'!$AL$38:$AQ$51,5,FALSE),"")</f>
        <v>32039.857142857141</v>
      </c>
      <c r="I46" s="60">
        <f>IFERROR(VLOOKUP(I$4,'G&amp;A bed avail.'!$AL$38:$AQ$51,5,FALSE),"")</f>
        <v>32825.857142857145</v>
      </c>
      <c r="J46" s="60">
        <f>IFERROR(VLOOKUP(J$4,'G&amp;A bed avail.'!$AL$38:$AQ$51,5,FALSE),"")</f>
        <v>32822.714285714283</v>
      </c>
      <c r="K46" s="60" t="str">
        <f>IFERROR(VLOOKUP(K$4,'G&amp;A bed avail.'!$AL$38:$AQ$51,5,FALSE),"")</f>
        <v/>
      </c>
      <c r="L46" s="60" t="str">
        <f>IFERROR(VLOOKUP(L$4,'G&amp;A bed avail.'!$AL$38:$AQ$51,5,FALSE),"")</f>
        <v/>
      </c>
      <c r="M46" s="60" t="str">
        <f>IFERROR(VLOOKUP(M$4,'G&amp;A bed avail.'!$AL$38:$AQ$51,5,FALSE),"")</f>
        <v/>
      </c>
      <c r="N46" s="60" t="str">
        <f>IFERROR(VLOOKUP(N$4,'G&amp;A bed avail.'!$AL$38:$AQ$51,5,FALSE),"")</f>
        <v/>
      </c>
      <c r="O46" s="60" t="str">
        <f>IFERROR(VLOOKUP(O$4,'G&amp;A bed avail.'!$AL$38:$AQ$51,5,FALSE),"")</f>
        <v/>
      </c>
      <c r="P46" s="60" t="str">
        <f>IFERROR(VLOOKUP(P$4,'G&amp;A bed avail.'!$AL$38:$AQ$51,5,FALSE),"")</f>
        <v/>
      </c>
      <c r="Q46" s="60" t="str">
        <f>IFERROR(VLOOKUP(Q$4,'G&amp;A bed avail.'!$AL$38:$AQ$51,5,FALSE),"")</f>
        <v/>
      </c>
      <c r="Z46" s="64"/>
      <c r="AA46" s="64"/>
      <c r="AB46" s="64"/>
      <c r="AC46" s="64"/>
    </row>
    <row r="47" spans="2:29" x14ac:dyDescent="0.25">
      <c r="B47" s="66"/>
      <c r="C47" s="1" t="s">
        <v>7</v>
      </c>
      <c r="D47" s="60">
        <f>IFERROR(VLOOKUP(D$4,'G&amp;A bed avail.'!$AL$38:$AQ$51,6,FALSE),"")</f>
        <v>22637.285714285714</v>
      </c>
      <c r="E47" s="60">
        <f>IFERROR(VLOOKUP(E$4,'G&amp;A bed avail.'!$AL$38:$AQ$51,6,FALSE),"")</f>
        <v>22737</v>
      </c>
      <c r="F47" s="60">
        <f>IFERROR(VLOOKUP(F$4,'G&amp;A bed avail.'!$AL$38:$AQ$51,6,FALSE),"")</f>
        <v>22910.142857142859</v>
      </c>
      <c r="G47" s="60">
        <f>IFERROR(VLOOKUP(G$4,'G&amp;A bed avail.'!$AL$38:$AQ$51,6,FALSE),"")</f>
        <v>22327</v>
      </c>
      <c r="H47" s="60">
        <f>IFERROR(VLOOKUP(H$4,'G&amp;A bed avail.'!$AL$38:$AQ$51,6,FALSE),"")</f>
        <v>22869</v>
      </c>
      <c r="I47" s="60">
        <f>IFERROR(VLOOKUP(I$4,'G&amp;A bed avail.'!$AL$38:$AQ$51,6,FALSE),"")</f>
        <v>23564.571428571428</v>
      </c>
      <c r="J47" s="60">
        <f>IFERROR(VLOOKUP(J$4,'G&amp;A bed avail.'!$AL$38:$AQ$51,6,FALSE),"")</f>
        <v>23485.571428571428</v>
      </c>
      <c r="K47" s="60" t="str">
        <f>IFERROR(VLOOKUP(K$4,'G&amp;A bed avail.'!$AL$38:$AQ$51,6,FALSE),"")</f>
        <v/>
      </c>
      <c r="L47" s="60" t="str">
        <f>IFERROR(VLOOKUP(L$4,'G&amp;A bed avail.'!$AL$38:$AQ$51,6,FALSE),"")</f>
        <v/>
      </c>
      <c r="M47" s="60" t="str">
        <f>IFERROR(VLOOKUP(M$4,'G&amp;A bed avail.'!$AL$38:$AQ$51,6,FALSE),"")</f>
        <v/>
      </c>
      <c r="N47" s="60" t="str">
        <f>IFERROR(VLOOKUP(N$4,'G&amp;A bed avail.'!$AL$38:$AQ$51,6,FALSE),"")</f>
        <v/>
      </c>
      <c r="O47" s="60" t="str">
        <f>IFERROR(VLOOKUP(O$4,'G&amp;A bed avail.'!$AL$38:$AQ$51,6,FALSE),"")</f>
        <v/>
      </c>
      <c r="P47" s="60" t="str">
        <f>IFERROR(VLOOKUP(P$4,'G&amp;A bed avail.'!$AL$38:$AQ$51,6,FALSE),"")</f>
        <v/>
      </c>
      <c r="Q47" s="60" t="str">
        <f>IFERROR(VLOOKUP(Q$4,'G&amp;A bed avail.'!$AL$38:$AQ$51,6,FALSE),"")</f>
        <v/>
      </c>
      <c r="Z47" s="64"/>
      <c r="AA47" s="64"/>
      <c r="AB47" s="64"/>
      <c r="AC47" s="64"/>
    </row>
    <row r="48" spans="2:29" ht="7.5" customHeight="1" x14ac:dyDescent="0.25">
      <c r="B48" s="49"/>
      <c r="C48" s="1"/>
      <c r="D48" s="57"/>
      <c r="E48" s="57"/>
      <c r="F48" s="57"/>
      <c r="G48" s="57"/>
      <c r="H48" s="57"/>
      <c r="I48" s="57"/>
      <c r="J48" s="57"/>
      <c r="K48" s="57"/>
      <c r="L48" s="57"/>
      <c r="M48" s="57"/>
      <c r="N48" s="57"/>
      <c r="O48" s="57"/>
      <c r="P48" s="57"/>
      <c r="Q48" s="57"/>
      <c r="Z48" s="50"/>
      <c r="AA48" s="50"/>
      <c r="AB48" s="50"/>
      <c r="AC48" s="50"/>
    </row>
    <row r="49" spans="2:29" x14ac:dyDescent="0.25">
      <c r="B49" s="49"/>
      <c r="C49" s="1" t="s">
        <v>628</v>
      </c>
      <c r="D49" s="67" t="s">
        <v>0</v>
      </c>
      <c r="E49" s="68"/>
      <c r="F49" s="69"/>
      <c r="G49" s="67" t="s">
        <v>631</v>
      </c>
      <c r="H49" s="68"/>
      <c r="I49" s="68"/>
      <c r="J49" s="68"/>
      <c r="K49" s="70" t="s">
        <v>1</v>
      </c>
      <c r="L49" s="71"/>
      <c r="M49" s="72"/>
      <c r="N49" s="79" t="str">
        <f>TEXT('G&amp;A bed avail.'!AY9,"0,0")&amp;" ("&amp;TEXT('G&amp;A bed avail.'!BA9,"d-mmm")&amp;")"</f>
        <v>99,202 (3-Jan)</v>
      </c>
      <c r="O49" s="80"/>
      <c r="P49" s="80"/>
      <c r="Q49" s="80"/>
      <c r="R49" s="5"/>
      <c r="Z49" s="50"/>
      <c r="AA49" s="50"/>
      <c r="AB49" s="50"/>
      <c r="AC49" s="50"/>
    </row>
    <row r="50" spans="2:29" ht="30" customHeight="1" x14ac:dyDescent="0.25">
      <c r="C50" s="1"/>
    </row>
    <row r="51" spans="2:29" ht="15" customHeight="1" x14ac:dyDescent="0.25">
      <c r="B51" s="66" t="s">
        <v>10</v>
      </c>
      <c r="C51" s="1" t="s">
        <v>0</v>
      </c>
      <c r="D51" s="11">
        <v>0.90403803548037587</v>
      </c>
      <c r="E51" s="11">
        <v>0.9463414634146341</v>
      </c>
      <c r="F51" s="11">
        <v>0.94155299166291229</v>
      </c>
      <c r="G51" s="11">
        <v>0.88683074369828752</v>
      </c>
      <c r="H51" s="11">
        <v>0.91428885573854279</v>
      </c>
      <c r="I51" s="11">
        <v>0.94734614893583446</v>
      </c>
      <c r="J51" s="11">
        <v>0.95264852060275307</v>
      </c>
      <c r="K51" s="11">
        <v>0.94820616687676162</v>
      </c>
      <c r="L51" s="11">
        <v>0.95098155451723632</v>
      </c>
      <c r="M51" s="11">
        <v>0.95541142046841998</v>
      </c>
      <c r="N51" s="11">
        <v>0.94719725731049842</v>
      </c>
      <c r="O51" s="11">
        <v>0.94362047318325504</v>
      </c>
      <c r="P51" s="11">
        <v>0.94460343890565557</v>
      </c>
      <c r="Q51" s="11">
        <v>0.94349689055441244</v>
      </c>
      <c r="R51" s="4"/>
      <c r="Z51" s="63" t="s">
        <v>17</v>
      </c>
      <c r="AA51" s="63"/>
      <c r="AB51" s="63"/>
      <c r="AC51" s="63"/>
    </row>
    <row r="52" spans="2:29" ht="7.5" customHeight="1" x14ac:dyDescent="0.25">
      <c r="B52" s="66"/>
      <c r="C52" s="1"/>
      <c r="D52" s="52">
        <v>0.85</v>
      </c>
      <c r="E52" s="52">
        <v>0.85</v>
      </c>
      <c r="F52" s="52">
        <v>0.85</v>
      </c>
      <c r="G52" s="52">
        <v>0.85</v>
      </c>
      <c r="H52" s="52">
        <v>0.85</v>
      </c>
      <c r="I52" s="52">
        <v>0.85</v>
      </c>
      <c r="J52" s="52">
        <v>0.85</v>
      </c>
      <c r="K52" s="52">
        <v>0.85</v>
      </c>
      <c r="L52" s="52">
        <v>0.85</v>
      </c>
      <c r="M52" s="52">
        <v>0.85</v>
      </c>
      <c r="N52" s="52">
        <v>0.85</v>
      </c>
      <c r="O52" s="52">
        <v>0.85</v>
      </c>
      <c r="P52" s="52">
        <v>0.85</v>
      </c>
      <c r="Q52" s="52">
        <v>0.85</v>
      </c>
      <c r="Z52" s="63"/>
      <c r="AA52" s="63"/>
      <c r="AB52" s="63"/>
      <c r="AC52" s="63"/>
    </row>
    <row r="53" spans="2:29" x14ac:dyDescent="0.25">
      <c r="B53" s="66"/>
      <c r="C53" s="26" t="s">
        <v>1</v>
      </c>
      <c r="D53" s="10">
        <f>IFERROR(VLOOKUP(D$4,'G&amp;A bed occ.'!$T$5:$Y$18,2,FALSE),"")</f>
        <v>0.94461134922860313</v>
      </c>
      <c r="E53" s="10">
        <f>IFERROR(VLOOKUP(E$4,'G&amp;A bed occ.'!$T$5:$Y$18,2,FALSE),"")</f>
        <v>0.94566539218233792</v>
      </c>
      <c r="F53" s="10">
        <f>IFERROR(VLOOKUP(F$4,'G&amp;A bed occ.'!$T$5:$Y$18,2,FALSE),"")</f>
        <v>0.950476516153972</v>
      </c>
      <c r="G53" s="10">
        <f>IFERROR(VLOOKUP(G$4,'G&amp;A bed occ.'!$T$5:$Y$18,2,FALSE),"")</f>
        <v>0.90906682840858299</v>
      </c>
      <c r="H53" s="10">
        <f>IFERROR(VLOOKUP(H$4,'G&amp;A bed occ.'!$T$5:$Y$18,2,FALSE),"")</f>
        <v>0.91743732789226451</v>
      </c>
      <c r="I53" s="10">
        <f>IFERROR(VLOOKUP(I$4,'G&amp;A bed occ.'!$T$5:$Y$18,2,FALSE),"")</f>
        <v>0.9501996217692793</v>
      </c>
      <c r="J53" s="10">
        <f>IFERROR(VLOOKUP(J$4,'G&amp;A bed occ.'!$T$5:$Y$18,2,FALSE),"")</f>
        <v>0.94869313522957421</v>
      </c>
      <c r="K53" s="10" t="str">
        <f>IFERROR(VLOOKUP(K$4,'G&amp;A bed occ.'!$T$5:$Y$18,2,FALSE),"")</f>
        <v/>
      </c>
      <c r="L53" s="10" t="str">
        <f>IFERROR(VLOOKUP(L$4,'G&amp;A bed occ.'!$T$5:$Y$18,2,FALSE),"")</f>
        <v/>
      </c>
      <c r="M53" s="10" t="str">
        <f>IFERROR(VLOOKUP(M$4,'G&amp;A bed occ.'!$T$5:$Y$18,2,FALSE),"")</f>
        <v/>
      </c>
      <c r="N53" s="10" t="str">
        <f>IFERROR(VLOOKUP(N$4,'G&amp;A bed occ.'!$T$5:$Y$18,2,FALSE),"")</f>
        <v/>
      </c>
      <c r="O53" s="10" t="str">
        <f>IFERROR(VLOOKUP(O$4,'G&amp;A bed occ.'!$T$5:$Y$18,2,FALSE),"")</f>
        <v/>
      </c>
      <c r="P53" s="10" t="str">
        <f>IFERROR(VLOOKUP(P$4,'G&amp;A bed occ.'!$T$5:$Y$18,2,FALSE),"")</f>
        <v/>
      </c>
      <c r="Q53" s="10" t="str">
        <f>IFERROR(VLOOKUP(Q$4,'G&amp;A bed occ.'!$T$5:$Y$18,2,FALSE),"")</f>
        <v/>
      </c>
      <c r="R53" s="2"/>
      <c r="Z53" s="63"/>
      <c r="AA53" s="63"/>
      <c r="AB53" s="63"/>
      <c r="AC53" s="63"/>
    </row>
    <row r="54" spans="2:29" x14ac:dyDescent="0.25">
      <c r="B54" s="66"/>
      <c r="C54" s="1" t="s">
        <v>5</v>
      </c>
      <c r="D54" s="25">
        <f>IFERROR(VLOOKUP(D$4,'G&amp;A bed occ.'!$T$5:$Y$18,3,FALSE),"")</f>
        <v>0.95485661810744249</v>
      </c>
      <c r="E54" s="25">
        <f>IFERROR(VLOOKUP(E4,'G&amp;A bed occ.'!$T$5:$Y$18,3,FALSE),"")</f>
        <v>0.95826558265582651</v>
      </c>
      <c r="F54" s="25">
        <f>IFERROR(VLOOKUP(F4,'G&amp;A bed occ.'!$T$5:$Y$18,3,FALSE),"")</f>
        <v>0.96026220473262847</v>
      </c>
      <c r="G54" s="25">
        <f>IFERROR(VLOOKUP(G4,'G&amp;A bed occ.'!$T$5:$Y$18,3,FALSE),"")</f>
        <v>0.91474957688209113</v>
      </c>
      <c r="H54" s="25">
        <f>IFERROR(VLOOKUP(H4,'G&amp;A bed occ.'!$T$5:$Y$18,3,FALSE),"")</f>
        <v>0.90856772141302533</v>
      </c>
      <c r="I54" s="25">
        <f>IFERROR(VLOOKUP(I4,'G&amp;A bed occ.'!$T$5:$Y$18,3,FALSE),"")</f>
        <v>0.95249892850796036</v>
      </c>
      <c r="J54" s="25">
        <f>IFERROR(VLOOKUP(J4,'G&amp;A bed occ.'!$T$5:$Y$18,3,FALSE),"")</f>
        <v>0.95712553502399189</v>
      </c>
      <c r="K54" s="25" t="str">
        <f>IFERROR(VLOOKUP(K4,'G&amp;A bed occ.'!$T$5:$Y$18,3,FALSE),"")</f>
        <v/>
      </c>
      <c r="L54" s="25" t="str">
        <f>IFERROR(VLOOKUP(L4,'G&amp;A bed occ.'!$T$5:$Y$18,3,FALSE),"")</f>
        <v/>
      </c>
      <c r="M54" s="25" t="str">
        <f>IFERROR(VLOOKUP(M4,'G&amp;A bed occ.'!$T$5:$Y$18,3,FALSE),"")</f>
        <v/>
      </c>
      <c r="N54" s="25" t="str">
        <f>IFERROR(VLOOKUP(N4,'G&amp;A bed occ.'!$T$5:$Y$18,3,FALSE),"")</f>
        <v/>
      </c>
      <c r="O54" s="25" t="str">
        <f>IFERROR(VLOOKUP(O4,'G&amp;A bed occ.'!$T$5:$Y$18,3,FALSE),"")</f>
        <v/>
      </c>
      <c r="P54" s="25" t="str">
        <f>IFERROR(VLOOKUP(P4,'G&amp;A bed occ.'!$T$5:$Y$18,3,FALSE),"")</f>
        <v/>
      </c>
      <c r="Q54" s="25" t="str">
        <f>IFERROR(VLOOKUP(Q4,'G&amp;A bed occ.'!$T$5:$Y$18,3,FALSE),"")</f>
        <v/>
      </c>
      <c r="Z54" s="63"/>
      <c r="AA54" s="63"/>
      <c r="AB54" s="63"/>
      <c r="AC54" s="63"/>
    </row>
    <row r="55" spans="2:29" ht="15" customHeight="1" x14ac:dyDescent="0.25">
      <c r="B55" s="66"/>
      <c r="C55" s="1" t="s">
        <v>33</v>
      </c>
      <c r="D55" s="25">
        <f>IFERROR(VLOOKUP(D$4,'G&amp;A bed occ.'!$T$5:$Y$18,4,FALSE),"")</f>
        <v>0.95286884197711474</v>
      </c>
      <c r="E55" s="25">
        <f>IFERROR(VLOOKUP(E$4,'G&amp;A bed occ.'!$T$5:$Y$18,4,FALSE),"")</f>
        <v>0.95495101694479445</v>
      </c>
      <c r="F55" s="25">
        <f>IFERROR(VLOOKUP(F$4,'G&amp;A bed occ.'!$T$5:$Y$18,4,FALSE),"")</f>
        <v>0.95576333409816228</v>
      </c>
      <c r="G55" s="25">
        <f>IFERROR(VLOOKUP(G$4,'G&amp;A bed occ.'!$T$5:$Y$18,4,FALSE),"")</f>
        <v>0.92342285546169045</v>
      </c>
      <c r="H55" s="25">
        <f>IFERROR(VLOOKUP(H$4,'G&amp;A bed occ.'!$T$5:$Y$18,4,FALSE),"")</f>
        <v>0.93416832057706356</v>
      </c>
      <c r="I55" s="25">
        <f>IFERROR(VLOOKUP(I$4,'G&amp;A bed occ.'!$T$5:$Y$18,4,FALSE),"")</f>
        <v>0.95848963993969782</v>
      </c>
      <c r="J55" s="25">
        <f>IFERROR(VLOOKUP(J$4,'G&amp;A bed occ.'!$T$5:$Y$18,4,FALSE),"")</f>
        <v>0.95387944637302191</v>
      </c>
      <c r="K55" s="25" t="str">
        <f>IFERROR(VLOOKUP(K$4,'G&amp;A bed occ.'!$T$5:$Y$18,4,FALSE),"")</f>
        <v/>
      </c>
      <c r="L55" s="25" t="str">
        <f>IFERROR(VLOOKUP(L$4,'G&amp;A bed occ.'!$T$5:$Y$18,4,FALSE),"")</f>
        <v/>
      </c>
      <c r="M55" s="25" t="str">
        <f>IFERROR(VLOOKUP(M$4,'G&amp;A bed occ.'!$T$5:$Y$18,4,FALSE),"")</f>
        <v/>
      </c>
      <c r="N55" s="25" t="str">
        <f>IFERROR(VLOOKUP(N$4,'G&amp;A bed occ.'!$T$5:$Y$18,4,FALSE),"")</f>
        <v/>
      </c>
      <c r="O55" s="25" t="str">
        <f>IFERROR(VLOOKUP(O$4,'G&amp;A bed occ.'!$T$5:$Y$18,4,FALSE),"")</f>
        <v/>
      </c>
      <c r="P55" s="25" t="str">
        <f>IFERROR(VLOOKUP(P$4,'G&amp;A bed occ.'!$T$5:$Y$18,4,FALSE),"")</f>
        <v/>
      </c>
      <c r="Q55" s="25" t="str">
        <f>IFERROR(VLOOKUP(Q$4,'G&amp;A bed occ.'!$T$5:$Y$18,4,FALSE),"")</f>
        <v/>
      </c>
      <c r="Z55" s="64" t="s">
        <v>632</v>
      </c>
      <c r="AA55" s="64"/>
      <c r="AB55" s="64"/>
      <c r="AC55" s="64"/>
    </row>
    <row r="56" spans="2:29" x14ac:dyDescent="0.25">
      <c r="B56" s="66"/>
      <c r="C56" s="1" t="s">
        <v>6</v>
      </c>
      <c r="D56" s="25">
        <f>IFERROR(VLOOKUP(D$4,'G&amp;A bed occ.'!$T$5:$Y$18,5,FALSE),"")</f>
        <v>0.93481411454129526</v>
      </c>
      <c r="E56" s="25">
        <f>IFERROR(VLOOKUP(E$4,'G&amp;A bed occ.'!$T$5:$Y$18,5,FALSE),"")</f>
        <v>0.93534326838483217</v>
      </c>
      <c r="F56" s="25">
        <f>IFERROR(VLOOKUP(F$4,'G&amp;A bed occ.'!$T$5:$Y$18,5,FALSE),"")</f>
        <v>0.94040115378452005</v>
      </c>
      <c r="G56" s="25">
        <f>IFERROR(VLOOKUP(G$4,'G&amp;A bed occ.'!$T$5:$Y$18,5,FALSE),"")</f>
        <v>0.89411118415720314</v>
      </c>
      <c r="H56" s="25">
        <f>IFERROR(VLOOKUP(H$4,'G&amp;A bed occ.'!$T$5:$Y$18,5,FALSE),"")</f>
        <v>0.89878232023506432</v>
      </c>
      <c r="I56" s="25">
        <f>IFERROR(VLOOKUP(I$4,'G&amp;A bed occ.'!$T$5:$Y$18,5,FALSE),"")</f>
        <v>0.93598687445872375</v>
      </c>
      <c r="J56" s="25">
        <f>IFERROR(VLOOKUP(J$4,'G&amp;A bed occ.'!$T$5:$Y$18,5,FALSE),"")</f>
        <v>0.93634199313193389</v>
      </c>
      <c r="K56" s="25" t="str">
        <f>IFERROR(VLOOKUP(K$4,'G&amp;A bed occ.'!$T$5:$Y$18,5,FALSE),"")</f>
        <v/>
      </c>
      <c r="L56" s="25" t="str">
        <f>IFERROR(VLOOKUP(L$4,'G&amp;A bed occ.'!$T$5:$Y$18,5,FALSE),"")</f>
        <v/>
      </c>
      <c r="M56" s="25" t="str">
        <f>IFERROR(VLOOKUP(M$4,'G&amp;A bed occ.'!$T$5:$Y$18,5,FALSE),"")</f>
        <v/>
      </c>
      <c r="N56" s="25" t="str">
        <f>IFERROR(VLOOKUP(N$4,'G&amp;A bed occ.'!$T$5:$Y$18,5,FALSE),"")</f>
        <v/>
      </c>
      <c r="O56" s="25" t="str">
        <f>IFERROR(VLOOKUP(O$4,'G&amp;A bed occ.'!$T$5:$Y$18,5,FALSE),"")</f>
        <v/>
      </c>
      <c r="P56" s="25" t="str">
        <f>IFERROR(VLOOKUP(P$4,'G&amp;A bed occ.'!$T$5:$Y$18,5,FALSE),"")</f>
        <v/>
      </c>
      <c r="Q56" s="25" t="str">
        <f>IFERROR(VLOOKUP(Q$4,'G&amp;A bed occ.'!$T$5:$Y$18,5,FALSE),"")</f>
        <v/>
      </c>
      <c r="Z56" s="64"/>
      <c r="AA56" s="64"/>
      <c r="AB56" s="64"/>
      <c r="AC56" s="64"/>
    </row>
    <row r="57" spans="2:29" x14ac:dyDescent="0.25">
      <c r="B57" s="66"/>
      <c r="C57" s="1" t="s">
        <v>7</v>
      </c>
      <c r="D57" s="25">
        <f>IFERROR(VLOOKUP(D$4,'G&amp;A bed occ.'!$T$5:$Y$18,6,FALSE),"")</f>
        <v>0.94209300711216004</v>
      </c>
      <c r="E57" s="25">
        <f>IFERROR(VLOOKUP(E$4,'G&amp;A bed occ.'!$T$5:$Y$18,6,FALSE),"")</f>
        <v>0.94124743181346959</v>
      </c>
      <c r="F57" s="25">
        <f>IFERROR(VLOOKUP(F$4,'G&amp;A bed occ.'!$T$5:$Y$18,6,FALSE),"")</f>
        <v>0.95242281958708241</v>
      </c>
      <c r="G57" s="25">
        <f>IFERROR(VLOOKUP(G$4,'G&amp;A bed occ.'!$T$5:$Y$18,6,FALSE),"")</f>
        <v>0.90935382528520881</v>
      </c>
      <c r="H57" s="25">
        <f>IFERROR(VLOOKUP(H$4,'G&amp;A bed occ.'!$T$5:$Y$18,6,FALSE),"")</f>
        <v>0.92869948714104555</v>
      </c>
      <c r="I57" s="25">
        <f>IFERROR(VLOOKUP(I$4,'G&amp;A bed occ.'!$T$5:$Y$18,6,FALSE),"")</f>
        <v>0.95863038944662693</v>
      </c>
      <c r="J57" s="25">
        <f>IFERROR(VLOOKUP(J$4,'G&amp;A bed occ.'!$T$5:$Y$18,6,FALSE),"")</f>
        <v>0.95470775369679861</v>
      </c>
      <c r="K57" s="25" t="str">
        <f>IFERROR(VLOOKUP(K$4,'G&amp;A bed occ.'!$T$5:$Y$18,6,FALSE),"")</f>
        <v/>
      </c>
      <c r="L57" s="25" t="str">
        <f>IFERROR(VLOOKUP(L$4,'G&amp;A bed occ.'!$T$5:$Y$18,6,FALSE),"")</f>
        <v/>
      </c>
      <c r="M57" s="25" t="str">
        <f>IFERROR(VLOOKUP(M$4,'G&amp;A bed occ.'!$T$5:$Y$18,6,FALSE),"")</f>
        <v/>
      </c>
      <c r="N57" s="25" t="str">
        <f>IFERROR(VLOOKUP(N$4,'G&amp;A bed occ.'!$T$5:$Y$18,6,FALSE),"")</f>
        <v/>
      </c>
      <c r="O57" s="25" t="str">
        <f>IFERROR(VLOOKUP(O$4,'G&amp;A bed occ.'!$T$5:$Y$18,6,FALSE),"")</f>
        <v/>
      </c>
      <c r="P57" s="25" t="str">
        <f>IFERROR(VLOOKUP(P$4,'G&amp;A bed occ.'!$T$5:$Y$18,6,FALSE),"")</f>
        <v/>
      </c>
      <c r="Q57" s="25" t="str">
        <f>IFERROR(VLOOKUP(Q$4,'G&amp;A bed occ.'!$T$5:$Y$18,6,FALSE),"")</f>
        <v/>
      </c>
      <c r="Z57" s="64"/>
      <c r="AA57" s="64"/>
      <c r="AB57" s="64"/>
      <c r="AC57" s="64"/>
    </row>
    <row r="58" spans="2:29" ht="7.5" customHeight="1" x14ac:dyDescent="0.25">
      <c r="B58" s="66"/>
      <c r="C58" s="13"/>
      <c r="Z58" s="64"/>
      <c r="AA58" s="64"/>
      <c r="AB58" s="64"/>
      <c r="AC58" s="64"/>
    </row>
    <row r="59" spans="2:29" ht="15" customHeight="1" x14ac:dyDescent="0.25">
      <c r="B59" s="66"/>
      <c r="C59" s="14" t="s">
        <v>12</v>
      </c>
      <c r="D59" s="12">
        <f>IF(ISBLANK(HLOOKUP(D4,'G&amp;A bed occ.'!$AB$148:$AO$149,2,FALSE)),"",HLOOKUP(D4,'G&amp;A bed occ.'!$AB$148:$AO$149,2,FALSE))</f>
        <v>136</v>
      </c>
      <c r="E59" s="12">
        <f>IF(ISBLANK(HLOOKUP(E4,'G&amp;A bed occ.'!$AB$148:$AO$149,2,FALSE)),"",HLOOKUP(E4,'G&amp;A bed occ.'!$AB$148:$AO$149,2,FALSE))</f>
        <v>135</v>
      </c>
      <c r="F59" s="12">
        <f>IF(ISBLANK(HLOOKUP(F4,'G&amp;A bed occ.'!$AB$148:$AO$149,2,FALSE)),"",HLOOKUP(F4,'G&amp;A bed occ.'!$AB$148:$AO$149,2,FALSE))</f>
        <v>137</v>
      </c>
      <c r="G59" s="12">
        <f>IF(ISBLANK(HLOOKUP(G4,'G&amp;A bed occ.'!$AB$148:$AO$149,2,FALSE)),"",HLOOKUP(G4,'G&amp;A bed occ.'!$AB$148:$AO$149,2,FALSE))</f>
        <v>133</v>
      </c>
      <c r="H59" s="12">
        <f>IF(ISBLANK(HLOOKUP(H4,'G&amp;A bed occ.'!$AB$148:$AO$149,2,FALSE)),"",HLOOKUP(H4,'G&amp;A bed occ.'!$AB$148:$AO$149,2,FALSE))</f>
        <v>131</v>
      </c>
      <c r="I59" s="12">
        <f>IF(ISBLANK(HLOOKUP(I4,'G&amp;A bed occ.'!$AB$148:$AO$149,2,FALSE)),"",HLOOKUP(I4,'G&amp;A bed occ.'!$AB$148:$AO$149,2,FALSE))</f>
        <v>135</v>
      </c>
      <c r="J59" s="12">
        <f>IF(ISBLANK(HLOOKUP(J4,'G&amp;A bed occ.'!$AB$148:$AO$149,2,FALSE)),"",HLOOKUP(J4,'G&amp;A bed occ.'!$AB$148:$AO$149,2,FALSE))</f>
        <v>135</v>
      </c>
      <c r="K59" s="12" t="str">
        <f>IF(ISBLANK(HLOOKUP(K4,'G&amp;A bed occ.'!$AB$148:$AO$149,2,FALSE)),"",HLOOKUP(K4,'G&amp;A bed occ.'!$AB$148:$AO$149,2,FALSE))</f>
        <v/>
      </c>
      <c r="L59" s="12" t="str">
        <f>IF(ISBLANK(HLOOKUP(L4,'G&amp;A bed occ.'!$AB$148:$AO$149,2,FALSE)),"",HLOOKUP(L4,'G&amp;A bed occ.'!$AB$148:$AO$149,2,FALSE))</f>
        <v/>
      </c>
      <c r="M59" s="12" t="str">
        <f>IF(ISBLANK(HLOOKUP(M4,'G&amp;A bed occ.'!$AB$148:$AO$149,2,FALSE)),"",HLOOKUP(M4,'G&amp;A bed occ.'!$AB$148:$AO$149,2,FALSE))</f>
        <v/>
      </c>
      <c r="N59" s="12" t="str">
        <f>IF(ISBLANK(HLOOKUP(N4,'G&amp;A bed occ.'!$AB$148:$AO$149,2,FALSE)),"",HLOOKUP(N4,'G&amp;A bed occ.'!$AB$148:$AO$149,2,FALSE))</f>
        <v/>
      </c>
      <c r="O59" s="12" t="str">
        <f>IF(ISBLANK(HLOOKUP(O4,'G&amp;A bed occ.'!$AB$148:$AO$149,2,FALSE)),"",HLOOKUP(O4,'G&amp;A bed occ.'!$AB$148:$AO$149,2,FALSE))</f>
        <v/>
      </c>
      <c r="P59" s="12" t="str">
        <f>IF(ISBLANK(HLOOKUP(P4,'G&amp;A bed occ.'!$AB$148:$AO$149,2,FALSE)),"",HLOOKUP(P4,'G&amp;A bed occ.'!$AB$148:$AO$149,2,FALSE))</f>
        <v/>
      </c>
      <c r="Q59" s="12" t="str">
        <f>IF(ISBLANK(HLOOKUP(Q4,'G&amp;A bed occ.'!$AB$148:$AO$149,2,FALSE)),"",HLOOKUP(Q4,'G&amp;A bed occ.'!$AB$148:$AO$149,2,FALSE))</f>
        <v/>
      </c>
      <c r="Z59" s="64"/>
      <c r="AA59" s="64"/>
      <c r="AB59" s="64"/>
      <c r="AC59" s="64"/>
    </row>
    <row r="60" spans="2:29" ht="7.5" customHeight="1" x14ac:dyDescent="0.25">
      <c r="B60" s="66"/>
      <c r="C60" s="14"/>
      <c r="Z60" s="64"/>
      <c r="AA60" s="64"/>
      <c r="AB60" s="64"/>
      <c r="AC60" s="64"/>
    </row>
    <row r="61" spans="2:29" x14ac:dyDescent="0.25">
      <c r="B61" s="66"/>
      <c r="C61" s="14" t="s">
        <v>13</v>
      </c>
      <c r="D61" s="12">
        <f>IF(ISBLANK(HLOOKUP(D4,'G&amp;A bed occ.'!AB289:AO290,2,FALSE)),"",HLOOKUP(D4,'G&amp;A bed occ.'!AB289:AO290,2,FALSE))</f>
        <v>105</v>
      </c>
      <c r="E61" s="12">
        <f>IF(ISBLANK(HLOOKUP(E4,'G&amp;A bed occ.'!AC289:AP290,2,FALSE)),"",HLOOKUP(E4,'G&amp;A bed occ.'!AC289:AP290,2,FALSE))</f>
        <v>105</v>
      </c>
      <c r="F61" s="12">
        <f>IF(ISBLANK(HLOOKUP(F4,'G&amp;A bed occ.'!AD289:AQ290,2,FALSE)),"",HLOOKUP(F4,'G&amp;A bed occ.'!AD289:AQ290,2,FALSE))</f>
        <v>112</v>
      </c>
      <c r="G61" s="12">
        <f>IF(ISBLANK(HLOOKUP(G4,'G&amp;A bed occ.'!AE289:AR290,2,FALSE)),"",HLOOKUP(G4,'G&amp;A bed occ.'!AE289:AR290,2,FALSE))</f>
        <v>100</v>
      </c>
      <c r="H61" s="12">
        <f>IF(ISBLANK(HLOOKUP(H4,'G&amp;A bed occ.'!AF289:AS290,2,FALSE)),"",HLOOKUP(H4,'G&amp;A bed occ.'!AF289:AS290,2,FALSE))</f>
        <v>92</v>
      </c>
      <c r="I61" s="12">
        <f>IF(ISBLANK(HLOOKUP(I4,'G&amp;A bed occ.'!AG289:AT290,2,FALSE)),"",HLOOKUP(I4,'G&amp;A bed occ.'!AG289:AT290,2,FALSE))</f>
        <v>116</v>
      </c>
      <c r="J61" s="12">
        <f>IF(ISBLANK(HLOOKUP(J4,'G&amp;A bed occ.'!AH289:AU290,2,FALSE)),"",HLOOKUP(J4,'G&amp;A bed occ.'!AH289:AU290,2,FALSE))</f>
        <v>106</v>
      </c>
      <c r="K61" s="12" t="str">
        <f>IF(ISBLANK(HLOOKUP(K4,'G&amp;A bed occ.'!AI289:AV290,2,FALSE)),"",HLOOKUP(K4,'G&amp;A bed occ.'!AI289:AV290,2,FALSE))</f>
        <v/>
      </c>
      <c r="L61" s="12" t="str">
        <f>IF(ISBLANK(HLOOKUP(L4,'G&amp;A bed occ.'!AJ289:AW290,2,FALSE)),"",HLOOKUP(L4,'G&amp;A bed occ.'!AJ289:AW290,2,FALSE))</f>
        <v/>
      </c>
      <c r="M61" s="12" t="str">
        <f>IF(ISBLANK(HLOOKUP(M4,'G&amp;A bed occ.'!AK289:AX290,2,FALSE)),"",HLOOKUP(M4,'G&amp;A bed occ.'!AK289:AX290,2,FALSE))</f>
        <v/>
      </c>
      <c r="N61" s="12" t="str">
        <f>IF(ISBLANK(HLOOKUP(N4,'G&amp;A bed occ.'!AL289:AY290,2,FALSE)),"",HLOOKUP(N4,'G&amp;A bed occ.'!AL289:AY290,2,FALSE))</f>
        <v/>
      </c>
      <c r="O61" s="12" t="str">
        <f>IF(ISBLANK(HLOOKUP(O4,'G&amp;A bed occ.'!AM289:AZ290,2,FALSE)),"",HLOOKUP(O4,'G&amp;A bed occ.'!AM289:AZ290,2,FALSE))</f>
        <v/>
      </c>
      <c r="P61" s="12" t="str">
        <f>IF(ISBLANK(HLOOKUP(P4,'G&amp;A bed occ.'!AN289:BA290,2,FALSE)),"",HLOOKUP(P4,'G&amp;A bed occ.'!AN289:BA290,2,FALSE))</f>
        <v/>
      </c>
      <c r="Q61" s="12" t="str">
        <f>IF(ISBLANK(HLOOKUP(Q4,'G&amp;A bed occ.'!AO289:BB290,2,FALSE)),"",HLOOKUP(Q4,'G&amp;A bed occ.'!AO289:BB290,2,FALSE))</f>
        <v/>
      </c>
      <c r="Z61" s="64"/>
      <c r="AA61" s="64"/>
      <c r="AB61" s="64"/>
      <c r="AC61" s="64"/>
    </row>
    <row r="62" spans="2:29" ht="7.5" customHeight="1" x14ac:dyDescent="0.25">
      <c r="B62" s="66"/>
      <c r="C62" s="14"/>
      <c r="Z62" s="64"/>
      <c r="AA62" s="64"/>
      <c r="AB62" s="64"/>
      <c r="AC62" s="64"/>
    </row>
    <row r="63" spans="2:29" ht="15" customHeight="1" x14ac:dyDescent="0.25">
      <c r="B63" s="66"/>
      <c r="C63" s="14" t="s">
        <v>11</v>
      </c>
      <c r="D63" s="12">
        <f>IF(ISBLANK(HLOOKUP(D4,'G&amp;A bed occ.'!$AB$430:$AO$431,2,FALSE)),"",HLOOKUP(D4,'G&amp;A bed occ.'!$AB$430:$AO$431,2,FALSE))</f>
        <v>18</v>
      </c>
      <c r="E63" s="12">
        <f>IF(ISBLANK(HLOOKUP(E4,'G&amp;A bed occ.'!$AB$430:$AO$431,2,FALSE)),"",HLOOKUP(E4,'G&amp;A bed occ.'!$AB$430:$AO$431,2,FALSE))</f>
        <v>17</v>
      </c>
      <c r="F63" s="12">
        <f>IF(ISBLANK(HLOOKUP(F4,'G&amp;A bed occ.'!$AB$430:$AO$431,2,FALSE)),"",HLOOKUP(F4,'G&amp;A bed occ.'!$AB$430:$AO$431,2,FALSE))</f>
        <v>18</v>
      </c>
      <c r="G63" s="12">
        <f>IF(ISBLANK(HLOOKUP(G4,'G&amp;A bed occ.'!$AB$430:$AO$431,2,FALSE)),"",HLOOKUP(G4,'G&amp;A bed occ.'!$AB$430:$AO$431,2,FALSE))</f>
        <v>12</v>
      </c>
      <c r="H63" s="12">
        <f>IF(ISBLANK(HLOOKUP(H4,'G&amp;A bed occ.'!$AB$430:$AO$431,2,FALSE)),"",HLOOKUP(H4,'G&amp;A bed occ.'!$AB$430:$AO$431,2,FALSE))</f>
        <v>22</v>
      </c>
      <c r="I63" s="12">
        <f>IF(ISBLANK(HLOOKUP(I4,'G&amp;A bed occ.'!$AB$430:$AO$431,2,FALSE)),"",HLOOKUP(I4,'G&amp;A bed occ.'!$AB$430:$AO$431,2,FALSE))</f>
        <v>23</v>
      </c>
      <c r="J63" s="12">
        <f>IF(ISBLANK(HLOOKUP(J4,'G&amp;A bed occ.'!$AB$430:$AO$431,2,FALSE)),"",HLOOKUP(J4,'G&amp;A bed occ.'!$AB$430:$AO$431,2,FALSE))</f>
        <v>20</v>
      </c>
      <c r="K63" s="12" t="str">
        <f>IF(ISBLANK(HLOOKUP(K4,'G&amp;A bed occ.'!$AB$430:$AO$431,2,FALSE)),"",HLOOKUP(K4,'G&amp;A bed occ.'!$AB$430:$AO$431,2,FALSE))</f>
        <v/>
      </c>
      <c r="L63" s="12" t="str">
        <f>IF(ISBLANK(HLOOKUP(L4,'G&amp;A bed occ.'!$AB$430:$AO$431,2,FALSE)),"",HLOOKUP(L4,'G&amp;A bed occ.'!$AB$430:$AO$431,2,FALSE))</f>
        <v/>
      </c>
      <c r="M63" s="12" t="str">
        <f>IF(ISBLANK(HLOOKUP(M4,'G&amp;A bed occ.'!$AB$430:$AO$431,2,FALSE)),"",HLOOKUP(M4,'G&amp;A bed occ.'!$AB$430:$AO$431,2,FALSE))</f>
        <v/>
      </c>
      <c r="N63" s="12" t="str">
        <f>IF(ISBLANK(HLOOKUP(N4,'G&amp;A bed occ.'!$AB$430:$AO$431,2,FALSE)),"",HLOOKUP(N4,'G&amp;A bed occ.'!$AB$430:$AO$431,2,FALSE))</f>
        <v/>
      </c>
      <c r="O63" s="12" t="str">
        <f>IF(ISBLANK(HLOOKUP(O4,'G&amp;A bed occ.'!$AB$430:$AO$431,2,FALSE)),"",HLOOKUP(O4,'G&amp;A bed occ.'!$AB$430:$AO$431,2,FALSE))</f>
        <v/>
      </c>
      <c r="P63" s="12" t="str">
        <f>IF(ISBLANK(HLOOKUP(P4,'G&amp;A bed occ.'!$AB$430:$AO$431,2,FALSE)),"",HLOOKUP(P4,'G&amp;A bed occ.'!$AB$430:$AO$431,2,FALSE))</f>
        <v/>
      </c>
      <c r="Q63" s="12" t="str">
        <f>IF(ISBLANK(HLOOKUP(Q4,'G&amp;A bed occ.'!$AB$430:$AO$431,2,FALSE)),"",HLOOKUP(Q4,'G&amp;A bed occ.'!$AB$430:$AO$431,2,FALSE))</f>
        <v/>
      </c>
      <c r="Z63" s="64"/>
      <c r="AA63" s="64"/>
      <c r="AB63" s="64"/>
      <c r="AC63" s="64"/>
    </row>
    <row r="64" spans="2:29" ht="30" customHeight="1" x14ac:dyDescent="0.25">
      <c r="C64" s="1"/>
    </row>
    <row r="65" spans="2:29" ht="15" customHeight="1" x14ac:dyDescent="0.25">
      <c r="B65" s="66" t="s">
        <v>14</v>
      </c>
      <c r="C65" s="18" t="s">
        <v>15</v>
      </c>
      <c r="Z65" s="63" t="s">
        <v>37</v>
      </c>
      <c r="AA65" s="63"/>
      <c r="AB65" s="63"/>
      <c r="AC65" s="63"/>
    </row>
    <row r="66" spans="2:29" x14ac:dyDescent="0.25">
      <c r="B66" s="66"/>
      <c r="C66" s="26" t="s">
        <v>1</v>
      </c>
      <c r="D66" s="16">
        <f>IFERROR(VLOOKUP(D$4,'Long stay'!$I$5:$N$18,2,FALSE),"")</f>
        <v>43302.571428571428</v>
      </c>
      <c r="E66" s="16">
        <f>IFERROR(VLOOKUP(E$4,'Long stay'!$I$5:$N$18,2,FALSE),"")</f>
        <v>42999</v>
      </c>
      <c r="F66" s="16">
        <f>IFERROR(VLOOKUP(F$4,'Long stay'!$I$5:$N$18,2,FALSE),"")</f>
        <v>43570.142857142855</v>
      </c>
      <c r="G66" s="16">
        <f>IFERROR(VLOOKUP(G$4,'Long stay'!$I$5:$N$18,2,FALSE),"")</f>
        <v>40411</v>
      </c>
      <c r="H66" s="16">
        <f>IFERROR(VLOOKUP(H$4,'Long stay'!$I$5:$N$18,2,FALSE),"")</f>
        <v>43553.142857142855</v>
      </c>
      <c r="I66" s="16">
        <f>IFERROR(VLOOKUP(I$4,'Long stay'!$I$5:$N$18,2,FALSE),"")</f>
        <v>46221</v>
      </c>
      <c r="J66" s="16">
        <f>IFERROR(VLOOKUP(J$4,'Long stay'!$I$5:$N$18,2,FALSE),"")</f>
        <v>45788</v>
      </c>
      <c r="K66" s="16" t="str">
        <f>IFERROR(VLOOKUP(K$4,'Long stay'!$I$5:$N$18,2,FALSE),"")</f>
        <v/>
      </c>
      <c r="L66" s="16" t="str">
        <f>IFERROR(VLOOKUP(L$4,'Long stay'!$I$5:$N$18,2,FALSE),"")</f>
        <v/>
      </c>
      <c r="M66" s="16" t="str">
        <f>IFERROR(VLOOKUP(M$4,'Long stay'!$I$5:$N$18,2,FALSE),"")</f>
        <v/>
      </c>
      <c r="N66" s="16" t="str">
        <f>IFERROR(VLOOKUP(N$4,'Long stay'!$I$5:$N$18,2,FALSE),"")</f>
        <v/>
      </c>
      <c r="O66" s="16" t="str">
        <f>IFERROR(VLOOKUP(O$4,'Long stay'!$I$5:$N$18,2,FALSE),"")</f>
        <v/>
      </c>
      <c r="P66" s="16" t="str">
        <f>IFERROR(VLOOKUP(P$4,'Long stay'!$I$5:$N$18,2,FALSE),"")</f>
        <v/>
      </c>
      <c r="Q66" s="16" t="str">
        <f>IFERROR(VLOOKUP(Q$4,'Long stay'!$I$5:$N$18,2,FALSE),"")</f>
        <v/>
      </c>
      <c r="Z66" s="63"/>
      <c r="AA66" s="63"/>
      <c r="AB66" s="63"/>
      <c r="AC66" s="63"/>
    </row>
    <row r="67" spans="2:29" x14ac:dyDescent="0.25">
      <c r="B67" s="66"/>
      <c r="C67" s="1" t="s">
        <v>5</v>
      </c>
      <c r="D67" s="27">
        <f>IFERROR(VLOOKUP(D$4,'Long stay'!$I$5:$N$18,3,FALSE),"")</f>
        <v>6300.7142857142853</v>
      </c>
      <c r="E67" s="27">
        <f>IFERROR(VLOOKUP(E$4,'Long stay'!$I$5:$N$18,3,FALSE),"")</f>
        <v>5860</v>
      </c>
      <c r="F67" s="27">
        <f>IFERROR(VLOOKUP(F$4,'Long stay'!$I$5:$N$18,3,FALSE),"")</f>
        <v>6115.1428571428569</v>
      </c>
      <c r="G67" s="27">
        <f>IFERROR(VLOOKUP(G$4,'Long stay'!$I$5:$N$18,3,FALSE),"")</f>
        <v>5890.5714285714284</v>
      </c>
      <c r="H67" s="27">
        <f>IFERROR(VLOOKUP(H$4,'Long stay'!$I$5:$N$18,3,FALSE),"")</f>
        <v>6182.8571428571431</v>
      </c>
      <c r="I67" s="27">
        <f>IFERROR(VLOOKUP(I$4,'Long stay'!$I$5:$N$18,3,FALSE),"")</f>
        <v>6028.1428571428569</v>
      </c>
      <c r="J67" s="27">
        <f>IFERROR(VLOOKUP(J$4,'Long stay'!$I$5:$N$18,3,FALSE),"")</f>
        <v>6037</v>
      </c>
      <c r="K67" s="27" t="str">
        <f>IFERROR(VLOOKUP(K$4,'Long stay'!$I$5:$N$18,3,FALSE),"")</f>
        <v/>
      </c>
      <c r="L67" s="27" t="str">
        <f>IFERROR(VLOOKUP(L$4,'Long stay'!$I$5:$N$18,3,FALSE),"")</f>
        <v/>
      </c>
      <c r="M67" s="27" t="str">
        <f>IFERROR(VLOOKUP(M$4,'Long stay'!$I$5:$N$18,3,FALSE),"")</f>
        <v/>
      </c>
      <c r="N67" s="27" t="str">
        <f>IFERROR(VLOOKUP(N$4,'Long stay'!$I$5:$N$18,3,FALSE),"")</f>
        <v/>
      </c>
      <c r="O67" s="27" t="str">
        <f>IFERROR(VLOOKUP(O$4,'Long stay'!$I$5:$N$18,3,FALSE),"")</f>
        <v/>
      </c>
      <c r="P67" s="27" t="str">
        <f>IFERROR(VLOOKUP(P$4,'Long stay'!$I$5:$N$18,3,FALSE),"")</f>
        <v/>
      </c>
      <c r="Q67" s="27" t="str">
        <f>IFERROR(VLOOKUP(Q$4,'Long stay'!$I$5:$N$18,3,FALSE),"")</f>
        <v/>
      </c>
      <c r="Z67" s="63"/>
      <c r="AA67" s="63"/>
      <c r="AB67" s="63"/>
      <c r="AC67" s="63"/>
    </row>
    <row r="68" spans="2:29" ht="15" customHeight="1" x14ac:dyDescent="0.25">
      <c r="B68" s="66"/>
      <c r="C68" s="1" t="s">
        <v>33</v>
      </c>
      <c r="D68" s="27">
        <f>IFERROR(VLOOKUP(D$4,'Long stay'!$I$5:$N$18,4,FALSE),"")</f>
        <v>12890.428571428571</v>
      </c>
      <c r="E68" s="27">
        <f>IFERROR(VLOOKUP(E$4,'Long stay'!$I$5:$N$18,4,FALSE),"")</f>
        <v>12800.571428571429</v>
      </c>
      <c r="F68" s="27">
        <f>IFERROR(VLOOKUP(F$4,'Long stay'!$I$5:$N$18,4,FALSE),"")</f>
        <v>12811.714285714286</v>
      </c>
      <c r="G68" s="27">
        <f>IFERROR(VLOOKUP(G$4,'Long stay'!$I$5:$N$18,4,FALSE),"")</f>
        <v>11800.571428571429</v>
      </c>
      <c r="H68" s="27">
        <f>IFERROR(VLOOKUP(H$4,'Long stay'!$I$5:$N$18,4,FALSE),"")</f>
        <v>12875.428571428571</v>
      </c>
      <c r="I68" s="27">
        <f>IFERROR(VLOOKUP(I$4,'Long stay'!$I$5:$N$18,4,FALSE),"")</f>
        <v>13755.857142857143</v>
      </c>
      <c r="J68" s="27">
        <f>IFERROR(VLOOKUP(J$4,'Long stay'!$I$5:$N$18,4,FALSE),"")</f>
        <v>13596.142857142857</v>
      </c>
      <c r="K68" s="27" t="str">
        <f>IFERROR(VLOOKUP(K$4,'Long stay'!$I$5:$N$18,4,FALSE),"")</f>
        <v/>
      </c>
      <c r="L68" s="27" t="str">
        <f>IFERROR(VLOOKUP(L$4,'Long stay'!$I$5:$N$18,4,FALSE),"")</f>
        <v/>
      </c>
      <c r="M68" s="27" t="str">
        <f>IFERROR(VLOOKUP(M$4,'Long stay'!$I$5:$N$18,4,FALSE),"")</f>
        <v/>
      </c>
      <c r="N68" s="27" t="str">
        <f>IFERROR(VLOOKUP(N$4,'Long stay'!$I$5:$N$18,4,FALSE),"")</f>
        <v/>
      </c>
      <c r="O68" s="27" t="str">
        <f>IFERROR(VLOOKUP(O$4,'Long stay'!$I$5:$N$18,4,FALSE),"")</f>
        <v/>
      </c>
      <c r="P68" s="27" t="str">
        <f>IFERROR(VLOOKUP(P$4,'Long stay'!$I$5:$N$18,4,FALSE),"")</f>
        <v/>
      </c>
      <c r="Q68" s="27" t="str">
        <f>IFERROR(VLOOKUP(Q$4,'Long stay'!$I$5:$N$18,4,FALSE),"")</f>
        <v/>
      </c>
      <c r="Z68" s="64" t="s">
        <v>633</v>
      </c>
      <c r="AA68" s="64"/>
      <c r="AB68" s="64"/>
      <c r="AC68" s="64"/>
    </row>
    <row r="69" spans="2:29" x14ac:dyDescent="0.25">
      <c r="B69" s="66"/>
      <c r="C69" s="1" t="s">
        <v>6</v>
      </c>
      <c r="D69" s="27">
        <f>IFERROR(VLOOKUP(D$4,'Long stay'!$I$5:$N$18,5,FALSE),"")</f>
        <v>13087.857142857143</v>
      </c>
      <c r="E69" s="27">
        <f>IFERROR(VLOOKUP(E$4,'Long stay'!$I$5:$N$18,5,FALSE),"")</f>
        <v>13406.714285714286</v>
      </c>
      <c r="F69" s="27">
        <f>IFERROR(VLOOKUP(F$4,'Long stay'!$I$5:$N$18,5,FALSE),"")</f>
        <v>13602.428571428571</v>
      </c>
      <c r="G69" s="27">
        <f>IFERROR(VLOOKUP(G$4,'Long stay'!$I$5:$N$18,5,FALSE),"")</f>
        <v>12380.714285714286</v>
      </c>
      <c r="H69" s="27">
        <f>IFERROR(VLOOKUP(H$4,'Long stay'!$I$5:$N$18,5,FALSE),"")</f>
        <v>13308.571428571429</v>
      </c>
      <c r="I69" s="27">
        <f>IFERROR(VLOOKUP(I$4,'Long stay'!$I$5:$N$18,5,FALSE),"")</f>
        <v>14211</v>
      </c>
      <c r="J69" s="27">
        <f>IFERROR(VLOOKUP(J$4,'Long stay'!$I$5:$N$18,5,FALSE),"")</f>
        <v>14115.428571428571</v>
      </c>
      <c r="K69" s="27" t="str">
        <f>IFERROR(VLOOKUP(K$4,'Long stay'!$I$5:$N$18,5,FALSE),"")</f>
        <v/>
      </c>
      <c r="L69" s="27" t="str">
        <f>IFERROR(VLOOKUP(L$4,'Long stay'!$I$5:$N$18,5,FALSE),"")</f>
        <v/>
      </c>
      <c r="M69" s="27" t="str">
        <f>IFERROR(VLOOKUP(M$4,'Long stay'!$I$5:$N$18,5,FALSE),"")</f>
        <v/>
      </c>
      <c r="N69" s="27" t="str">
        <f>IFERROR(VLOOKUP(N$4,'Long stay'!$I$5:$N$18,5,FALSE),"")</f>
        <v/>
      </c>
      <c r="O69" s="27" t="str">
        <f>IFERROR(VLOOKUP(O$4,'Long stay'!$I$5:$N$18,5,FALSE),"")</f>
        <v/>
      </c>
      <c r="P69" s="27" t="str">
        <f>IFERROR(VLOOKUP(P$4,'Long stay'!$I$5:$N$18,5,FALSE),"")</f>
        <v/>
      </c>
      <c r="Q69" s="27" t="str">
        <f>IFERROR(VLOOKUP(Q$4,'Long stay'!$I$5:$N$18,5,FALSE),"")</f>
        <v/>
      </c>
      <c r="Z69" s="64"/>
      <c r="AA69" s="64"/>
      <c r="AB69" s="64"/>
      <c r="AC69" s="64"/>
    </row>
    <row r="70" spans="2:29" ht="15" customHeight="1" x14ac:dyDescent="0.25">
      <c r="B70" s="66"/>
      <c r="C70" s="1" t="s">
        <v>7</v>
      </c>
      <c r="D70" s="27">
        <f>IFERROR(VLOOKUP(D$4,'Long stay'!$I$5:$N$18,6,FALSE),"")</f>
        <v>11023.571428571429</v>
      </c>
      <c r="E70" s="27">
        <f>IFERROR(VLOOKUP(E$4,'Long stay'!$I$5:$N$18,6,FALSE),"")</f>
        <v>10931.714285714286</v>
      </c>
      <c r="F70" s="27">
        <f>IFERROR(VLOOKUP(F$4,'Long stay'!$I$5:$N$18,6,FALSE),"")</f>
        <v>11040.857142857143</v>
      </c>
      <c r="G70" s="27">
        <f>IFERROR(VLOOKUP(G$4,'Long stay'!$I$5:$N$18,6,FALSE),"")</f>
        <v>10339.142857142857</v>
      </c>
      <c r="H70" s="27">
        <f>IFERROR(VLOOKUP(H$4,'Long stay'!$I$5:$N$18,6,FALSE),"")</f>
        <v>11186.285714285714</v>
      </c>
      <c r="I70" s="27">
        <f>IFERROR(VLOOKUP(I$4,'Long stay'!$I$5:$N$18,6,FALSE),"")</f>
        <v>12226</v>
      </c>
      <c r="J70" s="27">
        <f>IFERROR(VLOOKUP(J$4,'Long stay'!$I$5:$N$18,6,FALSE),"")</f>
        <v>12039.428571428571</v>
      </c>
      <c r="K70" s="27" t="str">
        <f>IFERROR(VLOOKUP(K$4,'Long stay'!$I$5:$N$18,6,FALSE),"")</f>
        <v/>
      </c>
      <c r="L70" s="27" t="str">
        <f>IFERROR(VLOOKUP(L$4,'Long stay'!$I$5:$N$18,6,FALSE),"")</f>
        <v/>
      </c>
      <c r="M70" s="27" t="str">
        <f>IFERROR(VLOOKUP(M$4,'Long stay'!$I$5:$N$18,6,FALSE),"")</f>
        <v/>
      </c>
      <c r="N70" s="27" t="str">
        <f>IFERROR(VLOOKUP(N$4,'Long stay'!$I$5:$N$18,6,FALSE),"")</f>
        <v/>
      </c>
      <c r="O70" s="27" t="str">
        <f>IFERROR(VLOOKUP(O$4,'Long stay'!$I$5:$N$18,6,FALSE),"")</f>
        <v/>
      </c>
      <c r="P70" s="27" t="str">
        <f>IFERROR(VLOOKUP(P$4,'Long stay'!$I$5:$N$18,6,FALSE),"")</f>
        <v/>
      </c>
      <c r="Q70" s="27" t="str">
        <f>IFERROR(VLOOKUP(Q$4,'Long stay'!$I$5:$N$18,6,FALSE),"")</f>
        <v/>
      </c>
      <c r="Z70" s="64"/>
      <c r="AA70" s="64"/>
      <c r="AB70" s="64"/>
      <c r="AC70" s="64"/>
    </row>
    <row r="71" spans="2:29" ht="7.5" customHeight="1" x14ac:dyDescent="0.25">
      <c r="B71" s="66"/>
      <c r="Z71" s="64"/>
      <c r="AA71" s="64"/>
      <c r="AB71" s="64"/>
      <c r="AC71" s="64"/>
    </row>
    <row r="72" spans="2:29" x14ac:dyDescent="0.25">
      <c r="B72" s="66"/>
      <c r="C72" s="18" t="s">
        <v>16</v>
      </c>
      <c r="Z72" s="64"/>
      <c r="AA72" s="64"/>
      <c r="AB72" s="64"/>
      <c r="AC72" s="64"/>
    </row>
    <row r="73" spans="2:29" x14ac:dyDescent="0.25">
      <c r="B73" s="66"/>
      <c r="C73" s="26" t="s">
        <v>1</v>
      </c>
      <c r="D73" s="16">
        <f>IFERROR(VLOOKUP(D$4,'Long stay'!$W$5:$AB$18,2,FALSE),"")</f>
        <v>16749.857142857141</v>
      </c>
      <c r="E73" s="16">
        <f>IFERROR(VLOOKUP(E$4,'Long stay'!$W$5:$AB$18,2,FALSE),"")</f>
        <v>16587.714285714286</v>
      </c>
      <c r="F73" s="16">
        <f>IFERROR(VLOOKUP(F$4,'Long stay'!$W$5:$AB$18,2,FALSE),"")</f>
        <v>16862</v>
      </c>
      <c r="G73" s="16">
        <f>IFERROR(VLOOKUP(G$4,'Long stay'!$W$5:$AB$18,2,FALSE),"")</f>
        <v>15784.142857142857</v>
      </c>
      <c r="H73" s="16">
        <f>IFERROR(VLOOKUP(H$4,'Long stay'!$W$5:$AB$18,2,FALSE),"")</f>
        <v>16555.714285714286</v>
      </c>
      <c r="I73" s="16">
        <f>IFERROR(VLOOKUP(I$4,'Long stay'!$W$5:$AB$18,2,FALSE),"")</f>
        <v>17596.142857142859</v>
      </c>
      <c r="J73" s="16">
        <f>IFERROR(VLOOKUP(J$4,'Long stay'!$W$5:$AB$18,2,FALSE),"")</f>
        <v>17721.142857142859</v>
      </c>
      <c r="K73" s="16" t="str">
        <f>IFERROR(VLOOKUP(K$4,'Long stay'!$W$5:$AB$18,2,FALSE),"")</f>
        <v/>
      </c>
      <c r="L73" s="16" t="str">
        <f>IFERROR(VLOOKUP(L$4,'Long stay'!$W$5:$AB$18,2,FALSE),"")</f>
        <v/>
      </c>
      <c r="M73" s="16" t="str">
        <f>IFERROR(VLOOKUP(M$4,'Long stay'!$W$5:$AB$18,2,FALSE),"")</f>
        <v/>
      </c>
      <c r="N73" s="16" t="str">
        <f>IFERROR(VLOOKUP(N$4,'Long stay'!$W$5:$AB$18,2,FALSE),"")</f>
        <v/>
      </c>
      <c r="O73" s="16" t="str">
        <f>IFERROR(VLOOKUP(O$4,'Long stay'!$W$5:$AB$18,2,FALSE),"")</f>
        <v/>
      </c>
      <c r="P73" s="16" t="str">
        <f>IFERROR(VLOOKUP(P$4,'Long stay'!$W$5:$AB$18,2,FALSE),"")</f>
        <v/>
      </c>
      <c r="Q73" s="16" t="str">
        <f>IFERROR(VLOOKUP(Q$4,'Long stay'!$W$5:$AB$18,2,FALSE),"")</f>
        <v/>
      </c>
      <c r="Z73" s="64"/>
      <c r="AA73" s="64"/>
      <c r="AB73" s="64"/>
      <c r="AC73" s="64"/>
    </row>
    <row r="74" spans="2:29" x14ac:dyDescent="0.25">
      <c r="B74" s="66"/>
      <c r="C74" s="1" t="s">
        <v>5</v>
      </c>
      <c r="D74" s="27">
        <f>IFERROR(VLOOKUP(D$4,'Long stay'!$W$5:$AB$18,3,FALSE),"")</f>
        <v>2760.2857142857142</v>
      </c>
      <c r="E74" s="27">
        <f>IFERROR(VLOOKUP(E$4,'Long stay'!$W$5:$AB$18,3,FALSE),"")</f>
        <v>2563</v>
      </c>
      <c r="F74" s="27">
        <f>IFERROR(VLOOKUP(F$4,'Long stay'!$W$5:$AB$18,3,FALSE),"")</f>
        <v>2662.1428571428573</v>
      </c>
      <c r="G74" s="27">
        <f>IFERROR(VLOOKUP(G$4,'Long stay'!$W$5:$AB$18,3,FALSE),"")</f>
        <v>2601.2857142857142</v>
      </c>
      <c r="H74" s="27">
        <f>IFERROR(VLOOKUP(H$4,'Long stay'!$W$5:$AB$18,3,FALSE),"")</f>
        <v>2612.1428571428573</v>
      </c>
      <c r="I74" s="27">
        <f>IFERROR(VLOOKUP(I$4,'Long stay'!$W$5:$AB$18,3,FALSE),"")</f>
        <v>2611.7142857142858</v>
      </c>
      <c r="J74" s="27">
        <f>IFERROR(VLOOKUP(J$4,'Long stay'!$W$5:$AB$18,3,FALSE),"")</f>
        <v>2634.8571428571427</v>
      </c>
      <c r="K74" s="27" t="str">
        <f>IFERROR(VLOOKUP(K$4,'Long stay'!$W$5:$AB$18,3,FALSE),"")</f>
        <v/>
      </c>
      <c r="L74" s="27" t="str">
        <f>IFERROR(VLOOKUP(L$4,'Long stay'!$W$5:$AB$18,3,FALSE),"")</f>
        <v/>
      </c>
      <c r="M74" s="27" t="str">
        <f>IFERROR(VLOOKUP(M$4,'Long stay'!$W$5:$AB$18,3,FALSE),"")</f>
        <v/>
      </c>
      <c r="N74" s="27" t="str">
        <f>IFERROR(VLOOKUP(N$4,'Long stay'!$W$5:$AB$18,3,FALSE),"")</f>
        <v/>
      </c>
      <c r="O74" s="27" t="str">
        <f>IFERROR(VLOOKUP(O$4,'Long stay'!$W$5:$AB$18,3,FALSE),"")</f>
        <v/>
      </c>
      <c r="P74" s="27" t="str">
        <f>IFERROR(VLOOKUP(P$4,'Long stay'!$W$5:$AB$18,3,FALSE),"")</f>
        <v/>
      </c>
      <c r="Q74" s="27" t="str">
        <f>IFERROR(VLOOKUP(Q$4,'Long stay'!$W$5:$AB$18,3,FALSE),"")</f>
        <v/>
      </c>
      <c r="Z74" s="64"/>
      <c r="AA74" s="64"/>
      <c r="AB74" s="64"/>
      <c r="AC74" s="64"/>
    </row>
    <row r="75" spans="2:29" x14ac:dyDescent="0.25">
      <c r="B75" s="66"/>
      <c r="C75" s="1" t="s">
        <v>33</v>
      </c>
      <c r="D75" s="27">
        <f>IFERROR(VLOOKUP(D$4,'Long stay'!$W$5:$AB$18,4,FALSE),"")</f>
        <v>4736.7142857142853</v>
      </c>
      <c r="E75" s="27">
        <f>IFERROR(VLOOKUP(E$4,'Long stay'!$W$5:$AB$18,4,FALSE),"")</f>
        <v>4686.5714285714284</v>
      </c>
      <c r="F75" s="27">
        <f>IFERROR(VLOOKUP(F$4,'Long stay'!$W$5:$AB$18,4,FALSE),"")</f>
        <v>4687.1428571428569</v>
      </c>
      <c r="G75" s="27">
        <f>IFERROR(VLOOKUP(G$4,'Long stay'!$W$5:$AB$18,4,FALSE),"")</f>
        <v>4355.7142857142853</v>
      </c>
      <c r="H75" s="27">
        <f>IFERROR(VLOOKUP(H$4,'Long stay'!$W$5:$AB$18,4,FALSE),"")</f>
        <v>4580.8571428571431</v>
      </c>
      <c r="I75" s="27">
        <f>IFERROR(VLOOKUP(I$4,'Long stay'!$W$5:$AB$18,4,FALSE),"")</f>
        <v>4889.5714285714284</v>
      </c>
      <c r="J75" s="27">
        <f>IFERROR(VLOOKUP(J$4,'Long stay'!$W$5:$AB$18,4,FALSE),"")</f>
        <v>4902.5714285714284</v>
      </c>
      <c r="K75" s="27" t="str">
        <f>IFERROR(VLOOKUP(K$4,'Long stay'!$W$5:$AB$18,4,FALSE),"")</f>
        <v/>
      </c>
      <c r="L75" s="27" t="str">
        <f>IFERROR(VLOOKUP(L$4,'Long stay'!$W$5:$AB$18,4,FALSE),"")</f>
        <v/>
      </c>
      <c r="M75" s="27" t="str">
        <f>IFERROR(VLOOKUP(M$4,'Long stay'!$W$5:$AB$18,4,FALSE),"")</f>
        <v/>
      </c>
      <c r="N75" s="27" t="str">
        <f>IFERROR(VLOOKUP(N$4,'Long stay'!$W$5:$AB$18,4,FALSE),"")</f>
        <v/>
      </c>
      <c r="O75" s="27" t="str">
        <f>IFERROR(VLOOKUP(O$4,'Long stay'!$W$5:$AB$18,4,FALSE),"")</f>
        <v/>
      </c>
      <c r="P75" s="27" t="str">
        <f>IFERROR(VLOOKUP(P$4,'Long stay'!$W$5:$AB$18,4,FALSE),"")</f>
        <v/>
      </c>
      <c r="Q75" s="27" t="str">
        <f>IFERROR(VLOOKUP(Q$4,'Long stay'!$W$5:$AB$18,4,FALSE),"")</f>
        <v/>
      </c>
      <c r="Z75" s="64"/>
      <c r="AA75" s="64"/>
      <c r="AB75" s="64"/>
      <c r="AC75" s="64"/>
    </row>
    <row r="76" spans="2:29" x14ac:dyDescent="0.25">
      <c r="B76" s="66"/>
      <c r="C76" s="1" t="s">
        <v>6</v>
      </c>
      <c r="D76" s="27">
        <f>IFERROR(VLOOKUP(D$4,'Long stay'!$W$5:$AB$18,5,FALSE),"")</f>
        <v>5226.5714285714284</v>
      </c>
      <c r="E76" s="27">
        <f>IFERROR(VLOOKUP(E$4,'Long stay'!$W$5:$AB$18,5,FALSE),"")</f>
        <v>5306.5714285714284</v>
      </c>
      <c r="F76" s="27">
        <f>IFERROR(VLOOKUP(F$4,'Long stay'!$W$5:$AB$18,5,FALSE),"")</f>
        <v>5425.5714285714284</v>
      </c>
      <c r="G76" s="27">
        <f>IFERROR(VLOOKUP(G$4,'Long stay'!$W$5:$AB$18,5,FALSE),"")</f>
        <v>5001.5714285714284</v>
      </c>
      <c r="H76" s="27">
        <f>IFERROR(VLOOKUP(H$4,'Long stay'!$W$5:$AB$18,5,FALSE),"")</f>
        <v>5264.2857142857147</v>
      </c>
      <c r="I76" s="27">
        <f>IFERROR(VLOOKUP(I$4,'Long stay'!$W$5:$AB$18,5,FALSE),"")</f>
        <v>5675.2857142857147</v>
      </c>
      <c r="J76" s="27">
        <f>IFERROR(VLOOKUP(J$4,'Long stay'!$W$5:$AB$18,5,FALSE),"")</f>
        <v>5748.7142857142853</v>
      </c>
      <c r="K76" s="27" t="str">
        <f>IFERROR(VLOOKUP(K$4,'Long stay'!$W$5:$AB$18,5,FALSE),"")</f>
        <v/>
      </c>
      <c r="L76" s="27" t="str">
        <f>IFERROR(VLOOKUP(L$4,'Long stay'!$W$5:$AB$18,5,FALSE),"")</f>
        <v/>
      </c>
      <c r="M76" s="27" t="str">
        <f>IFERROR(VLOOKUP(M$4,'Long stay'!$W$5:$AB$18,5,FALSE),"")</f>
        <v/>
      </c>
      <c r="N76" s="27" t="str">
        <f>IFERROR(VLOOKUP(N$4,'Long stay'!$W$5:$AB$18,5,FALSE),"")</f>
        <v/>
      </c>
      <c r="O76" s="27" t="str">
        <f>IFERROR(VLOOKUP(O$4,'Long stay'!$W$5:$AB$18,5,FALSE),"")</f>
        <v/>
      </c>
      <c r="P76" s="27" t="str">
        <f>IFERROR(VLOOKUP(P$4,'Long stay'!$W$5:$AB$18,5,FALSE),"")</f>
        <v/>
      </c>
      <c r="Q76" s="27" t="str">
        <f>IFERROR(VLOOKUP(Q$4,'Long stay'!$W$5:$AB$18,5,FALSE),"")</f>
        <v/>
      </c>
      <c r="Z76" s="64"/>
      <c r="AA76" s="64"/>
      <c r="AB76" s="64"/>
      <c r="AC76" s="64"/>
    </row>
    <row r="77" spans="2:29" x14ac:dyDescent="0.25">
      <c r="B77" s="66"/>
      <c r="C77" s="1" t="s">
        <v>7</v>
      </c>
      <c r="D77" s="27">
        <f>IFERROR(VLOOKUP(D$4,'Long stay'!$W$5:$AB$18,6,FALSE),"")</f>
        <v>4026.2857142857142</v>
      </c>
      <c r="E77" s="27">
        <f>IFERROR(VLOOKUP(E$4,'Long stay'!$W$5:$AB$18,6,FALSE),"")</f>
        <v>4031.5714285714284</v>
      </c>
      <c r="F77" s="27">
        <f>IFERROR(VLOOKUP(F$4,'Long stay'!$W$5:$AB$18,6,FALSE),"")</f>
        <v>4087.1428571428573</v>
      </c>
      <c r="G77" s="27">
        <f>IFERROR(VLOOKUP(G$4,'Long stay'!$W$5:$AB$18,6,FALSE),"")</f>
        <v>3825.5714285714284</v>
      </c>
      <c r="H77" s="27">
        <f>IFERROR(VLOOKUP(H$4,'Long stay'!$W$5:$AB$18,6,FALSE),"")</f>
        <v>4098.4285714285716</v>
      </c>
      <c r="I77" s="27">
        <f>IFERROR(VLOOKUP(I$4,'Long stay'!$W$5:$AB$18,6,FALSE),"")</f>
        <v>4419.5714285714284</v>
      </c>
      <c r="J77" s="27">
        <f>IFERROR(VLOOKUP(J$4,'Long stay'!$W$5:$AB$18,6,FALSE),"")</f>
        <v>4435</v>
      </c>
      <c r="K77" s="27" t="str">
        <f>IFERROR(VLOOKUP(K$4,'Long stay'!$W$5:$AB$18,6,FALSE),"")</f>
        <v/>
      </c>
      <c r="L77" s="27" t="str">
        <f>IFERROR(VLOOKUP(L$4,'Long stay'!$W$5:$AB$18,6,FALSE),"")</f>
        <v/>
      </c>
      <c r="M77" s="27" t="str">
        <f>IFERROR(VLOOKUP(M$4,'Long stay'!$W$5:$AB$18,6,FALSE),"")</f>
        <v/>
      </c>
      <c r="N77" s="27" t="str">
        <f>IFERROR(VLOOKUP(N$4,'Long stay'!$W$5:$AB$18,6,FALSE),"")</f>
        <v/>
      </c>
      <c r="O77" s="27" t="str">
        <f>IFERROR(VLOOKUP(O$4,'Long stay'!$W$5:$AB$18,6,FALSE),"")</f>
        <v/>
      </c>
      <c r="P77" s="27" t="str">
        <f>IFERROR(VLOOKUP(P$4,'Long stay'!$W$5:$AB$18,6,FALSE),"")</f>
        <v/>
      </c>
      <c r="Q77" s="27" t="str">
        <f>IFERROR(VLOOKUP(Q$4,'Long stay'!$W$5:$AB$18,6,FALSE),"")</f>
        <v/>
      </c>
      <c r="Z77" s="64"/>
      <c r="AA77" s="64"/>
      <c r="AB77" s="64"/>
      <c r="AC77" s="64"/>
    </row>
    <row r="78" spans="2:29" ht="30" customHeight="1" x14ac:dyDescent="0.25">
      <c r="C78" s="1"/>
    </row>
    <row r="79" spans="2:29" ht="15" customHeight="1" x14ac:dyDescent="0.25">
      <c r="B79" s="66" t="s">
        <v>18</v>
      </c>
      <c r="C79" s="19" t="s">
        <v>19</v>
      </c>
      <c r="Z79" s="63" t="s">
        <v>38</v>
      </c>
      <c r="AA79" s="63"/>
      <c r="AB79" s="63"/>
      <c r="AC79" s="63"/>
    </row>
    <row r="80" spans="2:29" ht="15" customHeight="1" x14ac:dyDescent="0.25">
      <c r="B80" s="66"/>
      <c r="C80" s="1" t="s">
        <v>0</v>
      </c>
      <c r="D80" s="20">
        <v>655</v>
      </c>
      <c r="E80" s="20">
        <v>822.85714285714289</v>
      </c>
      <c r="F80" s="20">
        <v>899.14285714285711</v>
      </c>
      <c r="G80" s="20">
        <v>680.71428571428567</v>
      </c>
      <c r="H80" s="20">
        <v>1028.5714285714287</v>
      </c>
      <c r="I80" s="20">
        <v>882.42857142857144</v>
      </c>
      <c r="J80" s="20">
        <v>733.42857142857144</v>
      </c>
      <c r="K80" s="20">
        <v>531</v>
      </c>
      <c r="L80" s="20">
        <v>562.57142857142856</v>
      </c>
      <c r="M80" s="20">
        <v>721.85714285714289</v>
      </c>
      <c r="N80" s="20">
        <v>623</v>
      </c>
      <c r="O80" s="20">
        <v>536.42857142857144</v>
      </c>
      <c r="P80" s="20">
        <v>503.71428571428572</v>
      </c>
      <c r="Q80" s="20">
        <v>610.14285714285711</v>
      </c>
      <c r="Z80" s="63"/>
      <c r="AA80" s="63"/>
      <c r="AB80" s="63"/>
      <c r="AC80" s="63"/>
    </row>
    <row r="81" spans="2:29" ht="7.5" customHeight="1" x14ac:dyDescent="0.25">
      <c r="B81" s="66"/>
      <c r="C81" s="1"/>
      <c r="Z81" s="63"/>
      <c r="AA81" s="63"/>
      <c r="AB81" s="63"/>
      <c r="AC81" s="63"/>
    </row>
    <row r="82" spans="2:29" x14ac:dyDescent="0.25">
      <c r="B82" s="66"/>
      <c r="C82" s="26" t="s">
        <v>1</v>
      </c>
      <c r="D82" s="16">
        <f>IFERROR(VLOOKUP(D$4,'D&amp;V'!$M$6:$R$19,2,FALSE),"")</f>
        <v>663.71428571428567</v>
      </c>
      <c r="E82" s="16">
        <f>IFERROR(VLOOKUP(E$4,'D&amp;V'!$M$6:$R$19,2,FALSE),"")</f>
        <v>1123.1428571428571</v>
      </c>
      <c r="F82" s="16">
        <f>IFERROR(VLOOKUP(F$4,'D&amp;V'!$M$6:$R$19,2,FALSE),"")</f>
        <v>1071.4285714285713</v>
      </c>
      <c r="G82" s="16">
        <f>IFERROR(VLOOKUP(G$4,'D&amp;V'!$M$6:$R$19,2,FALSE),"")</f>
        <v>811.71428571428567</v>
      </c>
      <c r="H82" s="16">
        <f>IFERROR(VLOOKUP(H$4,'D&amp;V'!$M$6:$R$19,2,FALSE),"")</f>
        <v>731</v>
      </c>
      <c r="I82" s="16">
        <f>IFERROR(VLOOKUP(I$4,'D&amp;V'!$M$6:$R$19,2,FALSE),"")</f>
        <v>943.85714285714289</v>
      </c>
      <c r="J82" s="16">
        <f>IFERROR(VLOOKUP(J$4,'D&amp;V'!$M$6:$R$19,2,FALSE),"")</f>
        <v>621.28571428571433</v>
      </c>
      <c r="K82" s="16" t="str">
        <f>IFERROR(VLOOKUP(K$4,'D&amp;V'!$M$6:$R$19,2,FALSE),"")</f>
        <v/>
      </c>
      <c r="L82" s="16" t="str">
        <f>IFERROR(VLOOKUP(L$4,'D&amp;V'!$M$6:$R$19,2,FALSE),"")</f>
        <v/>
      </c>
      <c r="M82" s="16" t="str">
        <f>IFERROR(VLOOKUP(M$4,'D&amp;V'!$M$6:$R$19,2,FALSE),"")</f>
        <v/>
      </c>
      <c r="N82" s="16" t="str">
        <f>IFERROR(VLOOKUP(N$4,'D&amp;V'!$M$6:$R$19,2,FALSE),"")</f>
        <v/>
      </c>
      <c r="O82" s="16" t="str">
        <f>IFERROR(VLOOKUP(O$4,'D&amp;V'!$M$6:$R$19,2,FALSE),"")</f>
        <v/>
      </c>
      <c r="P82" s="16" t="str">
        <f>IFERROR(VLOOKUP(P$4,'D&amp;V'!$M$6:$R$19,2,FALSE),"")</f>
        <v/>
      </c>
      <c r="Q82" s="16" t="str">
        <f>IFERROR(VLOOKUP(Q$4,'D&amp;V'!$M$6:$R$19,2,FALSE),"")</f>
        <v/>
      </c>
      <c r="Z82" s="63"/>
      <c r="AA82" s="63"/>
      <c r="AB82" s="63"/>
      <c r="AC82" s="63"/>
    </row>
    <row r="83" spans="2:29" x14ac:dyDescent="0.25">
      <c r="B83" s="66"/>
      <c r="C83" s="1" t="s">
        <v>5</v>
      </c>
      <c r="D83" s="46">
        <f>IFERROR(VLOOKUP(D$4,'D&amp;V'!$M$6:$R$19,3,FALSE),"")</f>
        <v>43.142857142857146</v>
      </c>
      <c r="E83" s="46">
        <f>IFERROR(VLOOKUP(E$4,'D&amp;V'!$M$6:$R$19,3,FALSE),"")</f>
        <v>99.428571428571431</v>
      </c>
      <c r="F83" s="46">
        <f>IFERROR(VLOOKUP(F$4,'D&amp;V'!$M$6:$R$19,3,FALSE),"")</f>
        <v>88.857142857142861</v>
      </c>
      <c r="G83" s="46">
        <f>IFERROR(VLOOKUP(G$4,'D&amp;V'!$M$6:$R$19,3,FALSE),"")</f>
        <v>93.571428571428569</v>
      </c>
      <c r="H83" s="46">
        <f>IFERROR(VLOOKUP(H$4,'D&amp;V'!$M$6:$R$19,3,FALSE),"")</f>
        <v>100.57142857142857</v>
      </c>
      <c r="I83" s="46">
        <f>IFERROR(VLOOKUP(I$4,'D&amp;V'!$M$6:$R$19,3,FALSE),"")</f>
        <v>310</v>
      </c>
      <c r="J83" s="46">
        <f>IFERROR(VLOOKUP(J$4,'D&amp;V'!$M$6:$R$19,3,FALSE),"")</f>
        <v>225.57142857142858</v>
      </c>
      <c r="K83" s="46" t="str">
        <f>IFERROR(VLOOKUP(K$4,'D&amp;V'!$M$6:$R$19,3,FALSE),"")</f>
        <v/>
      </c>
      <c r="L83" s="46" t="str">
        <f>IFERROR(VLOOKUP(L$4,'D&amp;V'!$M$6:$R$19,3,FALSE),"")</f>
        <v/>
      </c>
      <c r="M83" s="46" t="str">
        <f>IFERROR(VLOOKUP(M$4,'D&amp;V'!$M$6:$R$19,3,FALSE),"")</f>
        <v/>
      </c>
      <c r="N83" s="46" t="str">
        <f>IFERROR(VLOOKUP(N$4,'D&amp;V'!$M$6:$R$19,3,FALSE),"")</f>
        <v/>
      </c>
      <c r="O83" s="46" t="str">
        <f>IFERROR(VLOOKUP(O$4,'D&amp;V'!$M$6:$R$19,3,FALSE),"")</f>
        <v/>
      </c>
      <c r="P83" s="46" t="str">
        <f>IFERROR(VLOOKUP(P$4,'D&amp;V'!$M$6:$R$19,3,FALSE),"")</f>
        <v/>
      </c>
      <c r="Q83" s="46" t="str">
        <f>IFERROR(VLOOKUP(Q$4,'D&amp;V'!$M$6:$R$19,3,FALSE),"")</f>
        <v/>
      </c>
      <c r="Z83" s="22"/>
      <c r="AA83" s="22"/>
      <c r="AB83" s="22"/>
      <c r="AC83" s="22"/>
    </row>
    <row r="84" spans="2:29" x14ac:dyDescent="0.25">
      <c r="B84" s="66"/>
      <c r="C84" s="1" t="s">
        <v>33</v>
      </c>
      <c r="D84" s="46">
        <f>IFERROR(VLOOKUP(D$4,'D&amp;V'!$M$6:$R$19,4,FALSE),"")</f>
        <v>207.28571428571428</v>
      </c>
      <c r="E84" s="46">
        <f>IFERROR(VLOOKUP(E$4,'D&amp;V'!$M$6:$R$19,4,FALSE),"")</f>
        <v>434.57142857142856</v>
      </c>
      <c r="F84" s="46">
        <f>IFERROR(VLOOKUP(F$4,'D&amp;V'!$M$6:$R$19,4,FALSE),"")</f>
        <v>306.71428571428572</v>
      </c>
      <c r="G84" s="46">
        <f>IFERROR(VLOOKUP(G$4,'D&amp;V'!$M$6:$R$19,4,FALSE),"")</f>
        <v>256.71428571428572</v>
      </c>
      <c r="H84" s="46">
        <f>IFERROR(VLOOKUP(H$4,'D&amp;V'!$M$6:$R$19,4,FALSE),"")</f>
        <v>256.42857142857144</v>
      </c>
      <c r="I84" s="46">
        <f>IFERROR(VLOOKUP(I$4,'D&amp;V'!$M$6:$R$19,4,FALSE),"")</f>
        <v>247.42857142857142</v>
      </c>
      <c r="J84" s="46">
        <f>IFERROR(VLOOKUP(J$4,'D&amp;V'!$M$6:$R$19,4,FALSE),"")</f>
        <v>119.85714285714286</v>
      </c>
      <c r="K84" s="46" t="str">
        <f>IFERROR(VLOOKUP(K$4,'D&amp;V'!$M$6:$R$19,4,FALSE),"")</f>
        <v/>
      </c>
      <c r="L84" s="46" t="str">
        <f>IFERROR(VLOOKUP(L$4,'D&amp;V'!$M$6:$R$19,4,FALSE),"")</f>
        <v/>
      </c>
      <c r="M84" s="46" t="str">
        <f>IFERROR(VLOOKUP(M$4,'D&amp;V'!$M$6:$R$19,4,FALSE),"")</f>
        <v/>
      </c>
      <c r="N84" s="46" t="str">
        <f>IFERROR(VLOOKUP(N$4,'D&amp;V'!$M$6:$R$19,4,FALSE),"")</f>
        <v/>
      </c>
      <c r="O84" s="46" t="str">
        <f>IFERROR(VLOOKUP(O$4,'D&amp;V'!$M$6:$R$19,4,FALSE),"")</f>
        <v/>
      </c>
      <c r="P84" s="46" t="str">
        <f>IFERROR(VLOOKUP(P$4,'D&amp;V'!$M$6:$R$19,4,FALSE),"")</f>
        <v/>
      </c>
      <c r="Q84" s="46" t="str">
        <f>IFERROR(VLOOKUP(Q$4,'D&amp;V'!$M$6:$R$19,4,FALSE),"")</f>
        <v/>
      </c>
      <c r="Z84" s="64" t="s">
        <v>649</v>
      </c>
      <c r="AA84" s="64"/>
      <c r="AB84" s="64"/>
      <c r="AC84" s="64"/>
    </row>
    <row r="85" spans="2:29" x14ac:dyDescent="0.25">
      <c r="B85" s="66"/>
      <c r="C85" s="1" t="s">
        <v>6</v>
      </c>
      <c r="D85" s="46">
        <f>IFERROR(VLOOKUP(D$4,'D&amp;V'!$M$6:$R$19,5,FALSE),"")</f>
        <v>162.28571428571428</v>
      </c>
      <c r="E85" s="46">
        <f>IFERROR(VLOOKUP(E$4,'D&amp;V'!$M$6:$R$19,5,FALSE),"")</f>
        <v>195.14285714285714</v>
      </c>
      <c r="F85" s="46">
        <f>IFERROR(VLOOKUP(F$4,'D&amp;V'!$M$6:$R$19,5,FALSE),"")</f>
        <v>336.85714285714283</v>
      </c>
      <c r="G85" s="46">
        <f>IFERROR(VLOOKUP(G$4,'D&amp;V'!$M$6:$R$19,5,FALSE),"")</f>
        <v>256.71428571428572</v>
      </c>
      <c r="H85" s="46">
        <f>IFERROR(VLOOKUP(H$4,'D&amp;V'!$M$6:$R$19,5,FALSE),"")</f>
        <v>221.42857142857142</v>
      </c>
      <c r="I85" s="46">
        <f>IFERROR(VLOOKUP(I$4,'D&amp;V'!$M$6:$R$19,5,FALSE),"")</f>
        <v>264</v>
      </c>
      <c r="J85" s="46">
        <f>IFERROR(VLOOKUP(J$4,'D&amp;V'!$M$6:$R$19,5,FALSE),"")</f>
        <v>102.28571428571429</v>
      </c>
      <c r="K85" s="46" t="str">
        <f>IFERROR(VLOOKUP(K$4,'D&amp;V'!$M$6:$R$19,5,FALSE),"")</f>
        <v/>
      </c>
      <c r="L85" s="46" t="str">
        <f>IFERROR(VLOOKUP(L$4,'D&amp;V'!$M$6:$R$19,5,FALSE),"")</f>
        <v/>
      </c>
      <c r="M85" s="46" t="str">
        <f>IFERROR(VLOOKUP(M$4,'D&amp;V'!$M$6:$R$19,5,FALSE),"")</f>
        <v/>
      </c>
      <c r="N85" s="46" t="str">
        <f>IFERROR(VLOOKUP(N$4,'D&amp;V'!$M$6:$R$19,5,FALSE),"")</f>
        <v/>
      </c>
      <c r="O85" s="46" t="str">
        <f>IFERROR(VLOOKUP(O$4,'D&amp;V'!$M$6:$R$19,5,FALSE),"")</f>
        <v/>
      </c>
      <c r="P85" s="46" t="str">
        <f>IFERROR(VLOOKUP(P$4,'D&amp;V'!$M$6:$R$19,5,FALSE),"")</f>
        <v/>
      </c>
      <c r="Q85" s="46" t="str">
        <f>IFERROR(VLOOKUP(Q$4,'D&amp;V'!$M$6:$R$19,5,FALSE),"")</f>
        <v/>
      </c>
      <c r="Z85" s="64"/>
      <c r="AA85" s="64"/>
      <c r="AB85" s="64"/>
      <c r="AC85" s="64"/>
    </row>
    <row r="86" spans="2:29" x14ac:dyDescent="0.25">
      <c r="B86" s="66"/>
      <c r="C86" s="1" t="s">
        <v>7</v>
      </c>
      <c r="D86" s="46">
        <f>IFERROR(VLOOKUP(D$4,'D&amp;V'!$M$6:$R$19,6,FALSE),"")</f>
        <v>251</v>
      </c>
      <c r="E86" s="46">
        <f>IFERROR(VLOOKUP(E$4,'D&amp;V'!$M$6:$R$19,6,FALSE),"")</f>
        <v>394</v>
      </c>
      <c r="F86" s="46">
        <f>IFERROR(VLOOKUP(F$4,'D&amp;V'!$M$6:$R$19,6,FALSE),"")</f>
        <v>339</v>
      </c>
      <c r="G86" s="46">
        <f>IFERROR(VLOOKUP(G$4,'D&amp;V'!$M$6:$R$19,6,FALSE),"")</f>
        <v>204.71428571428572</v>
      </c>
      <c r="H86" s="46">
        <f>IFERROR(VLOOKUP(H$4,'D&amp;V'!$M$6:$R$19,6,FALSE),"")</f>
        <v>152.57142857142858</v>
      </c>
      <c r="I86" s="46">
        <f>IFERROR(VLOOKUP(I$4,'D&amp;V'!$M$6:$R$19,6,FALSE),"")</f>
        <v>122.42857142857143</v>
      </c>
      <c r="J86" s="46">
        <f>IFERROR(VLOOKUP(J$4,'D&amp;V'!$M$6:$R$19,6,FALSE),"")</f>
        <v>173.57142857142858</v>
      </c>
      <c r="K86" s="46" t="str">
        <f>IFERROR(VLOOKUP(K$4,'D&amp;V'!$M$6:$R$19,6,FALSE),"")</f>
        <v/>
      </c>
      <c r="L86" s="46" t="str">
        <f>IFERROR(VLOOKUP(L$4,'D&amp;V'!$M$6:$R$19,6,FALSE),"")</f>
        <v/>
      </c>
      <c r="M86" s="46" t="str">
        <f>IFERROR(VLOOKUP(M$4,'D&amp;V'!$M$6:$R$19,6,FALSE),"")</f>
        <v/>
      </c>
      <c r="N86" s="46" t="str">
        <f>IFERROR(VLOOKUP(N$4,'D&amp;V'!$M$6:$R$19,6,FALSE),"")</f>
        <v/>
      </c>
      <c r="O86" s="46" t="str">
        <f>IFERROR(VLOOKUP(O$4,'D&amp;V'!$M$6:$R$19,6,FALSE),"")</f>
        <v/>
      </c>
      <c r="P86" s="46" t="str">
        <f>IFERROR(VLOOKUP(P$4,'D&amp;V'!$M$6:$R$19,6,FALSE),"")</f>
        <v/>
      </c>
      <c r="Q86" s="46" t="str">
        <f>IFERROR(VLOOKUP(Q$4,'D&amp;V'!$M$6:$R$19,6,FALSE),"")</f>
        <v/>
      </c>
      <c r="Z86" s="64"/>
      <c r="AA86" s="64"/>
      <c r="AB86" s="64"/>
      <c r="AC86" s="64"/>
    </row>
    <row r="87" spans="2:29" ht="7.5" customHeight="1" x14ac:dyDescent="0.25">
      <c r="B87" s="66"/>
      <c r="Z87" s="64"/>
      <c r="AA87" s="64"/>
      <c r="AB87" s="64"/>
      <c r="AC87" s="64"/>
    </row>
    <row r="88" spans="2:29" x14ac:dyDescent="0.25">
      <c r="B88" s="66"/>
      <c r="C88" s="17" t="s">
        <v>39</v>
      </c>
      <c r="D88" s="8">
        <f>HLOOKUP(D4,'D&amp;V'!U146:AH147,2,FALSE)</f>
        <v>52</v>
      </c>
      <c r="E88" s="8">
        <f>HLOOKUP(E4,'D&amp;V'!V146:AI147,2,FALSE)</f>
        <v>64</v>
      </c>
      <c r="F88" s="8">
        <f>HLOOKUP(F4,'D&amp;V'!W146:AJ147,2,FALSE)</f>
        <v>72</v>
      </c>
      <c r="G88" s="8">
        <f>HLOOKUP(G4,'D&amp;V'!X146:AK147,2,FALSE)</f>
        <v>61</v>
      </c>
      <c r="H88" s="8">
        <f>HLOOKUP(H4,'D&amp;V'!Y146:AL147,2,FALSE)</f>
        <v>65</v>
      </c>
      <c r="I88" s="8">
        <f>HLOOKUP(I4,'D&amp;V'!Z146:AM147,2,FALSE)</f>
        <v>71</v>
      </c>
      <c r="J88" s="8">
        <f>HLOOKUP(J4,'D&amp;V'!AA146:AN147,2,FALSE)</f>
        <v>55</v>
      </c>
      <c r="K88" s="8" t="str">
        <f>HLOOKUP(K4,'D&amp;V'!AB146:AO147,2,FALSE)</f>
        <v/>
      </c>
      <c r="L88" s="8" t="str">
        <f>HLOOKUP(L4,'D&amp;V'!AC146:AP147,2,FALSE)</f>
        <v/>
      </c>
      <c r="M88" s="8" t="str">
        <f>HLOOKUP(M4,'D&amp;V'!AD146:AQ147,2,FALSE)</f>
        <v/>
      </c>
      <c r="N88" s="8" t="str">
        <f>HLOOKUP(N4,'D&amp;V'!AE146:AR147,2,FALSE)</f>
        <v/>
      </c>
      <c r="O88" s="8" t="str">
        <f>HLOOKUP(O4,'D&amp;V'!AF146:AS147,2,FALSE)</f>
        <v/>
      </c>
      <c r="P88" s="8" t="str">
        <f>HLOOKUP(P4,'D&amp;V'!AG146:AT147,2,FALSE)</f>
        <v/>
      </c>
      <c r="Q88" s="8" t="str">
        <f>HLOOKUP(Q4,'D&amp;V'!AH146:AU147,2,FALSE)</f>
        <v/>
      </c>
      <c r="Z88" s="64"/>
      <c r="AA88" s="64"/>
      <c r="AB88" s="64"/>
      <c r="AC88" s="64"/>
    </row>
    <row r="89" spans="2:29" ht="7.5" customHeight="1" x14ac:dyDescent="0.25">
      <c r="B89" s="66"/>
      <c r="C89" s="1"/>
      <c r="Z89" s="64"/>
      <c r="AA89" s="64"/>
      <c r="AB89" s="64"/>
      <c r="AC89" s="64"/>
    </row>
    <row r="90" spans="2:29" x14ac:dyDescent="0.25">
      <c r="B90" s="66"/>
      <c r="C90" s="1" t="s">
        <v>2</v>
      </c>
      <c r="D90" s="67" t="s">
        <v>0</v>
      </c>
      <c r="E90" s="68"/>
      <c r="F90" s="69"/>
      <c r="G90" s="67" t="s">
        <v>42</v>
      </c>
      <c r="H90" s="68"/>
      <c r="I90" s="68"/>
      <c r="J90" s="69"/>
      <c r="K90" s="70" t="s">
        <v>1</v>
      </c>
      <c r="L90" s="71"/>
      <c r="M90" s="72"/>
      <c r="N90" s="73" t="str">
        <f>TEXT('D&amp;V'!AM6,"0,0")&amp;" ("&amp;TEXT('D&amp;V'!AM8,"dd-mmm")&amp;")"</f>
        <v>1,271 (10-Dec)</v>
      </c>
      <c r="O90" s="74"/>
      <c r="P90" s="74"/>
      <c r="Q90" s="75"/>
      <c r="Z90" s="64"/>
      <c r="AA90" s="64"/>
      <c r="AB90" s="64"/>
      <c r="AC90" s="64"/>
    </row>
    <row r="91" spans="2:29" ht="7.5" customHeight="1" x14ac:dyDescent="0.25">
      <c r="B91" s="66"/>
      <c r="Z91" s="64"/>
      <c r="AA91" s="64"/>
      <c r="AB91" s="64"/>
      <c r="AC91" s="64"/>
    </row>
    <row r="92" spans="2:29" ht="15" customHeight="1" x14ac:dyDescent="0.25">
      <c r="B92" s="66"/>
      <c r="C92" s="18" t="s">
        <v>20</v>
      </c>
      <c r="Z92" s="64"/>
      <c r="AA92" s="64"/>
      <c r="AB92" s="64"/>
      <c r="AC92" s="64"/>
    </row>
    <row r="93" spans="2:29" x14ac:dyDescent="0.25">
      <c r="B93" s="66"/>
      <c r="C93" s="1" t="s">
        <v>0</v>
      </c>
      <c r="D93" s="20">
        <v>196</v>
      </c>
      <c r="E93" s="20">
        <v>169.28571428571428</v>
      </c>
      <c r="F93" s="20">
        <v>166.28571428571428</v>
      </c>
      <c r="G93" s="20">
        <v>258.42857142857144</v>
      </c>
      <c r="H93" s="20">
        <v>207.71428571428572</v>
      </c>
      <c r="I93" s="20">
        <v>145</v>
      </c>
      <c r="J93" s="20">
        <v>132.71428571428572</v>
      </c>
      <c r="K93" s="20">
        <v>98.571428571428569</v>
      </c>
      <c r="L93" s="20">
        <v>104.57142857142857</v>
      </c>
      <c r="M93" s="20">
        <v>114.14285714285714</v>
      </c>
      <c r="N93" s="20">
        <v>143.71428571428572</v>
      </c>
      <c r="O93" s="20">
        <v>103.28571428571429</v>
      </c>
      <c r="P93" s="20">
        <v>126</v>
      </c>
      <c r="Q93" s="20">
        <v>132.71428571428572</v>
      </c>
      <c r="Z93" s="64"/>
      <c r="AA93" s="64"/>
      <c r="AB93" s="64"/>
      <c r="AC93" s="64"/>
    </row>
    <row r="94" spans="2:29" ht="7.5" customHeight="1" x14ac:dyDescent="0.25">
      <c r="B94" s="66"/>
      <c r="C94" s="1"/>
      <c r="Z94" s="64"/>
      <c r="AA94" s="64"/>
      <c r="AB94" s="64"/>
      <c r="AC94" s="64"/>
    </row>
    <row r="95" spans="2:29" x14ac:dyDescent="0.25">
      <c r="B95" s="66"/>
      <c r="C95" s="26" t="s">
        <v>1</v>
      </c>
      <c r="D95" s="12">
        <f>IFERROR(VLOOKUP(D$4,'D&amp;V'!$AZ$6:$BE$19,2,FALSE),"")</f>
        <v>126.42857142857143</v>
      </c>
      <c r="E95" s="12">
        <f>IFERROR(VLOOKUP(E$4,'D&amp;V'!$AZ$6:$BE$19,2,FALSE),"")</f>
        <v>212.71428571428572</v>
      </c>
      <c r="F95" s="12">
        <f>IFERROR(VLOOKUP(F$4,'D&amp;V'!$AZ$6:$BE$19,2,FALSE),"")</f>
        <v>211.14285714285714</v>
      </c>
      <c r="G95" s="12">
        <f>IFERROR(VLOOKUP(G$4,'D&amp;V'!$AZ$6:$BE$19,2,FALSE),"")</f>
        <v>214.28571428571428</v>
      </c>
      <c r="H95" s="12">
        <f>IFERROR(VLOOKUP(H$4,'D&amp;V'!$AZ$6:$BE$19,2,FALSE),"")</f>
        <v>148.71428571428572</v>
      </c>
      <c r="I95" s="12">
        <f>IFERROR(VLOOKUP(I$4,'D&amp;V'!$AZ$6:$BE$19,2,FALSE),"")</f>
        <v>141.42857142857142</v>
      </c>
      <c r="J95" s="12">
        <f>IFERROR(VLOOKUP(J$4,'D&amp;V'!$AZ$6:$BE$19,2,FALSE),"")</f>
        <v>125.71428571428571</v>
      </c>
      <c r="K95" s="12" t="str">
        <f>IFERROR(VLOOKUP(K$4,'D&amp;V'!$AZ$6:$BE$19,2,FALSE),"")</f>
        <v/>
      </c>
      <c r="L95" s="12" t="str">
        <f>IFERROR(VLOOKUP(L$4,'D&amp;V'!$AZ$6:$BE$19,2,FALSE),"")</f>
        <v/>
      </c>
      <c r="M95" s="12" t="str">
        <f>IFERROR(VLOOKUP(M$4,'D&amp;V'!$AZ$6:$BE$19,2,FALSE),"")</f>
        <v/>
      </c>
      <c r="N95" s="12" t="str">
        <f>IFERROR(VLOOKUP(N$4,'D&amp;V'!$AZ$6:$BE$19,2,FALSE),"")</f>
        <v/>
      </c>
      <c r="O95" s="12" t="str">
        <f>IFERROR(VLOOKUP(O$4,'D&amp;V'!$AZ$6:$BE$19,2,FALSE),"")</f>
        <v/>
      </c>
      <c r="P95" s="12" t="str">
        <f>IFERROR(VLOOKUP(P$4,'D&amp;V'!$AZ$6:$BE$19,2,FALSE),"")</f>
        <v/>
      </c>
      <c r="Q95" s="12" t="str">
        <f>IFERROR(VLOOKUP(Q$4,'D&amp;V'!$AZ$6:$BE$19,2,FALSE),"")</f>
        <v/>
      </c>
      <c r="Z95" s="64"/>
      <c r="AA95" s="64"/>
      <c r="AB95" s="64"/>
      <c r="AC95" s="64"/>
    </row>
    <row r="96" spans="2:29" x14ac:dyDescent="0.25">
      <c r="B96" s="66"/>
      <c r="C96" s="1" t="s">
        <v>5</v>
      </c>
      <c r="D96" s="46">
        <f>IFERROR(VLOOKUP(D$4,'D&amp;V'!$AZ$6:$BE$19,3,FALSE),"")</f>
        <v>6.7142857142857144</v>
      </c>
      <c r="E96" s="46">
        <f>IFERROR(VLOOKUP(E$4,'D&amp;V'!$AZ$6:$BE$19,3,FALSE),"")</f>
        <v>23.142857142857142</v>
      </c>
      <c r="F96" s="46">
        <f>IFERROR(VLOOKUP(F$4,'D&amp;V'!$AZ$6:$BE$19,3,FALSE),"")</f>
        <v>17.571428571428573</v>
      </c>
      <c r="G96" s="46">
        <f>IFERROR(VLOOKUP(G$4,'D&amp;V'!$AZ$6:$BE$19,3,FALSE),"")</f>
        <v>23.571428571428573</v>
      </c>
      <c r="H96" s="46">
        <f>IFERROR(VLOOKUP(H$4,'D&amp;V'!$AZ$6:$BE$19,3,FALSE),"")</f>
        <v>17</v>
      </c>
      <c r="I96" s="46">
        <f>IFERROR(VLOOKUP(I$4,'D&amp;V'!$AZ$6:$BE$19,3,FALSE),"")</f>
        <v>53</v>
      </c>
      <c r="J96" s="46">
        <f>IFERROR(VLOOKUP(J$4,'D&amp;V'!$AZ$6:$BE$19,3,FALSE),"")</f>
        <v>38.428571428571431</v>
      </c>
      <c r="K96" s="46" t="str">
        <f>IFERROR(VLOOKUP(K$4,'D&amp;V'!$AZ$6:$BE$19,3,FALSE),"")</f>
        <v/>
      </c>
      <c r="L96" s="46" t="str">
        <f>IFERROR(VLOOKUP(L$4,'D&amp;V'!$AZ$6:$BE$19,3,FALSE),"")</f>
        <v/>
      </c>
      <c r="M96" s="46" t="str">
        <f>IFERROR(VLOOKUP(M$4,'D&amp;V'!$AZ$6:$BE$19,3,FALSE),"")</f>
        <v/>
      </c>
      <c r="N96" s="46" t="str">
        <f>IFERROR(VLOOKUP(N$4,'D&amp;V'!$AZ$6:$BE$19,3,FALSE),"")</f>
        <v/>
      </c>
      <c r="O96" s="46" t="str">
        <f>IFERROR(VLOOKUP(O$4,'D&amp;V'!$AZ$6:$BE$19,3,FALSE),"")</f>
        <v/>
      </c>
      <c r="P96" s="46" t="str">
        <f>IFERROR(VLOOKUP(P$4,'D&amp;V'!$AZ$6:$BE$19,3,FALSE),"")</f>
        <v/>
      </c>
      <c r="Q96" s="46" t="str">
        <f>IFERROR(VLOOKUP(Q$4,'D&amp;V'!$AZ$6:$BE$19,3,FALSE),"")</f>
        <v/>
      </c>
      <c r="Z96" s="64"/>
      <c r="AA96" s="64"/>
      <c r="AB96" s="64"/>
      <c r="AC96" s="64"/>
    </row>
    <row r="97" spans="2:29" x14ac:dyDescent="0.25">
      <c r="B97" s="66"/>
      <c r="C97" s="1" t="s">
        <v>33</v>
      </c>
      <c r="D97" s="46">
        <f>IFERROR(VLOOKUP(D$4,'D&amp;V'!$AZ$6:$BE$19,4,FALSE),"")</f>
        <v>33.428571428571431</v>
      </c>
      <c r="E97" s="46">
        <f>IFERROR(VLOOKUP(E$4,'D&amp;V'!$AZ$6:$BE$19,4,FALSE),"")</f>
        <v>68.714285714285708</v>
      </c>
      <c r="F97" s="46">
        <f>IFERROR(VLOOKUP(F$4,'D&amp;V'!$AZ$6:$BE$19,4,FALSE),"")</f>
        <v>62.142857142857146</v>
      </c>
      <c r="G97" s="46">
        <f>IFERROR(VLOOKUP(G$4,'D&amp;V'!$AZ$6:$BE$19,4,FALSE),"")</f>
        <v>52.428571428571431</v>
      </c>
      <c r="H97" s="46">
        <f>IFERROR(VLOOKUP(H$4,'D&amp;V'!$AZ$6:$BE$19,4,FALSE),"")</f>
        <v>48.857142857142854</v>
      </c>
      <c r="I97" s="46">
        <f>IFERROR(VLOOKUP(I$4,'D&amp;V'!$AZ$6:$BE$19,4,FALSE),"")</f>
        <v>38.714285714285715</v>
      </c>
      <c r="J97" s="46">
        <f>IFERROR(VLOOKUP(J$4,'D&amp;V'!$AZ$6:$BE$19,4,FALSE),"")</f>
        <v>27.285714285714285</v>
      </c>
      <c r="K97" s="46" t="str">
        <f>IFERROR(VLOOKUP(K$4,'D&amp;V'!$AZ$6:$BE$19,4,FALSE),"")</f>
        <v/>
      </c>
      <c r="L97" s="46" t="str">
        <f>IFERROR(VLOOKUP(L$4,'D&amp;V'!$AZ$6:$BE$19,4,FALSE),"")</f>
        <v/>
      </c>
      <c r="M97" s="46" t="str">
        <f>IFERROR(VLOOKUP(M$4,'D&amp;V'!$AZ$6:$BE$19,4,FALSE),"")</f>
        <v/>
      </c>
      <c r="N97" s="46" t="str">
        <f>IFERROR(VLOOKUP(N$4,'D&amp;V'!$AZ$6:$BE$19,4,FALSE),"")</f>
        <v/>
      </c>
      <c r="O97" s="46" t="str">
        <f>IFERROR(VLOOKUP(O$4,'D&amp;V'!$AZ$6:$BE$19,4,FALSE),"")</f>
        <v/>
      </c>
      <c r="P97" s="46" t="str">
        <f>IFERROR(VLOOKUP(P$4,'D&amp;V'!$AZ$6:$BE$19,4,FALSE),"")</f>
        <v/>
      </c>
      <c r="Q97" s="46" t="str">
        <f>IFERROR(VLOOKUP(Q$4,'D&amp;V'!$AZ$6:$BE$19,4,FALSE),"")</f>
        <v/>
      </c>
      <c r="Z97" s="64"/>
      <c r="AA97" s="64"/>
      <c r="AB97" s="64"/>
      <c r="AC97" s="64"/>
    </row>
    <row r="98" spans="2:29" x14ac:dyDescent="0.25">
      <c r="B98" s="66"/>
      <c r="C98" s="1" t="s">
        <v>6</v>
      </c>
      <c r="D98" s="46">
        <f>IFERROR(VLOOKUP(D$4,'D&amp;V'!$AZ$6:$BE$19,5,FALSE),"")</f>
        <v>38.428571428571431</v>
      </c>
      <c r="E98" s="46">
        <f>IFERROR(VLOOKUP(E$4,'D&amp;V'!$AZ$6:$BE$19,5,FALSE),"")</f>
        <v>47</v>
      </c>
      <c r="F98" s="46">
        <f>IFERROR(VLOOKUP(F$4,'D&amp;V'!$AZ$6:$BE$19,5,FALSE),"")</f>
        <v>73.714285714285708</v>
      </c>
      <c r="G98" s="46">
        <f>IFERROR(VLOOKUP(G$4,'D&amp;V'!$AZ$6:$BE$19,5,FALSE),"")</f>
        <v>89.142857142857139</v>
      </c>
      <c r="H98" s="46">
        <f>IFERROR(VLOOKUP(H$4,'D&amp;V'!$AZ$6:$BE$19,5,FALSE),"")</f>
        <v>55.714285714285715</v>
      </c>
      <c r="I98" s="46">
        <f>IFERROR(VLOOKUP(I$4,'D&amp;V'!$AZ$6:$BE$19,5,FALSE),"")</f>
        <v>40.857142857142854</v>
      </c>
      <c r="J98" s="46">
        <f>IFERROR(VLOOKUP(J$4,'D&amp;V'!$AZ$6:$BE$19,5,FALSE),"")</f>
        <v>33</v>
      </c>
      <c r="K98" s="46" t="str">
        <f>IFERROR(VLOOKUP(K$4,'D&amp;V'!$AZ$6:$BE$19,5,FALSE),"")</f>
        <v/>
      </c>
      <c r="L98" s="46" t="str">
        <f>IFERROR(VLOOKUP(L$4,'D&amp;V'!$AZ$6:$BE$19,5,FALSE),"")</f>
        <v/>
      </c>
      <c r="M98" s="46" t="str">
        <f>IFERROR(VLOOKUP(M$4,'D&amp;V'!$AZ$6:$BE$19,5,FALSE),"")</f>
        <v/>
      </c>
      <c r="N98" s="46" t="str">
        <f>IFERROR(VLOOKUP(N$4,'D&amp;V'!$AZ$6:$BE$19,5,FALSE),"")</f>
        <v/>
      </c>
      <c r="O98" s="46" t="str">
        <f>IFERROR(VLOOKUP(O$4,'D&amp;V'!$AZ$6:$BE$19,5,FALSE),"")</f>
        <v/>
      </c>
      <c r="P98" s="46" t="str">
        <f>IFERROR(VLOOKUP(P$4,'D&amp;V'!$AZ$6:$BE$19,5,FALSE),"")</f>
        <v/>
      </c>
      <c r="Q98" s="46" t="str">
        <f>IFERROR(VLOOKUP(Q$4,'D&amp;V'!$AZ$6:$BE$19,5,FALSE),"")</f>
        <v/>
      </c>
      <c r="Z98" s="64"/>
      <c r="AA98" s="64"/>
      <c r="AB98" s="64"/>
      <c r="AC98" s="64"/>
    </row>
    <row r="99" spans="2:29" x14ac:dyDescent="0.25">
      <c r="B99" s="66"/>
      <c r="C99" s="1" t="s">
        <v>7</v>
      </c>
      <c r="D99" s="46">
        <f>IFERROR(VLOOKUP(D$4,'D&amp;V'!$AZ$6:$BE$19,6,FALSE),"")</f>
        <v>47.857142857142854</v>
      </c>
      <c r="E99" s="46">
        <f>IFERROR(VLOOKUP(E$4,'D&amp;V'!$AZ$6:$BE$19,6,FALSE),"")</f>
        <v>73.857142857142861</v>
      </c>
      <c r="F99" s="46">
        <f>IFERROR(VLOOKUP(F$4,'D&amp;V'!$AZ$6:$BE$19,6,FALSE),"")</f>
        <v>57.714285714285715</v>
      </c>
      <c r="G99" s="46">
        <f>IFERROR(VLOOKUP(G$4,'D&amp;V'!$AZ$6:$BE$19,6,FALSE),"")</f>
        <v>49.142857142857146</v>
      </c>
      <c r="H99" s="46">
        <f>IFERROR(VLOOKUP(H$4,'D&amp;V'!$AZ$6:$BE$19,6,FALSE),"")</f>
        <v>27.142857142857142</v>
      </c>
      <c r="I99" s="46">
        <f>IFERROR(VLOOKUP(I$4,'D&amp;V'!$AZ$6:$BE$19,6,FALSE),"")</f>
        <v>8.8571428571428577</v>
      </c>
      <c r="J99" s="46">
        <f>IFERROR(VLOOKUP(J$4,'D&amp;V'!$AZ$6:$BE$19,6,FALSE),"")</f>
        <v>27</v>
      </c>
      <c r="K99" s="46" t="str">
        <f>IFERROR(VLOOKUP(K$4,'D&amp;V'!$AZ$6:$BE$19,6,FALSE),"")</f>
        <v/>
      </c>
      <c r="L99" s="46" t="str">
        <f>IFERROR(VLOOKUP(L$4,'D&amp;V'!$AZ$6:$BE$19,6,FALSE),"")</f>
        <v/>
      </c>
      <c r="M99" s="46" t="str">
        <f>IFERROR(VLOOKUP(M$4,'D&amp;V'!$AZ$6:$BE$19,6,FALSE),"")</f>
        <v/>
      </c>
      <c r="N99" s="46" t="str">
        <f>IFERROR(VLOOKUP(N$4,'D&amp;V'!$AZ$6:$BE$19,6,FALSE),"")</f>
        <v/>
      </c>
      <c r="O99" s="46" t="str">
        <f>IFERROR(VLOOKUP(O$4,'D&amp;V'!$AZ$6:$BE$19,6,FALSE),"")</f>
        <v/>
      </c>
      <c r="P99" s="46" t="str">
        <f>IFERROR(VLOOKUP(P$4,'D&amp;V'!$AZ$6:$BE$19,6,FALSE),"")</f>
        <v/>
      </c>
      <c r="Q99" s="46" t="str">
        <f>IFERROR(VLOOKUP(Q$4,'D&amp;V'!$AZ$6:$BE$19,6,FALSE),"")</f>
        <v/>
      </c>
      <c r="Z99" s="64"/>
      <c r="AA99" s="64"/>
      <c r="AB99" s="64"/>
      <c r="AC99" s="64"/>
    </row>
    <row r="100" spans="2:29" ht="7.5" customHeight="1" x14ac:dyDescent="0.25">
      <c r="B100" s="66"/>
      <c r="Z100" s="64"/>
      <c r="AA100" s="64"/>
      <c r="AB100" s="64"/>
      <c r="AC100" s="64"/>
    </row>
    <row r="101" spans="2:29" x14ac:dyDescent="0.25">
      <c r="B101" s="66"/>
      <c r="C101" s="17" t="s">
        <v>40</v>
      </c>
      <c r="D101" s="8">
        <f>IFERROR(HLOOKUP(D$4,'D&amp;V'!$BH$146:$BU$147,2,FALSE),"")</f>
        <v>42</v>
      </c>
      <c r="E101" s="8">
        <f>IFERROR(HLOOKUP(E$4,'D&amp;V'!$BH$146:$BU$147,2,FALSE),"")</f>
        <v>57</v>
      </c>
      <c r="F101" s="8">
        <f>IFERROR(HLOOKUP(F$4,'D&amp;V'!$BH$146:$BU$147,2,FALSE),"")</f>
        <v>56</v>
      </c>
      <c r="G101" s="8">
        <f>IFERROR(HLOOKUP(G$4,'D&amp;V'!$BH$146:$BU$147,2,FALSE),"")</f>
        <v>54</v>
      </c>
      <c r="H101" s="8">
        <f>IFERROR(HLOOKUP(H$4,'D&amp;V'!$BH$146:$BU$147,2,FALSE),"")</f>
        <v>52</v>
      </c>
      <c r="I101" s="8">
        <f>IFERROR(HLOOKUP(I$4,'D&amp;V'!$BH$146:$BU$147,2,FALSE),"")</f>
        <v>58</v>
      </c>
      <c r="J101" s="8">
        <f>IFERROR(HLOOKUP(J$4,'D&amp;V'!$BH$146:$BU$147,2,FALSE),"")</f>
        <v>53</v>
      </c>
      <c r="K101" s="8" t="str">
        <f>IFERROR(HLOOKUP(K$4,'D&amp;V'!$BH$146:$BU$147,2,FALSE),"")</f>
        <v/>
      </c>
      <c r="L101" s="8" t="str">
        <f>IFERROR(HLOOKUP(L$4,'D&amp;V'!$BH$146:$BU$147,2,FALSE),"")</f>
        <v/>
      </c>
      <c r="M101" s="8" t="str">
        <f>IFERROR(HLOOKUP(M$4,'D&amp;V'!$BH$146:$BU$147,2,FALSE),"")</f>
        <v/>
      </c>
      <c r="N101" s="8" t="str">
        <f>IFERROR(HLOOKUP(N$4,'D&amp;V'!$BH$146:$BU$147,2,FALSE),"")</f>
        <v/>
      </c>
      <c r="O101" s="8" t="str">
        <f>IFERROR(HLOOKUP(O$4,'D&amp;V'!$BH$146:$BU$147,2,FALSE),"")</f>
        <v/>
      </c>
      <c r="P101" s="8" t="str">
        <f>IFERROR(HLOOKUP(P$4,'D&amp;V'!$BH$146:$BU$147,2,FALSE),"")</f>
        <v/>
      </c>
      <c r="Q101" s="8" t="str">
        <f>IFERROR(HLOOKUP(Q$4,'D&amp;V'!$BH$146:$BU$147,2,FALSE),"")</f>
        <v/>
      </c>
      <c r="Z101" s="64"/>
      <c r="AA101" s="64"/>
      <c r="AB101" s="64"/>
      <c r="AC101" s="64"/>
    </row>
    <row r="102" spans="2:29" ht="7.5" customHeight="1" x14ac:dyDescent="0.25">
      <c r="B102" s="66"/>
      <c r="C102" s="1"/>
      <c r="Z102" s="64"/>
      <c r="AA102" s="64"/>
      <c r="AB102" s="64"/>
      <c r="AC102" s="64"/>
    </row>
    <row r="103" spans="2:29" x14ac:dyDescent="0.25">
      <c r="B103" s="66"/>
      <c r="C103" s="1" t="s">
        <v>2</v>
      </c>
      <c r="D103" s="67" t="s">
        <v>0</v>
      </c>
      <c r="E103" s="68"/>
      <c r="F103" s="69"/>
      <c r="G103" s="67" t="s">
        <v>43</v>
      </c>
      <c r="H103" s="68"/>
      <c r="I103" s="68"/>
      <c r="J103" s="69"/>
      <c r="K103" s="70" t="s">
        <v>1</v>
      </c>
      <c r="L103" s="71"/>
      <c r="M103" s="72"/>
      <c r="N103" s="73" t="str">
        <f>TEXT('D&amp;V'!BZ6,"0,0")&amp;" ("&amp;TEXT('D&amp;V'!BZ8,"dd-mmm")&amp;")"</f>
        <v>234 (09-Dec)</v>
      </c>
      <c r="O103" s="74"/>
      <c r="P103" s="74"/>
      <c r="Q103" s="75"/>
      <c r="Z103" s="64"/>
      <c r="AA103" s="64"/>
      <c r="AB103" s="64"/>
      <c r="AC103" s="64"/>
    </row>
    <row r="104" spans="2:29" ht="30" customHeight="1" x14ac:dyDescent="0.25">
      <c r="C104" s="1"/>
    </row>
    <row r="105" spans="2:29" x14ac:dyDescent="0.25">
      <c r="B105" s="66" t="s">
        <v>21</v>
      </c>
      <c r="C105" s="18" t="s">
        <v>23</v>
      </c>
      <c r="D105" s="4"/>
      <c r="E105" s="4"/>
      <c r="F105" s="4"/>
      <c r="G105" s="4"/>
      <c r="H105" s="4"/>
      <c r="I105" s="4"/>
      <c r="J105" s="4"/>
      <c r="K105" s="4"/>
      <c r="L105" s="4"/>
      <c r="M105" s="4"/>
      <c r="N105" s="4"/>
      <c r="O105" s="4"/>
      <c r="P105" s="4"/>
      <c r="Q105" s="4"/>
      <c r="R105" s="4"/>
      <c r="Z105" s="63" t="s">
        <v>41</v>
      </c>
      <c r="AA105" s="63"/>
      <c r="AB105" s="63"/>
      <c r="AC105" s="63"/>
    </row>
    <row r="106" spans="2:29" x14ac:dyDescent="0.25">
      <c r="B106" s="66"/>
      <c r="C106" s="1" t="s">
        <v>0</v>
      </c>
      <c r="D106" s="11">
        <v>0.82138878574080953</v>
      </c>
      <c r="E106" s="11">
        <v>0.85080191060541344</v>
      </c>
      <c r="F106" s="11">
        <v>0.85372753715583538</v>
      </c>
      <c r="G106" s="11">
        <v>0.81329162805066424</v>
      </c>
      <c r="H106" s="11">
        <v>0.82164854383697061</v>
      </c>
      <c r="I106" s="11">
        <v>0.86527024499719474</v>
      </c>
      <c r="J106" s="11">
        <v>0.85501073994518928</v>
      </c>
      <c r="K106" s="11">
        <v>0.85046452233778735</v>
      </c>
      <c r="L106" s="11">
        <v>0.8518463536834292</v>
      </c>
      <c r="M106" s="11">
        <v>0.86283748410739658</v>
      </c>
      <c r="N106" s="11">
        <v>0.84523110785033018</v>
      </c>
      <c r="O106" s="11">
        <v>0.82342268957345977</v>
      </c>
      <c r="P106" s="11">
        <v>0.83069590795695725</v>
      </c>
      <c r="Q106" s="11">
        <v>0.82542322761883635</v>
      </c>
      <c r="Z106" s="63"/>
      <c r="AA106" s="63"/>
      <c r="AB106" s="63"/>
      <c r="AC106" s="63"/>
    </row>
    <row r="107" spans="2:29" ht="7.5" customHeight="1" x14ac:dyDescent="0.25">
      <c r="B107" s="66"/>
      <c r="C107" s="1"/>
      <c r="D107" s="52">
        <v>0.85</v>
      </c>
      <c r="E107" s="52">
        <v>0.85</v>
      </c>
      <c r="F107" s="52">
        <v>0.85</v>
      </c>
      <c r="G107" s="52">
        <v>0.85</v>
      </c>
      <c r="H107" s="52">
        <v>0.85</v>
      </c>
      <c r="I107" s="52">
        <v>0.85</v>
      </c>
      <c r="J107" s="52">
        <v>0.85</v>
      </c>
      <c r="K107" s="52">
        <v>0.85</v>
      </c>
      <c r="L107" s="52">
        <v>0.85</v>
      </c>
      <c r="M107" s="52">
        <v>0.85</v>
      </c>
      <c r="N107" s="52">
        <v>0.85</v>
      </c>
      <c r="O107" s="52">
        <v>0.85</v>
      </c>
      <c r="P107" s="52">
        <v>0.85</v>
      </c>
      <c r="Q107" s="52">
        <v>0.85</v>
      </c>
      <c r="Z107" s="63"/>
      <c r="AA107" s="63"/>
      <c r="AB107" s="63"/>
      <c r="AC107" s="63"/>
    </row>
    <row r="108" spans="2:29" x14ac:dyDescent="0.25">
      <c r="B108" s="66"/>
      <c r="C108" s="26" t="s">
        <v>1</v>
      </c>
      <c r="D108" s="21">
        <f>IFERROR(VLOOKUP(D$4,'Critical care'!$S$6:$X$19,2,FALSE),"")</f>
        <v>0.82820920404760978</v>
      </c>
      <c r="E108" s="21">
        <f>IFERROR(VLOOKUP(E$4,'Critical care'!$S$6:$X$19,2,FALSE),"")</f>
        <v>0.8630408583757726</v>
      </c>
      <c r="F108" s="21">
        <f>IFERROR(VLOOKUP(F$4,'Critical care'!$S$6:$X$19,2,FALSE),"")</f>
        <v>0.85207585453410328</v>
      </c>
      <c r="G108" s="21">
        <f>IFERROR(VLOOKUP(G$4,'Critical care'!$S$6:$X$19,2,FALSE),"")</f>
        <v>0.82160617095422683</v>
      </c>
      <c r="H108" s="21">
        <f>IFERROR(VLOOKUP(H$4,'Critical care'!$S$6:$X$19,2,FALSE),"")</f>
        <v>0.81886438291881747</v>
      </c>
      <c r="I108" s="21">
        <f>IFERROR(VLOOKUP(I$4,'Critical care'!$S$6:$X$19,2,FALSE),"")</f>
        <v>0.86804004620716213</v>
      </c>
      <c r="J108" s="21">
        <f>IFERROR(VLOOKUP(J$4,'Critical care'!$S$6:$X$19,2,FALSE),"")</f>
        <v>0.86891241578440803</v>
      </c>
      <c r="K108" s="21" t="str">
        <f>IFERROR(VLOOKUP(K$4,'Critical care'!$S$6:$X$19,2,FALSE),"")</f>
        <v/>
      </c>
      <c r="L108" s="21" t="str">
        <f>IFERROR(VLOOKUP(L$4,'Critical care'!$S$6:$X$19,2,FALSE),"")</f>
        <v/>
      </c>
      <c r="M108" s="21" t="str">
        <f>IFERROR(VLOOKUP(M$4,'Critical care'!$S$6:$X$19,2,FALSE),"")</f>
        <v/>
      </c>
      <c r="N108" s="21" t="str">
        <f>IFERROR(VLOOKUP(N$4,'Critical care'!$S$6:$X$19,2,FALSE),"")</f>
        <v/>
      </c>
      <c r="O108" s="21" t="str">
        <f>IFERROR(VLOOKUP(O$4,'Critical care'!$S$6:$X$19,2,FALSE),"")</f>
        <v/>
      </c>
      <c r="P108" s="21" t="str">
        <f>IFERROR(VLOOKUP(P$4,'Critical care'!$S$6:$X$19,2,FALSE),"")</f>
        <v/>
      </c>
      <c r="Q108" s="21" t="str">
        <f>IFERROR(VLOOKUP(Q$4,'Critical care'!$S$6:$X$19,2,FALSE),"")</f>
        <v/>
      </c>
      <c r="Z108" s="63"/>
      <c r="AA108" s="63"/>
      <c r="AB108" s="63"/>
      <c r="AC108" s="63"/>
    </row>
    <row r="109" spans="2:29" ht="15" customHeight="1" x14ac:dyDescent="0.25">
      <c r="B109" s="66"/>
      <c r="C109" s="1" t="s">
        <v>5</v>
      </c>
      <c r="D109" s="25">
        <f>IFERROR(VLOOKUP(D$4,'Critical care'!$S$6:$X$19,3,FALSE),"")</f>
        <v>0.86636347734825958</v>
      </c>
      <c r="E109" s="25">
        <f>IFERROR(VLOOKUP(E$4,'Critical care'!$S$6:$X$19,3,FALSE),"")</f>
        <v>0.97317201472908998</v>
      </c>
      <c r="F109" s="25">
        <f>IFERROR(VLOOKUP(F$4,'Critical care'!$S$6:$X$19,3,FALSE),"")</f>
        <v>0.91484906648054443</v>
      </c>
      <c r="G109" s="25">
        <f>IFERROR(VLOOKUP(G$4,'Critical care'!$S$6:$X$19,3,FALSE),"")</f>
        <v>0.88093563137530773</v>
      </c>
      <c r="H109" s="25">
        <f>IFERROR(VLOOKUP(H$4,'Critical care'!$S$6:$X$19,3,FALSE),"")</f>
        <v>0.86457780138077533</v>
      </c>
      <c r="I109" s="25">
        <f>IFERROR(VLOOKUP(I$4,'Critical care'!$S$6:$X$19,3,FALSE),"")</f>
        <v>0.90392706872370265</v>
      </c>
      <c r="J109" s="25">
        <f>IFERROR(VLOOKUP(J$4,'Critical care'!$S$6:$X$19,3,FALSE),"")</f>
        <v>0.92422382038238904</v>
      </c>
      <c r="K109" s="25" t="str">
        <f>IFERROR(VLOOKUP(K$4,'Critical care'!$S$6:$X$19,3,FALSE),"")</f>
        <v/>
      </c>
      <c r="L109" s="25" t="str">
        <f>IFERROR(VLOOKUP(L$4,'Critical care'!$S$6:$X$19,3,FALSE),"")</f>
        <v/>
      </c>
      <c r="M109" s="25" t="str">
        <f>IFERROR(VLOOKUP(M$4,'Critical care'!$S$6:$X$19,3,FALSE),"")</f>
        <v/>
      </c>
      <c r="N109" s="25" t="str">
        <f>IFERROR(VLOOKUP(N$4,'Critical care'!$S$6:$X$19,3,FALSE),"")</f>
        <v/>
      </c>
      <c r="O109" s="25" t="str">
        <f>IFERROR(VLOOKUP(O$4,'Critical care'!$S$6:$X$19,3,FALSE),"")</f>
        <v/>
      </c>
      <c r="P109" s="25" t="str">
        <f>IFERROR(VLOOKUP(P$4,'Critical care'!$S$6:$X$19,3,FALSE),"")</f>
        <v/>
      </c>
      <c r="Q109" s="25" t="str">
        <f>IFERROR(VLOOKUP(Q$4,'Critical care'!$S$6:$X$19,3,FALSE),"")</f>
        <v/>
      </c>
      <c r="Z109" s="64" t="s">
        <v>650</v>
      </c>
      <c r="AA109" s="64"/>
      <c r="AB109" s="64"/>
      <c r="AC109" s="64"/>
    </row>
    <row r="110" spans="2:29" x14ac:dyDescent="0.25">
      <c r="B110" s="66"/>
      <c r="C110" s="1" t="s">
        <v>33</v>
      </c>
      <c r="D110" s="25">
        <f>IFERROR(VLOOKUP(D$4,'Critical care'!$S$6:$X$19,4,FALSE),"")</f>
        <v>0.79430333284392896</v>
      </c>
      <c r="E110" s="25">
        <f>IFERROR(VLOOKUP(E$4,'Critical care'!$S$6:$X$19,4,FALSE),"")</f>
        <v>0.81288888888888888</v>
      </c>
      <c r="F110" s="25">
        <f>IFERROR(VLOOKUP(F$4,'Critical care'!$S$6:$X$19,4,FALSE),"")</f>
        <v>0.81595092024539873</v>
      </c>
      <c r="G110" s="25">
        <f>IFERROR(VLOOKUP(G$4,'Critical care'!$S$6:$X$19,4,FALSE),"")</f>
        <v>0.77893639207507825</v>
      </c>
      <c r="H110" s="25">
        <f>IFERROR(VLOOKUP(H$4,'Critical care'!$S$6:$X$19,4,FALSE),"")</f>
        <v>0.791442250149611</v>
      </c>
      <c r="I110" s="25">
        <f>IFERROR(VLOOKUP(I$4,'Critical care'!$S$6:$X$19,4,FALSE),"")</f>
        <v>0.84308588064046575</v>
      </c>
      <c r="J110" s="25">
        <f>IFERROR(VLOOKUP(J$4,'Critical care'!$S$6:$X$19,4,FALSE),"")</f>
        <v>0.83703595439929845</v>
      </c>
      <c r="K110" s="25" t="str">
        <f>IFERROR(VLOOKUP(K$4,'Critical care'!$S$6:$X$19,4,FALSE),"")</f>
        <v/>
      </c>
      <c r="L110" s="25" t="str">
        <f>IFERROR(VLOOKUP(L$4,'Critical care'!$S$6:$X$19,4,FALSE),"")</f>
        <v/>
      </c>
      <c r="M110" s="25" t="str">
        <f>IFERROR(VLOOKUP(M$4,'Critical care'!$S$6:$X$19,4,FALSE),"")</f>
        <v/>
      </c>
      <c r="N110" s="25" t="str">
        <f>IFERROR(VLOOKUP(N$4,'Critical care'!$S$6:$X$19,4,FALSE),"")</f>
        <v/>
      </c>
      <c r="O110" s="25" t="str">
        <f>IFERROR(VLOOKUP(O$4,'Critical care'!$S$6:$X$19,4,FALSE),"")</f>
        <v/>
      </c>
      <c r="P110" s="25" t="str">
        <f>IFERROR(VLOOKUP(P$4,'Critical care'!$S$6:$X$19,4,FALSE),"")</f>
        <v/>
      </c>
      <c r="Q110" s="25" t="str">
        <f>IFERROR(VLOOKUP(Q$4,'Critical care'!$S$6:$X$19,4,FALSE),"")</f>
        <v/>
      </c>
      <c r="Z110" s="64"/>
      <c r="AA110" s="64"/>
      <c r="AB110" s="64"/>
      <c r="AC110" s="64"/>
    </row>
    <row r="111" spans="2:29" x14ac:dyDescent="0.25">
      <c r="B111" s="66"/>
      <c r="C111" s="1" t="s">
        <v>6</v>
      </c>
      <c r="D111" s="25">
        <f>IFERROR(VLOOKUP(D$4,'Critical care'!$S$6:$X$19,5,FALSE),"")</f>
        <v>0.81839419648346245</v>
      </c>
      <c r="E111" s="25">
        <f>IFERROR(VLOOKUP(E$4,'Critical care'!$S$6:$X$19,5,FALSE),"")</f>
        <v>0.84297725024727987</v>
      </c>
      <c r="F111" s="25">
        <f>IFERROR(VLOOKUP(F$4,'Critical care'!$S$6:$X$19,5,FALSE),"")</f>
        <v>0.83926578196700985</v>
      </c>
      <c r="G111" s="25">
        <f>IFERROR(VLOOKUP(G$4,'Critical care'!$S$6:$X$19,5,FALSE),"")</f>
        <v>0.81605729362985302</v>
      </c>
      <c r="H111" s="25">
        <f>IFERROR(VLOOKUP(H$4,'Critical care'!$S$6:$X$19,5,FALSE),"")</f>
        <v>0.81178540017590151</v>
      </c>
      <c r="I111" s="25">
        <f>IFERROR(VLOOKUP(I$4,'Critical care'!$S$6:$X$19,5,FALSE),"")</f>
        <v>0.8689380751056951</v>
      </c>
      <c r="J111" s="25">
        <f>IFERROR(VLOOKUP(J$4,'Critical care'!$S$6:$X$19,5,FALSE),"")</f>
        <v>0.86271837442696075</v>
      </c>
      <c r="K111" s="25" t="str">
        <f>IFERROR(VLOOKUP(K$4,'Critical care'!$S$6:$X$19,5,FALSE),"")</f>
        <v/>
      </c>
      <c r="L111" s="25" t="str">
        <f>IFERROR(VLOOKUP(L$4,'Critical care'!$S$6:$X$19,5,FALSE),"")</f>
        <v/>
      </c>
      <c r="M111" s="25" t="str">
        <f>IFERROR(VLOOKUP(M$4,'Critical care'!$S$6:$X$19,5,FALSE),"")</f>
        <v/>
      </c>
      <c r="N111" s="25" t="str">
        <f>IFERROR(VLOOKUP(N$4,'Critical care'!$S$6:$X$19,5,FALSE),"")</f>
        <v/>
      </c>
      <c r="O111" s="25" t="str">
        <f>IFERROR(VLOOKUP(O$4,'Critical care'!$S$6:$X$19,5,FALSE),"")</f>
        <v/>
      </c>
      <c r="P111" s="25" t="str">
        <f>IFERROR(VLOOKUP(P$4,'Critical care'!$S$6:$X$19,5,FALSE),"")</f>
        <v/>
      </c>
      <c r="Q111" s="25" t="str">
        <f>IFERROR(VLOOKUP(Q$4,'Critical care'!$S$6:$X$19,5,FALSE),"")</f>
        <v/>
      </c>
      <c r="Z111" s="64"/>
      <c r="AA111" s="64"/>
      <c r="AB111" s="64"/>
      <c r="AC111" s="64"/>
    </row>
    <row r="112" spans="2:29" x14ac:dyDescent="0.25">
      <c r="B112" s="66"/>
      <c r="C112" s="1" t="s">
        <v>7</v>
      </c>
      <c r="D112" s="25">
        <f>IFERROR(VLOOKUP(D$4,'Critical care'!$S$6:$X$19,6,FALSE),"")</f>
        <v>0.84625876851130166</v>
      </c>
      <c r="E112" s="25">
        <f>IFERROR(VLOOKUP(E$4,'Critical care'!$S$6:$X$19,6,FALSE),"")</f>
        <v>0.83847935160169818</v>
      </c>
      <c r="F112" s="25">
        <f>IFERROR(VLOOKUP(F$4,'Critical care'!$S$6:$X$19,6,FALSE),"")</f>
        <v>0.84915550378567273</v>
      </c>
      <c r="G112" s="25">
        <f>IFERROR(VLOOKUP(G$4,'Critical care'!$S$6:$X$19,6,FALSE),"")</f>
        <v>0.82030496043234902</v>
      </c>
      <c r="H112" s="25">
        <f>IFERROR(VLOOKUP(H$4,'Critical care'!$S$6:$X$19,6,FALSE),"")</f>
        <v>0.81534090909090906</v>
      </c>
      <c r="I112" s="25">
        <f>IFERROR(VLOOKUP(I$4,'Critical care'!$S$6:$X$19,6,FALSE),"")</f>
        <v>0.86047814717967874</v>
      </c>
      <c r="J112" s="25">
        <f>IFERROR(VLOOKUP(J$4,'Critical care'!$S$6:$X$19,6,FALSE),"")</f>
        <v>0.86010072747621713</v>
      </c>
      <c r="K112" s="25" t="str">
        <f>IFERROR(VLOOKUP(K$4,'Critical care'!$S$6:$X$19,6,FALSE),"")</f>
        <v/>
      </c>
      <c r="L112" s="25" t="str">
        <f>IFERROR(VLOOKUP(L$4,'Critical care'!$S$6:$X$19,6,FALSE),"")</f>
        <v/>
      </c>
      <c r="M112" s="25" t="str">
        <f>IFERROR(VLOOKUP(M$4,'Critical care'!$S$6:$X$19,6,FALSE),"")</f>
        <v/>
      </c>
      <c r="N112" s="25" t="str">
        <f>IFERROR(VLOOKUP(N$4,'Critical care'!$S$6:$X$19,6,FALSE),"")</f>
        <v/>
      </c>
      <c r="O112" s="25" t="str">
        <f>IFERROR(VLOOKUP(O$4,'Critical care'!$S$6:$X$19,6,FALSE),"")</f>
        <v/>
      </c>
      <c r="P112" s="25" t="str">
        <f>IFERROR(VLOOKUP(P$4,'Critical care'!$S$6:$X$19,6,FALSE),"")</f>
        <v/>
      </c>
      <c r="Q112" s="25" t="str">
        <f>IFERROR(VLOOKUP(Q$4,'Critical care'!$S$6:$X$19,6,FALSE),"")</f>
        <v/>
      </c>
      <c r="Z112" s="64"/>
      <c r="AA112" s="64"/>
      <c r="AB112" s="64"/>
      <c r="AC112" s="64"/>
    </row>
    <row r="113" spans="2:29" ht="7.5" customHeight="1" x14ac:dyDescent="0.25">
      <c r="B113" s="66"/>
      <c r="Z113" s="64"/>
      <c r="AA113" s="64"/>
      <c r="AB113" s="64"/>
      <c r="AC113" s="64"/>
    </row>
    <row r="114" spans="2:29" x14ac:dyDescent="0.25">
      <c r="B114" s="66"/>
      <c r="C114" s="18" t="s">
        <v>24</v>
      </c>
      <c r="Z114" s="64"/>
      <c r="AA114" s="64"/>
      <c r="AB114" s="64"/>
      <c r="AC114" s="64"/>
    </row>
    <row r="115" spans="2:29" x14ac:dyDescent="0.25">
      <c r="B115" s="66"/>
      <c r="C115" s="1" t="s">
        <v>0</v>
      </c>
      <c r="D115" s="20">
        <v>601</v>
      </c>
      <c r="E115" s="20">
        <v>548.85714285714289</v>
      </c>
      <c r="F115" s="20">
        <v>524.42857142857144</v>
      </c>
      <c r="G115" s="20">
        <v>690.71428571428567</v>
      </c>
      <c r="H115" s="20">
        <v>670.14285714285711</v>
      </c>
      <c r="I115" s="20">
        <v>514.57142857142856</v>
      </c>
      <c r="J115" s="20">
        <v>559.28571428571433</v>
      </c>
      <c r="K115" s="20">
        <v>577.14285714285711</v>
      </c>
      <c r="L115" s="20">
        <v>570.28571428571433</v>
      </c>
      <c r="M115" s="20">
        <v>524</v>
      </c>
      <c r="N115" s="20">
        <v>602.71428571428567</v>
      </c>
      <c r="O115" s="20">
        <v>681.28571428571433</v>
      </c>
      <c r="P115" s="20">
        <v>649.57142857142856</v>
      </c>
      <c r="Q115" s="20">
        <v>674.71428571428567</v>
      </c>
      <c r="Z115" s="64"/>
      <c r="AA115" s="64"/>
      <c r="AB115" s="64"/>
      <c r="AC115" s="64"/>
    </row>
    <row r="116" spans="2:29" ht="7.5" customHeight="1" x14ac:dyDescent="0.25">
      <c r="B116" s="66"/>
      <c r="C116" s="1"/>
      <c r="Z116" s="64"/>
      <c r="AA116" s="64"/>
      <c r="AB116" s="64"/>
      <c r="AC116" s="64"/>
    </row>
    <row r="117" spans="2:29" x14ac:dyDescent="0.25">
      <c r="B117" s="66"/>
      <c r="C117" s="26" t="s">
        <v>1</v>
      </c>
      <c r="D117" s="12">
        <f>IFERROR(VLOOKUP(D$4,'Critical care'!$AQ$6:$AV$19,2,FALSE),"")</f>
        <v>633</v>
      </c>
      <c r="E117" s="12">
        <f>IFERROR(VLOOKUP(E$4,'Critical care'!$AQ$6:$AV$19,2,FALSE),"")</f>
        <v>503.28571428571428</v>
      </c>
      <c r="F117" s="12">
        <f>IFERROR(VLOOKUP(F$4,'Critical care'!$AQ$6:$AV$19,2,FALSE),"")</f>
        <v>541.57142857142856</v>
      </c>
      <c r="G117" s="12">
        <f>IFERROR(VLOOKUP(G$4,'Critical care'!$AQ$6:$AV$19,2,FALSE),"")</f>
        <v>650.85714285714289</v>
      </c>
      <c r="H117" s="12">
        <f>IFERROR(VLOOKUP(H$4,'Critical care'!$AQ$6:$AV$19,2,FALSE),"")</f>
        <v>661.71428571428567</v>
      </c>
      <c r="I117" s="12">
        <f>IFERROR(VLOOKUP(I$4,'Critical care'!$AQ$6:$AV$19,2,FALSE),"")</f>
        <v>489.57142857142856</v>
      </c>
      <c r="J117" s="12">
        <f>IFERROR(VLOOKUP(J$4,'Critical care'!$AQ$6:$AV$19,2,FALSE),"")</f>
        <v>486.42857142857144</v>
      </c>
      <c r="K117" s="12" t="str">
        <f>IFERROR(VLOOKUP(K$4,'Critical care'!$AQ$6:$AV$19,2,FALSE),"")</f>
        <v/>
      </c>
      <c r="L117" s="12" t="str">
        <f>IFERROR(VLOOKUP(L$4,'Critical care'!$AQ$6:$AV$19,2,FALSE),"")</f>
        <v/>
      </c>
      <c r="M117" s="12" t="str">
        <f>IFERROR(VLOOKUP(M$4,'Critical care'!$AQ$6:$AV$19,2,FALSE),"")</f>
        <v/>
      </c>
      <c r="N117" s="12" t="str">
        <f>IFERROR(VLOOKUP(N$4,'Critical care'!$AQ$6:$AV$19,2,FALSE),"")</f>
        <v/>
      </c>
      <c r="O117" s="12" t="str">
        <f>IFERROR(VLOOKUP(O$4,'Critical care'!$AQ$6:$AV$19,2,FALSE),"")</f>
        <v/>
      </c>
      <c r="P117" s="12" t="str">
        <f>IFERROR(VLOOKUP(P$4,'Critical care'!$AQ$6:$AV$19,2,FALSE),"")</f>
        <v/>
      </c>
      <c r="Q117" s="12" t="str">
        <f>IFERROR(VLOOKUP(Q$4,'Critical care'!$AQ$6:$AV$19,2,FALSE),"")</f>
        <v/>
      </c>
      <c r="Z117" s="64"/>
      <c r="AA117" s="64"/>
      <c r="AB117" s="64"/>
      <c r="AC117" s="64"/>
    </row>
    <row r="118" spans="2:29" x14ac:dyDescent="0.25">
      <c r="B118" s="66"/>
      <c r="C118" s="1" t="s">
        <v>5</v>
      </c>
      <c r="D118" s="46">
        <f>IFERROR(VLOOKUP(D$4,'Critical care'!$AQ$6:$AV$19,3,FALSE),"")</f>
        <v>109.14285714285714</v>
      </c>
      <c r="E118" s="46">
        <f>IFERROR(VLOOKUP(E$4,'Critical care'!$AQ$6:$AV$19,3,FALSE),"")</f>
        <v>21.857142857142858</v>
      </c>
      <c r="F118" s="46">
        <f>IFERROR(VLOOKUP(F$4,'Critical care'!$AQ$6:$AV$19,3,FALSE),"")</f>
        <v>69.714285714285708</v>
      </c>
      <c r="G118" s="46">
        <f>IFERROR(VLOOKUP(G$4,'Critical care'!$AQ$6:$AV$19,3,FALSE),"")</f>
        <v>96.714285714285708</v>
      </c>
      <c r="H118" s="46">
        <f>IFERROR(VLOOKUP(H$4,'Critical care'!$AQ$6:$AV$19,3,FALSE),"")</f>
        <v>109.28571428571429</v>
      </c>
      <c r="I118" s="46">
        <f>IFERROR(VLOOKUP(I$4,'Critical care'!$AQ$6:$AV$19,3,FALSE),"")</f>
        <v>78.285714285714292</v>
      </c>
      <c r="J118" s="46">
        <f>IFERROR(VLOOKUP(J$4,'Critical care'!$AQ$6:$AV$19,3,FALSE),"")</f>
        <v>61.714285714285715</v>
      </c>
      <c r="K118" s="46" t="str">
        <f>IFERROR(VLOOKUP(K$4,'Critical care'!$AQ$6:$AV$19,3,FALSE),"")</f>
        <v/>
      </c>
      <c r="L118" s="46" t="str">
        <f>IFERROR(VLOOKUP(L$4,'Critical care'!$AQ$6:$AV$19,3,FALSE),"")</f>
        <v/>
      </c>
      <c r="M118" s="46" t="str">
        <f>IFERROR(VLOOKUP(M$4,'Critical care'!$AQ$6:$AV$19,3,FALSE),"")</f>
        <v/>
      </c>
      <c r="N118" s="46" t="str">
        <f>IFERROR(VLOOKUP(N$4,'Critical care'!$AQ$6:$AV$19,3,FALSE),"")</f>
        <v/>
      </c>
      <c r="O118" s="46" t="str">
        <f>IFERROR(VLOOKUP(O$4,'Critical care'!$AQ$6:$AV$19,3,FALSE),"")</f>
        <v/>
      </c>
      <c r="P118" s="46" t="str">
        <f>IFERROR(VLOOKUP(P$4,'Critical care'!$AQ$6:$AV$19,3,FALSE),"")</f>
        <v/>
      </c>
      <c r="Q118" s="46" t="str">
        <f>IFERROR(VLOOKUP(Q$4,'Critical care'!$AQ$6:$AV$19,3,FALSE),"")</f>
        <v/>
      </c>
      <c r="Z118" s="64"/>
      <c r="AA118" s="64"/>
      <c r="AB118" s="64"/>
      <c r="AC118" s="64"/>
    </row>
    <row r="119" spans="2:29" x14ac:dyDescent="0.25">
      <c r="B119" s="66"/>
      <c r="C119" s="1" t="s">
        <v>33</v>
      </c>
      <c r="D119" s="46">
        <f>IFERROR(VLOOKUP(D$4,'Critical care'!$AQ$6:$AV$19,4,FALSE),"")</f>
        <v>200.14285714285714</v>
      </c>
      <c r="E119" s="46">
        <f>IFERROR(VLOOKUP(E$4,'Critical care'!$AQ$6:$AV$19,4,FALSE),"")</f>
        <v>180.42857142857142</v>
      </c>
      <c r="F119" s="46">
        <f>IFERROR(VLOOKUP(F$4,'Critical care'!$AQ$6:$AV$19,4,FALSE),"")</f>
        <v>175.71428571428572</v>
      </c>
      <c r="G119" s="46">
        <f>IFERROR(VLOOKUP(G$4,'Critical care'!$AQ$6:$AV$19,4,FALSE),"")</f>
        <v>212</v>
      </c>
      <c r="H119" s="46">
        <f>IFERROR(VLOOKUP(H$4,'Critical care'!$AQ$6:$AV$19,4,FALSE),"")</f>
        <v>199.14285714285714</v>
      </c>
      <c r="I119" s="46">
        <f>IFERROR(VLOOKUP(I$4,'Critical care'!$AQ$6:$AV$19,4,FALSE),"")</f>
        <v>154</v>
      </c>
      <c r="J119" s="46">
        <f>IFERROR(VLOOKUP(J$4,'Critical care'!$AQ$6:$AV$19,4,FALSE),"")</f>
        <v>159.28571428571428</v>
      </c>
      <c r="K119" s="46" t="str">
        <f>IFERROR(VLOOKUP(K$4,'Critical care'!$AQ$6:$AV$19,4,FALSE),"")</f>
        <v/>
      </c>
      <c r="L119" s="46" t="str">
        <f>IFERROR(VLOOKUP(L$4,'Critical care'!$AQ$6:$AV$19,4,FALSE),"")</f>
        <v/>
      </c>
      <c r="M119" s="46" t="str">
        <f>IFERROR(VLOOKUP(M$4,'Critical care'!$AQ$6:$AV$19,4,FALSE),"")</f>
        <v/>
      </c>
      <c r="N119" s="46" t="str">
        <f>IFERROR(VLOOKUP(N$4,'Critical care'!$AQ$6:$AV$19,4,FALSE),"")</f>
        <v/>
      </c>
      <c r="O119" s="46" t="str">
        <f>IFERROR(VLOOKUP(O$4,'Critical care'!$AQ$6:$AV$19,4,FALSE),"")</f>
        <v/>
      </c>
      <c r="P119" s="46" t="str">
        <f>IFERROR(VLOOKUP(P$4,'Critical care'!$AQ$6:$AV$19,4,FALSE),"")</f>
        <v/>
      </c>
      <c r="Q119" s="46" t="str">
        <f>IFERROR(VLOOKUP(Q$4,'Critical care'!$AQ$6:$AV$19,4,FALSE),"")</f>
        <v/>
      </c>
      <c r="Z119" s="64"/>
      <c r="AA119" s="64"/>
      <c r="AB119" s="64"/>
      <c r="AC119" s="64"/>
    </row>
    <row r="120" spans="2:29" x14ac:dyDescent="0.25">
      <c r="B120" s="66"/>
      <c r="C120" s="1" t="s">
        <v>6</v>
      </c>
      <c r="D120" s="46">
        <f>IFERROR(VLOOKUP(D$4,'Critical care'!$AQ$6:$AV$19,5,FALSE),"")</f>
        <v>211</v>
      </c>
      <c r="E120" s="46">
        <f>IFERROR(VLOOKUP(E$4,'Critical care'!$AQ$6:$AV$19,5,FALSE),"")</f>
        <v>181.42857142857142</v>
      </c>
      <c r="F120" s="46">
        <f>IFERROR(VLOOKUP(F$4,'Critical care'!$AQ$6:$AV$19,5,FALSE),"")</f>
        <v>185.14285714285714</v>
      </c>
      <c r="G120" s="46">
        <f>IFERROR(VLOOKUP(G$4,'Critical care'!$AQ$6:$AV$19,5,FALSE),"")</f>
        <v>209.14285714285714</v>
      </c>
      <c r="H120" s="46">
        <f>IFERROR(VLOOKUP(H$4,'Critical care'!$AQ$6:$AV$19,5,FALSE),"")</f>
        <v>214</v>
      </c>
      <c r="I120" s="46">
        <f>IFERROR(VLOOKUP(I$4,'Critical care'!$AQ$6:$AV$19,5,FALSE),"")</f>
        <v>150.57142857142858</v>
      </c>
      <c r="J120" s="46">
        <f>IFERROR(VLOOKUP(J$4,'Critical care'!$AQ$6:$AV$19,5,FALSE),"")</f>
        <v>158.28571428571428</v>
      </c>
      <c r="K120" s="46" t="str">
        <f>IFERROR(VLOOKUP(K$4,'Critical care'!$AQ$6:$AV$19,5,FALSE),"")</f>
        <v/>
      </c>
      <c r="L120" s="46" t="str">
        <f>IFERROR(VLOOKUP(L$4,'Critical care'!$AQ$6:$AV$19,5,FALSE),"")</f>
        <v/>
      </c>
      <c r="M120" s="46" t="str">
        <f>IFERROR(VLOOKUP(M$4,'Critical care'!$AQ$6:$AV$19,5,FALSE),"")</f>
        <v/>
      </c>
      <c r="N120" s="46" t="str">
        <f>IFERROR(VLOOKUP(N$4,'Critical care'!$AQ$6:$AV$19,5,FALSE),"")</f>
        <v/>
      </c>
      <c r="O120" s="46" t="str">
        <f>IFERROR(VLOOKUP(O$4,'Critical care'!$AQ$6:$AV$19,5,FALSE),"")</f>
        <v/>
      </c>
      <c r="P120" s="46" t="str">
        <f>IFERROR(VLOOKUP(P$4,'Critical care'!$AQ$6:$AV$19,5,FALSE),"")</f>
        <v/>
      </c>
      <c r="Q120" s="46" t="str">
        <f>IFERROR(VLOOKUP(Q$4,'Critical care'!$AQ$6:$AV$19,5,FALSE),"")</f>
        <v/>
      </c>
      <c r="Z120" s="64"/>
      <c r="AA120" s="64"/>
      <c r="AB120" s="64"/>
      <c r="AC120" s="64"/>
    </row>
    <row r="121" spans="2:29" x14ac:dyDescent="0.25">
      <c r="B121" s="66"/>
      <c r="C121" s="1" t="s">
        <v>7</v>
      </c>
      <c r="D121" s="46">
        <f>IFERROR(VLOOKUP(D$4,'Critical care'!$AQ$6:$AV$19,6,FALSE),"")</f>
        <v>112.71428571428571</v>
      </c>
      <c r="E121" s="46">
        <f>IFERROR(VLOOKUP(E$4,'Critical care'!$AQ$6:$AV$19,6,FALSE),"")</f>
        <v>119.57142857142857</v>
      </c>
      <c r="F121" s="46">
        <f>IFERROR(VLOOKUP(F$4,'Critical care'!$AQ$6:$AV$19,6,FALSE),"")</f>
        <v>111</v>
      </c>
      <c r="G121" s="46">
        <f>IFERROR(VLOOKUP(G$4,'Critical care'!$AQ$6:$AV$19,6,FALSE),"")</f>
        <v>133</v>
      </c>
      <c r="H121" s="46">
        <f>IFERROR(VLOOKUP(H$4,'Critical care'!$AQ$6:$AV$19,6,FALSE),"")</f>
        <v>139.28571428571428</v>
      </c>
      <c r="I121" s="46">
        <f>IFERROR(VLOOKUP(I$4,'Critical care'!$AQ$6:$AV$19,6,FALSE),"")</f>
        <v>106.71428571428571</v>
      </c>
      <c r="J121" s="46">
        <f>IFERROR(VLOOKUP(J$4,'Critical care'!$AQ$6:$AV$19,6,FALSE),"")</f>
        <v>107.14285714285714</v>
      </c>
      <c r="K121" s="46" t="str">
        <f>IFERROR(VLOOKUP(K$4,'Critical care'!$AQ$6:$AV$19,6,FALSE),"")</f>
        <v/>
      </c>
      <c r="L121" s="46" t="str">
        <f>IFERROR(VLOOKUP(L$4,'Critical care'!$AQ$6:$AV$19,6,FALSE),"")</f>
        <v/>
      </c>
      <c r="M121" s="46" t="str">
        <f>IFERROR(VLOOKUP(M$4,'Critical care'!$AQ$6:$AV$19,6,FALSE),"")</f>
        <v/>
      </c>
      <c r="N121" s="46" t="str">
        <f>IFERROR(VLOOKUP(N$4,'Critical care'!$AQ$6:$AV$19,6,FALSE),"")</f>
        <v/>
      </c>
      <c r="O121" s="46" t="str">
        <f>IFERROR(VLOOKUP(O$4,'Critical care'!$AQ$6:$AV$19,6,FALSE),"")</f>
        <v/>
      </c>
      <c r="P121" s="46" t="str">
        <f>IFERROR(VLOOKUP(P$4,'Critical care'!$AQ$6:$AV$19,6,FALSE),"")</f>
        <v/>
      </c>
      <c r="Q121" s="46" t="str">
        <f>IFERROR(VLOOKUP(Q$4,'Critical care'!$AQ$6:$AV$19,6,FALSE),"")</f>
        <v/>
      </c>
      <c r="Z121" s="64"/>
      <c r="AA121" s="64"/>
      <c r="AB121" s="64"/>
      <c r="AC121" s="64"/>
    </row>
    <row r="122" spans="2:29" ht="30" customHeight="1" x14ac:dyDescent="0.25">
      <c r="C122" s="1"/>
    </row>
    <row r="123" spans="2:29" x14ac:dyDescent="0.25">
      <c r="B123" s="66" t="s">
        <v>22</v>
      </c>
      <c r="C123" s="18" t="s">
        <v>23</v>
      </c>
      <c r="D123" s="4"/>
      <c r="E123" s="4"/>
      <c r="F123" s="4"/>
      <c r="G123" s="4"/>
      <c r="H123" s="4"/>
      <c r="I123" s="4"/>
      <c r="J123" s="4"/>
      <c r="K123" s="4"/>
      <c r="L123" s="4"/>
      <c r="M123" s="4"/>
      <c r="N123" s="4"/>
      <c r="O123" s="4"/>
      <c r="P123" s="4"/>
      <c r="Q123" s="4"/>
      <c r="R123" s="4"/>
      <c r="Z123" s="63" t="s">
        <v>44</v>
      </c>
      <c r="AA123" s="63"/>
      <c r="AB123" s="63"/>
      <c r="AC123" s="63"/>
    </row>
    <row r="124" spans="2:29" x14ac:dyDescent="0.25">
      <c r="B124" s="66"/>
      <c r="C124" s="1" t="s">
        <v>0</v>
      </c>
      <c r="D124" s="11">
        <v>0.83597883597883593</v>
      </c>
      <c r="E124" s="11">
        <v>0.80510298186289575</v>
      </c>
      <c r="F124" s="11">
        <v>0.79011553273427471</v>
      </c>
      <c r="G124" s="11">
        <v>0.77271278291361178</v>
      </c>
      <c r="H124" s="11">
        <v>0.74712276214833762</v>
      </c>
      <c r="I124" s="11">
        <v>0.76448215330602687</v>
      </c>
      <c r="J124" s="11">
        <v>0.76</v>
      </c>
      <c r="K124" s="11">
        <v>0.74135425748328976</v>
      </c>
      <c r="L124" s="11">
        <v>0.78112000000000004</v>
      </c>
      <c r="M124" s="11">
        <v>0.7451417648932781</v>
      </c>
      <c r="N124" s="11">
        <v>0.72627854615632037</v>
      </c>
      <c r="O124" s="11">
        <v>0.75802391441157957</v>
      </c>
      <c r="P124" s="11">
        <v>0.7565301515640116</v>
      </c>
      <c r="Q124" s="11">
        <v>0.72823920265780728</v>
      </c>
      <c r="Z124" s="63"/>
      <c r="AA124" s="63"/>
      <c r="AB124" s="63"/>
      <c r="AC124" s="63"/>
    </row>
    <row r="125" spans="2:29" ht="7.5" customHeight="1" x14ac:dyDescent="0.25">
      <c r="B125" s="66"/>
      <c r="C125" s="1"/>
      <c r="D125" s="52">
        <v>0.85</v>
      </c>
      <c r="E125" s="52">
        <v>0.85</v>
      </c>
      <c r="F125" s="52">
        <v>0.85</v>
      </c>
      <c r="G125" s="52">
        <v>0.85</v>
      </c>
      <c r="H125" s="52">
        <v>0.85</v>
      </c>
      <c r="I125" s="52">
        <v>0.85</v>
      </c>
      <c r="J125" s="52">
        <v>0.85</v>
      </c>
      <c r="K125" s="52">
        <v>0.85</v>
      </c>
      <c r="L125" s="52">
        <v>0.85</v>
      </c>
      <c r="M125" s="52">
        <v>0.85</v>
      </c>
      <c r="N125" s="52">
        <v>0.85</v>
      </c>
      <c r="O125" s="52">
        <v>0.85</v>
      </c>
      <c r="P125" s="52">
        <v>0.85</v>
      </c>
      <c r="Q125" s="52">
        <v>0.85</v>
      </c>
      <c r="Z125" s="63"/>
      <c r="AA125" s="63"/>
      <c r="AB125" s="63"/>
      <c r="AC125" s="63"/>
    </row>
    <row r="126" spans="2:29" x14ac:dyDescent="0.25">
      <c r="B126" s="66"/>
      <c r="C126" s="26" t="s">
        <v>1</v>
      </c>
      <c r="D126" s="21">
        <f>IFERROR(VLOOKUP(D$4,PICU!$S$6:$X$19,2,FALSE),"")</f>
        <v>0.82033639143730885</v>
      </c>
      <c r="E126" s="21">
        <f>IFERROR(VLOOKUP(E$4,PICU!$S$6:$X$19,2,FALSE),"")</f>
        <v>0.82548262548262552</v>
      </c>
      <c r="F126" s="21">
        <f>IFERROR(VLOOKUP(F$4,PICU!$S$6:$X$19,2,FALSE),"")</f>
        <v>0.8361970217640321</v>
      </c>
      <c r="G126" s="21">
        <f>IFERROR(VLOOKUP(G$4,PICU!$S$6:$X$19,2,FALSE),"")</f>
        <v>0.79832572298325721</v>
      </c>
      <c r="H126" s="21">
        <f>IFERROR(VLOOKUP(H$4,PICU!$S$6:$X$19,2,FALSE),"")</f>
        <v>0.77777777777777779</v>
      </c>
      <c r="I126" s="21">
        <f>IFERROR(VLOOKUP(I$4,PICU!$S$6:$X$19,2,FALSE),"")</f>
        <v>0.77381404174573054</v>
      </c>
      <c r="J126" s="21">
        <f>IFERROR(VLOOKUP(J$4,PICU!$S$6:$X$19,2,FALSE),"")</f>
        <v>0.74512800917080624</v>
      </c>
      <c r="K126" s="21" t="str">
        <f>IFERROR(VLOOKUP(K$4,PICU!$S$6:$X$19,2,FALSE),"")</f>
        <v/>
      </c>
      <c r="L126" s="21" t="str">
        <f>IFERROR(VLOOKUP(L$4,PICU!$S$6:$X$19,2,FALSE),"")</f>
        <v/>
      </c>
      <c r="M126" s="21" t="str">
        <f>IFERROR(VLOOKUP(M$4,PICU!$S$6:$X$19,2,FALSE),"")</f>
        <v/>
      </c>
      <c r="N126" s="21" t="str">
        <f>IFERROR(VLOOKUP(N$4,PICU!$S$6:$X$19,2,FALSE),"")</f>
        <v/>
      </c>
      <c r="O126" s="21" t="str">
        <f>IFERROR(VLOOKUP(O$4,PICU!$S$6:$X$19,2,FALSE),"")</f>
        <v/>
      </c>
      <c r="P126" s="21" t="str">
        <f>IFERROR(VLOOKUP(P$4,PICU!$S$6:$X$19,2,FALSE),"")</f>
        <v/>
      </c>
      <c r="Q126" s="21" t="str">
        <f>IFERROR(VLOOKUP(Q$4,PICU!$S$6:$X$19,2,FALSE),"")</f>
        <v/>
      </c>
      <c r="Z126" s="63"/>
      <c r="AA126" s="63"/>
      <c r="AB126" s="63"/>
      <c r="AC126" s="63"/>
    </row>
    <row r="127" spans="2:29" x14ac:dyDescent="0.25">
      <c r="B127" s="66"/>
      <c r="C127" s="1" t="s">
        <v>5</v>
      </c>
      <c r="D127" s="25">
        <f>IFERROR(VLOOKUP(D$4,PICU!$S$6:$X$19,3,FALSE),"")</f>
        <v>0.9418886198547215</v>
      </c>
      <c r="E127" s="25">
        <f>IFERROR(VLOOKUP(E$4,PICU!$S$6:$X$19,3,FALSE),"")</f>
        <v>0.9304556354916067</v>
      </c>
      <c r="F127" s="25">
        <f>IFERROR(VLOOKUP(F$4,PICU!$S$6:$X$19,3,FALSE),"")</f>
        <v>0.95192307692307687</v>
      </c>
      <c r="G127" s="25">
        <f>IFERROR(VLOOKUP(G$4,PICU!$S$6:$X$19,3,FALSE),"")</f>
        <v>0.91062801932367154</v>
      </c>
      <c r="H127" s="25">
        <f>IFERROR(VLOOKUP(H$4,PICU!$S$6:$X$19,3,FALSE),"")</f>
        <v>0.77239709443099269</v>
      </c>
      <c r="I127" s="25">
        <f>IFERROR(VLOOKUP(I$4,PICU!$S$6:$X$19,3,FALSE),"")</f>
        <v>0.80629539951573848</v>
      </c>
      <c r="J127" s="25">
        <f>IFERROR(VLOOKUP(J$4,PICU!$S$6:$X$19,3,FALSE),"")</f>
        <v>0.82082324455205813</v>
      </c>
      <c r="K127" s="25" t="str">
        <f>IFERROR(VLOOKUP(K$4,PICU!$S$6:$X$19,3,FALSE),"")</f>
        <v/>
      </c>
      <c r="L127" s="25" t="str">
        <f>IFERROR(VLOOKUP(L$4,PICU!$S$6:$X$19,3,FALSE),"")</f>
        <v/>
      </c>
      <c r="M127" s="25" t="str">
        <f>IFERROR(VLOOKUP(M$4,PICU!$S$6:$X$19,3,FALSE),"")</f>
        <v/>
      </c>
      <c r="N127" s="25" t="str">
        <f>IFERROR(VLOOKUP(N$4,PICU!$S$6:$X$19,3,FALSE),"")</f>
        <v/>
      </c>
      <c r="O127" s="25" t="str">
        <f>IFERROR(VLOOKUP(O$4,PICU!$S$6:$X$19,3,FALSE),"")</f>
        <v/>
      </c>
      <c r="P127" s="25" t="str">
        <f>IFERROR(VLOOKUP(P$4,PICU!$S$6:$X$19,3,FALSE),"")</f>
        <v/>
      </c>
      <c r="Q127" s="25" t="str">
        <f>IFERROR(VLOOKUP(Q$4,PICU!$S$6:$X$19,3,FALSE),"")</f>
        <v/>
      </c>
      <c r="Z127" s="64" t="s">
        <v>651</v>
      </c>
      <c r="AA127" s="64"/>
      <c r="AB127" s="64"/>
      <c r="AC127" s="64"/>
    </row>
    <row r="128" spans="2:29" x14ac:dyDescent="0.25">
      <c r="B128" s="66"/>
      <c r="C128" s="1" t="s">
        <v>33</v>
      </c>
      <c r="D128" s="25">
        <f>IFERROR(VLOOKUP(D$4,PICU!$S$6:$X$19,4,FALSE),"")</f>
        <v>0.87212276214833762</v>
      </c>
      <c r="E128" s="25">
        <f>IFERROR(VLOOKUP(E$4,PICU!$S$6:$X$19,4,FALSE),"")</f>
        <v>0.85953608247422686</v>
      </c>
      <c r="F128" s="25">
        <f>IFERROR(VLOOKUP(F$4,PICU!$S$6:$X$19,4,FALSE),"")</f>
        <v>0.84954604409857326</v>
      </c>
      <c r="G128" s="25">
        <f>IFERROR(VLOOKUP(G$4,PICU!$S$6:$X$19,4,FALSE),"")</f>
        <v>0.80379746835443033</v>
      </c>
      <c r="H128" s="25">
        <f>IFERROR(VLOOKUP(H$4,PICU!$S$6:$X$19,4,FALSE),"")</f>
        <v>0.8143564356435643</v>
      </c>
      <c r="I128" s="25">
        <f>IFERROR(VLOOKUP(I$4,PICU!$S$6:$X$19,4,FALSE),"")</f>
        <v>0.78880407124681939</v>
      </c>
      <c r="J128" s="25">
        <f>IFERROR(VLOOKUP(J$4,PICU!$S$6:$X$19,4,FALSE),"")</f>
        <v>0.72691807542262676</v>
      </c>
      <c r="K128" s="25" t="str">
        <f>IFERROR(VLOOKUP(K$4,PICU!$S$6:$X$19,4,FALSE),"")</f>
        <v/>
      </c>
      <c r="L128" s="25" t="str">
        <f>IFERROR(VLOOKUP(L$4,PICU!$S$6:$X$19,4,FALSE),"")</f>
        <v/>
      </c>
      <c r="M128" s="25" t="str">
        <f>IFERROR(VLOOKUP(M$4,PICU!$S$6:$X$19,4,FALSE),"")</f>
        <v/>
      </c>
      <c r="N128" s="25" t="str">
        <f>IFERROR(VLOOKUP(N$4,PICU!$S$6:$X$19,4,FALSE),"")</f>
        <v/>
      </c>
      <c r="O128" s="25" t="str">
        <f>IFERROR(VLOOKUP(O$4,PICU!$S$6:$X$19,4,FALSE),"")</f>
        <v/>
      </c>
      <c r="P128" s="25" t="str">
        <f>IFERROR(VLOOKUP(P$4,PICU!$S$6:$X$19,4,FALSE),"")</f>
        <v/>
      </c>
      <c r="Q128" s="25" t="str">
        <f>IFERROR(VLOOKUP(Q$4,PICU!$S$6:$X$19,4,FALSE),"")</f>
        <v/>
      </c>
      <c r="Z128" s="64"/>
      <c r="AA128" s="64"/>
      <c r="AB128" s="64"/>
      <c r="AC128" s="64"/>
    </row>
    <row r="129" spans="2:29" x14ac:dyDescent="0.25">
      <c r="B129" s="66"/>
      <c r="C129" s="1" t="s">
        <v>6</v>
      </c>
      <c r="D129" s="25">
        <f>IFERROR(VLOOKUP(D$4,PICU!$S$6:$X$19,5,FALSE),"")</f>
        <v>0.8089887640449438</v>
      </c>
      <c r="E129" s="25">
        <f>IFERROR(VLOOKUP(E$4,PICU!$S$6:$X$19,5,FALSE),"")</f>
        <v>0.8383084577114428</v>
      </c>
      <c r="F129" s="25">
        <f>IFERROR(VLOOKUP(F$4,PICU!$S$6:$X$19,5,FALSE),"")</f>
        <v>0.82156133828996281</v>
      </c>
      <c r="G129" s="25">
        <f>IFERROR(VLOOKUP(G$4,PICU!$S$6:$X$19,5,FALSE),"")</f>
        <v>0.79228855721393032</v>
      </c>
      <c r="H129" s="25">
        <f>IFERROR(VLOOKUP(H$4,PICU!$S$6:$X$19,5,FALSE),"")</f>
        <v>0.77132262051915945</v>
      </c>
      <c r="I129" s="25">
        <f>IFERROR(VLOOKUP(I$4,PICU!$S$6:$X$19,5,FALSE),"")</f>
        <v>0.79228855721393032</v>
      </c>
      <c r="J129" s="25">
        <f>IFERROR(VLOOKUP(J$4,PICU!$S$6:$X$19,5,FALSE),"")</f>
        <v>0.76019777503090236</v>
      </c>
      <c r="K129" s="25" t="str">
        <f>IFERROR(VLOOKUP(K$4,PICU!$S$6:$X$19,5,FALSE),"")</f>
        <v/>
      </c>
      <c r="L129" s="25" t="str">
        <f>IFERROR(VLOOKUP(L$4,PICU!$S$6:$X$19,5,FALSE),"")</f>
        <v/>
      </c>
      <c r="M129" s="25" t="str">
        <f>IFERROR(VLOOKUP(M$4,PICU!$S$6:$X$19,5,FALSE),"")</f>
        <v/>
      </c>
      <c r="N129" s="25" t="str">
        <f>IFERROR(VLOOKUP(N$4,PICU!$S$6:$X$19,5,FALSE),"")</f>
        <v/>
      </c>
      <c r="O129" s="25" t="str">
        <f>IFERROR(VLOOKUP(O$4,PICU!$S$6:$X$19,5,FALSE),"")</f>
        <v/>
      </c>
      <c r="P129" s="25" t="str">
        <f>IFERROR(VLOOKUP(P$4,PICU!$S$6:$X$19,5,FALSE),"")</f>
        <v/>
      </c>
      <c r="Q129" s="25" t="str">
        <f>IFERROR(VLOOKUP(Q$4,PICU!$S$6:$X$19,5,FALSE),"")</f>
        <v/>
      </c>
      <c r="Z129" s="64"/>
      <c r="AA129" s="64"/>
      <c r="AB129" s="64"/>
      <c r="AC129" s="64"/>
    </row>
    <row r="130" spans="2:29" x14ac:dyDescent="0.25">
      <c r="B130" s="66"/>
      <c r="C130" s="1" t="s">
        <v>7</v>
      </c>
      <c r="D130" s="25">
        <f>IFERROR(VLOOKUP(D$4,PICU!$S$6:$X$19,6,FALSE),"")</f>
        <v>0.68870967741935485</v>
      </c>
      <c r="E130" s="25">
        <f>IFERROR(VLOOKUP(E$4,PICU!$S$6:$X$19,6,FALSE),"")</f>
        <v>0.6897133220910624</v>
      </c>
      <c r="F130" s="25">
        <f>IFERROR(VLOOKUP(F$4,PICU!$S$6:$X$19,6,FALSE),"")</f>
        <v>0.76160000000000005</v>
      </c>
      <c r="G130" s="25">
        <f>IFERROR(VLOOKUP(G$4,PICU!$S$6:$X$19,6,FALSE),"")</f>
        <v>0.72419354838709682</v>
      </c>
      <c r="H130" s="25">
        <f>IFERROR(VLOOKUP(H$4,PICU!$S$6:$X$19,6,FALSE),"")</f>
        <v>0.74290220820189279</v>
      </c>
      <c r="I130" s="25">
        <f>IFERROR(VLOOKUP(I$4,PICU!$S$6:$X$19,6,FALSE),"")</f>
        <v>0.71044303797468356</v>
      </c>
      <c r="J130" s="25">
        <f>IFERROR(VLOOKUP(J$4,PICU!$S$6:$X$19,6,FALSE),"")</f>
        <v>0.69808306709265178</v>
      </c>
      <c r="K130" s="25" t="str">
        <f>IFERROR(VLOOKUP(K$4,PICU!$S$6:$X$19,6,FALSE),"")</f>
        <v/>
      </c>
      <c r="L130" s="25" t="str">
        <f>IFERROR(VLOOKUP(L$4,PICU!$S$6:$X$19,6,FALSE),"")</f>
        <v/>
      </c>
      <c r="M130" s="25" t="str">
        <f>IFERROR(VLOOKUP(M$4,PICU!$S$6:$X$19,6,FALSE),"")</f>
        <v/>
      </c>
      <c r="N130" s="25" t="str">
        <f>IFERROR(VLOOKUP(N$4,PICU!$S$6:$X$19,6,FALSE),"")</f>
        <v/>
      </c>
      <c r="O130" s="25" t="str">
        <f>IFERROR(VLOOKUP(O$4,PICU!$S$6:$X$19,6,FALSE),"")</f>
        <v/>
      </c>
      <c r="P130" s="25" t="str">
        <f>IFERROR(VLOOKUP(P$4,PICU!$S$6:$X$19,6,FALSE),"")</f>
        <v/>
      </c>
      <c r="Q130" s="25" t="str">
        <f>IFERROR(VLOOKUP(Q$4,PICU!$S$6:$X$19,6,FALSE),"")</f>
        <v/>
      </c>
      <c r="Z130" s="64"/>
      <c r="AA130" s="64"/>
      <c r="AB130" s="64"/>
      <c r="AC130" s="64"/>
    </row>
    <row r="131" spans="2:29" ht="7.5" customHeight="1" x14ac:dyDescent="0.25">
      <c r="B131" s="66"/>
      <c r="Z131" s="64"/>
      <c r="AA131" s="64"/>
      <c r="AB131" s="64"/>
      <c r="AC131" s="64"/>
    </row>
    <row r="132" spans="2:29" x14ac:dyDescent="0.25">
      <c r="B132" s="66"/>
      <c r="C132" s="18" t="s">
        <v>24</v>
      </c>
      <c r="Z132" s="64"/>
      <c r="AA132" s="64"/>
      <c r="AB132" s="64"/>
      <c r="AC132" s="64"/>
    </row>
    <row r="133" spans="2:29" x14ac:dyDescent="0.25">
      <c r="B133" s="66"/>
      <c r="C133" s="1" t="s">
        <v>0</v>
      </c>
      <c r="D133" s="51">
        <v>69.75</v>
      </c>
      <c r="E133" s="51">
        <v>90.571428571428569</v>
      </c>
      <c r="F133" s="51">
        <v>93.428571428571431</v>
      </c>
      <c r="G133" s="51">
        <v>101.85714285714286</v>
      </c>
      <c r="H133" s="51">
        <v>113</v>
      </c>
      <c r="I133" s="51">
        <v>115</v>
      </c>
      <c r="J133" s="51">
        <v>107.14285714285714</v>
      </c>
      <c r="K133" s="51">
        <v>127.14285714285714</v>
      </c>
      <c r="L133" s="51">
        <v>97.714285714285708</v>
      </c>
      <c r="M133" s="51">
        <v>114.28571428571429</v>
      </c>
      <c r="N133" s="51">
        <v>121.57142857142857</v>
      </c>
      <c r="O133" s="51">
        <v>109.85714285714286</v>
      </c>
      <c r="P133" s="51">
        <v>107.85714285714286</v>
      </c>
      <c r="Q133" s="51">
        <v>116.85714285714286</v>
      </c>
      <c r="Z133" s="64"/>
      <c r="AA133" s="64"/>
      <c r="AB133" s="64"/>
      <c r="AC133" s="64"/>
    </row>
    <row r="134" spans="2:29" ht="7.5" customHeight="1" x14ac:dyDescent="0.25">
      <c r="B134" s="66"/>
      <c r="C134" s="1"/>
      <c r="Z134" s="64"/>
      <c r="AA134" s="64"/>
      <c r="AB134" s="64"/>
      <c r="AC134" s="64"/>
    </row>
    <row r="135" spans="2:29" x14ac:dyDescent="0.25">
      <c r="B135" s="66"/>
      <c r="C135" s="26" t="s">
        <v>1</v>
      </c>
      <c r="D135" s="12">
        <f>IFERROR(VLOOKUP(D4,PICU!$AQ$6:$AV$19,2,FALSE),"")</f>
        <v>67.142857142857139</v>
      </c>
      <c r="E135" s="12">
        <f>IFERROR(VLOOKUP(E4,PICU!$AQ$6:$AV$19,2,FALSE),"")</f>
        <v>64.571428571428569</v>
      </c>
      <c r="F135" s="12">
        <f>IFERROR(VLOOKUP(F4,PICU!$AQ$6:$AV$19,2,FALSE),"")</f>
        <v>61.285714285714285</v>
      </c>
      <c r="G135" s="12">
        <f>IFERROR(VLOOKUP(G4,PICU!$AQ$6:$AV$19,2,FALSE),"")</f>
        <v>75.714285714285708</v>
      </c>
      <c r="H135" s="12">
        <f>IFERROR(VLOOKUP(H4,PICU!$AQ$6:$AV$19,2,FALSE),"")</f>
        <v>84.571428571428569</v>
      </c>
      <c r="I135" s="12">
        <f>IFERROR(VLOOKUP(I4,PICU!$AQ$6:$AV$19,2,FALSE),"")</f>
        <v>85.142857142857139</v>
      </c>
      <c r="J135" s="12">
        <f>IFERROR(VLOOKUP(J4,PICU!$AQ$6:$AV$19,2,FALSE),"")</f>
        <v>95.285714285714292</v>
      </c>
      <c r="K135" s="12" t="str">
        <f>IFERROR(VLOOKUP(K4,PICU!$AQ$6:$AV$19,2,FALSE),"")</f>
        <v/>
      </c>
      <c r="L135" s="12" t="str">
        <f>IFERROR(VLOOKUP(L4,PICU!$AQ$6:$AV$19,2,FALSE),"")</f>
        <v/>
      </c>
      <c r="M135" s="12" t="str">
        <f>IFERROR(VLOOKUP(M4,PICU!$AQ$6:$AV$19,2,FALSE),"")</f>
        <v/>
      </c>
      <c r="N135" s="12" t="str">
        <f>IFERROR(VLOOKUP(N4,PICU!$AQ$6:$AV$19,2,FALSE),"")</f>
        <v/>
      </c>
      <c r="O135" s="12" t="str">
        <f>IFERROR(VLOOKUP(O4,PICU!$AQ$6:$AV$19,2,FALSE),"")</f>
        <v/>
      </c>
      <c r="P135" s="12" t="str">
        <f>IFERROR(VLOOKUP(P4,PICU!$AQ$6:$AV$19,2,FALSE),"")</f>
        <v/>
      </c>
      <c r="Q135" s="12" t="str">
        <f>IFERROR(VLOOKUP(Q4,PICU!$AQ$6:$AV$19,2,FALSE),"")</f>
        <v/>
      </c>
      <c r="Z135" s="64"/>
      <c r="AA135" s="64"/>
      <c r="AB135" s="64"/>
      <c r="AC135" s="64"/>
    </row>
    <row r="136" spans="2:29" x14ac:dyDescent="0.25">
      <c r="B136" s="66"/>
      <c r="C136" s="1" t="s">
        <v>5</v>
      </c>
      <c r="D136" s="46">
        <f>IFERROR(VLOOKUP(D$4,PICU!$AQ$6:$AV$19,3,FALSE),"")</f>
        <v>3.4285714285714284</v>
      </c>
      <c r="E136" s="46">
        <f>IFERROR(VLOOKUP(E$4,PICU!$AQ$6:$AV$19,3,FALSE),"")</f>
        <v>4.1428571428571432</v>
      </c>
      <c r="F136" s="46">
        <f>IFERROR(VLOOKUP(F$4,PICU!$AQ$6:$AV$19,3,FALSE),"")</f>
        <v>2.8571428571428572</v>
      </c>
      <c r="G136" s="46">
        <f>IFERROR(VLOOKUP(G$4,PICU!$AQ$6:$AV$19,3,FALSE),"")</f>
        <v>5.2857142857142856</v>
      </c>
      <c r="H136" s="46">
        <f>IFERROR(VLOOKUP(H$4,PICU!$AQ$6:$AV$19,3,FALSE),"")</f>
        <v>13.428571428571429</v>
      </c>
      <c r="I136" s="46">
        <f>IFERROR(VLOOKUP(I$4,PICU!$AQ$6:$AV$19,3,FALSE),"")</f>
        <v>11.428571428571429</v>
      </c>
      <c r="J136" s="46">
        <f>IFERROR(VLOOKUP(J$4,PICU!$AQ$6:$AV$19,3,FALSE),"")</f>
        <v>10.571428571428571</v>
      </c>
      <c r="K136" s="46" t="str">
        <f>IFERROR(VLOOKUP(K$4,PICU!$AQ$6:$AV$19,3,FALSE),"")</f>
        <v/>
      </c>
      <c r="L136" s="46" t="str">
        <f>IFERROR(VLOOKUP(L$4,PICU!$AQ$6:$AV$19,3,FALSE),"")</f>
        <v/>
      </c>
      <c r="M136" s="46" t="str">
        <f>IFERROR(VLOOKUP(M$4,PICU!$AQ$6:$AV$19,3,FALSE),"")</f>
        <v/>
      </c>
      <c r="N136" s="46" t="str">
        <f>IFERROR(VLOOKUP(N$4,PICU!$AQ$6:$AV$19,3,FALSE),"")</f>
        <v/>
      </c>
      <c r="O136" s="46" t="str">
        <f>IFERROR(VLOOKUP(O$4,PICU!$AQ$6:$AV$19,3,FALSE),"")</f>
        <v/>
      </c>
      <c r="P136" s="46" t="str">
        <f>IFERROR(VLOOKUP(P$4,PICU!$AQ$6:$AV$19,3,FALSE),"")</f>
        <v/>
      </c>
      <c r="Q136" s="46" t="str">
        <f>IFERROR(VLOOKUP(Q$4,PICU!$AQ$6:$AV$19,3,FALSE),"")</f>
        <v/>
      </c>
      <c r="Z136" s="64"/>
      <c r="AA136" s="64"/>
      <c r="AB136" s="64"/>
      <c r="AC136" s="64"/>
    </row>
    <row r="137" spans="2:29" x14ac:dyDescent="0.25">
      <c r="B137" s="66"/>
      <c r="C137" s="1" t="s">
        <v>33</v>
      </c>
      <c r="D137" s="46">
        <f>IFERROR(VLOOKUP(D$4,PICU!$AQ$6:$AV$19,4,FALSE),"")</f>
        <v>14.285714285714286</v>
      </c>
      <c r="E137" s="46">
        <f>IFERROR(VLOOKUP(E$4,PICU!$AQ$6:$AV$19,4,FALSE),"")</f>
        <v>15.571428571428571</v>
      </c>
      <c r="F137" s="46">
        <f>IFERROR(VLOOKUP(F$4,PICU!$AQ$6:$AV$19,4,FALSE),"")</f>
        <v>16.571428571428573</v>
      </c>
      <c r="G137" s="46">
        <f>IFERROR(VLOOKUP(G$4,PICU!$AQ$6:$AV$19,4,FALSE),"")</f>
        <v>22.142857142857142</v>
      </c>
      <c r="H137" s="46">
        <f>IFERROR(VLOOKUP(H$4,PICU!$AQ$6:$AV$19,4,FALSE),"")</f>
        <v>21.428571428571427</v>
      </c>
      <c r="I137" s="46">
        <f>IFERROR(VLOOKUP(I$4,PICU!$AQ$6:$AV$19,4,FALSE),"")</f>
        <v>23.714285714285715</v>
      </c>
      <c r="J137" s="46">
        <f>IFERROR(VLOOKUP(J$4,PICU!$AQ$6:$AV$19,4,FALSE),"")</f>
        <v>30</v>
      </c>
      <c r="K137" s="46" t="str">
        <f>IFERROR(VLOOKUP(K$4,PICU!$AQ$6:$AV$19,4,FALSE),"")</f>
        <v/>
      </c>
      <c r="L137" s="46" t="str">
        <f>IFERROR(VLOOKUP(L$4,PICU!$AQ$6:$AV$19,4,FALSE),"")</f>
        <v/>
      </c>
      <c r="M137" s="46" t="str">
        <f>IFERROR(VLOOKUP(M$4,PICU!$AQ$6:$AV$19,4,FALSE),"")</f>
        <v/>
      </c>
      <c r="N137" s="46" t="str">
        <f>IFERROR(VLOOKUP(N$4,PICU!$AQ$6:$AV$19,4,FALSE),"")</f>
        <v/>
      </c>
      <c r="O137" s="46" t="str">
        <f>IFERROR(VLOOKUP(O$4,PICU!$AQ$6:$AV$19,4,FALSE),"")</f>
        <v/>
      </c>
      <c r="P137" s="46" t="str">
        <f>IFERROR(VLOOKUP(P$4,PICU!$AQ$6:$AV$19,4,FALSE),"")</f>
        <v/>
      </c>
      <c r="Q137" s="46" t="str">
        <f>IFERROR(VLOOKUP(Q$4,PICU!$AQ$6:$AV$19,4,FALSE),"")</f>
        <v/>
      </c>
      <c r="Z137" s="64"/>
      <c r="AA137" s="64"/>
      <c r="AB137" s="64"/>
      <c r="AC137" s="64"/>
    </row>
    <row r="138" spans="2:29" x14ac:dyDescent="0.25">
      <c r="B138" s="66"/>
      <c r="C138" s="1" t="s">
        <v>6</v>
      </c>
      <c r="D138" s="46">
        <f>IFERROR(VLOOKUP(D$4,PICU!$AQ$6:$AV$19,5,FALSE),"")</f>
        <v>21.857142857142858</v>
      </c>
      <c r="E138" s="46">
        <f>IFERROR(VLOOKUP(E$4,PICU!$AQ$6:$AV$19,5,FALSE),"")</f>
        <v>18.571428571428573</v>
      </c>
      <c r="F138" s="46">
        <f>IFERROR(VLOOKUP(F$4,PICU!$AQ$6:$AV$19,5,FALSE),"")</f>
        <v>20.571428571428573</v>
      </c>
      <c r="G138" s="46">
        <f>IFERROR(VLOOKUP(G$4,PICU!$AQ$6:$AV$19,5,FALSE),"")</f>
        <v>23.857142857142858</v>
      </c>
      <c r="H138" s="46">
        <f>IFERROR(VLOOKUP(H$4,PICU!$AQ$6:$AV$19,5,FALSE),"")</f>
        <v>26.428571428571427</v>
      </c>
      <c r="I138" s="46">
        <f>IFERROR(VLOOKUP(I$4,PICU!$AQ$6:$AV$19,5,FALSE),"")</f>
        <v>23.857142857142858</v>
      </c>
      <c r="J138" s="46">
        <f>IFERROR(VLOOKUP(J$4,PICU!$AQ$6:$AV$19,5,FALSE),"")</f>
        <v>27.714285714285715</v>
      </c>
      <c r="K138" s="46" t="str">
        <f>IFERROR(VLOOKUP(K$4,PICU!$AQ$6:$AV$19,5,FALSE),"")</f>
        <v/>
      </c>
      <c r="L138" s="46" t="str">
        <f>IFERROR(VLOOKUP(L$4,PICU!$AQ$6:$AV$19,5,FALSE),"")</f>
        <v/>
      </c>
      <c r="M138" s="46" t="str">
        <f>IFERROR(VLOOKUP(M$4,PICU!$AQ$6:$AV$19,5,FALSE),"")</f>
        <v/>
      </c>
      <c r="N138" s="46" t="str">
        <f>IFERROR(VLOOKUP(N$4,PICU!$AQ$6:$AV$19,5,FALSE),"")</f>
        <v/>
      </c>
      <c r="O138" s="46" t="str">
        <f>IFERROR(VLOOKUP(O$4,PICU!$AQ$6:$AV$19,5,FALSE),"")</f>
        <v/>
      </c>
      <c r="P138" s="46" t="str">
        <f>IFERROR(VLOOKUP(P$4,PICU!$AQ$6:$AV$19,5,FALSE),"")</f>
        <v/>
      </c>
      <c r="Q138" s="46" t="str">
        <f>IFERROR(VLOOKUP(Q$4,PICU!$AQ$6:$AV$19,5,FALSE),"")</f>
        <v/>
      </c>
      <c r="Z138" s="64"/>
      <c r="AA138" s="64"/>
      <c r="AB138" s="64"/>
      <c r="AC138" s="64"/>
    </row>
    <row r="139" spans="2:29" x14ac:dyDescent="0.25">
      <c r="B139" s="66"/>
      <c r="C139" s="1" t="s">
        <v>7</v>
      </c>
      <c r="D139" s="46">
        <f>IFERROR(VLOOKUP(D$4,PICU!$AQ$6:$AV$19,6,FALSE),"")</f>
        <v>27.571428571428573</v>
      </c>
      <c r="E139" s="46">
        <f>IFERROR(VLOOKUP(E$4,PICU!$AQ$6:$AV$19,6,FALSE),"")</f>
        <v>26.285714285714285</v>
      </c>
      <c r="F139" s="46">
        <f>IFERROR(VLOOKUP(F$4,PICU!$AQ$6:$AV$19,6,FALSE),"")</f>
        <v>21.285714285714285</v>
      </c>
      <c r="G139" s="46">
        <f>IFERROR(VLOOKUP(G$4,PICU!$AQ$6:$AV$19,6,FALSE),"")</f>
        <v>24.428571428571427</v>
      </c>
      <c r="H139" s="46">
        <f>IFERROR(VLOOKUP(H$4,PICU!$AQ$6:$AV$19,6,FALSE),"")</f>
        <v>23.285714285714285</v>
      </c>
      <c r="I139" s="46">
        <f>IFERROR(VLOOKUP(I$4,PICU!$AQ$6:$AV$19,6,FALSE),"")</f>
        <v>26.142857142857142</v>
      </c>
      <c r="J139" s="46">
        <f>IFERROR(VLOOKUP(J$4,PICU!$AQ$6:$AV$19,6,FALSE),"")</f>
        <v>27</v>
      </c>
      <c r="K139" s="46" t="str">
        <f>IFERROR(VLOOKUP(K$4,PICU!$AQ$6:$AV$19,6,FALSE),"")</f>
        <v/>
      </c>
      <c r="L139" s="46" t="str">
        <f>IFERROR(VLOOKUP(L$4,PICU!$AQ$6:$AV$19,6,FALSE),"")</f>
        <v/>
      </c>
      <c r="M139" s="46" t="str">
        <f>IFERROR(VLOOKUP(M$4,PICU!$AQ$6:$AV$19,6,FALSE),"")</f>
        <v/>
      </c>
      <c r="N139" s="46" t="str">
        <f>IFERROR(VLOOKUP(N$4,PICU!$AQ$6:$AV$19,6,FALSE),"")</f>
        <v/>
      </c>
      <c r="O139" s="46" t="str">
        <f>IFERROR(VLOOKUP(O$4,PICU!$AQ$6:$AV$19,6,FALSE),"")</f>
        <v/>
      </c>
      <c r="P139" s="46" t="str">
        <f>IFERROR(VLOOKUP(P$4,PICU!$AQ$6:$AV$19,6,FALSE),"")</f>
        <v/>
      </c>
      <c r="Q139" s="46" t="str">
        <f>IFERROR(VLOOKUP(Q$4,PICU!$AQ$6:$AV$19,6,FALSE),"")</f>
        <v/>
      </c>
      <c r="Z139" s="64"/>
      <c r="AA139" s="64"/>
      <c r="AB139" s="64"/>
      <c r="AC139" s="64"/>
    </row>
    <row r="140" spans="2:29" ht="30" customHeight="1" x14ac:dyDescent="0.25">
      <c r="C140" s="1"/>
    </row>
    <row r="141" spans="2:29" x14ac:dyDescent="0.25">
      <c r="B141" s="66" t="s">
        <v>25</v>
      </c>
      <c r="C141" s="18" t="s">
        <v>23</v>
      </c>
      <c r="Z141" s="63" t="s">
        <v>45</v>
      </c>
      <c r="AA141" s="63"/>
      <c r="AB141" s="63"/>
      <c r="AC141" s="63"/>
    </row>
    <row r="142" spans="2:29" x14ac:dyDescent="0.25">
      <c r="B142" s="66"/>
      <c r="C142" s="1" t="s">
        <v>0</v>
      </c>
      <c r="D142" s="11">
        <v>0.7616550116550117</v>
      </c>
      <c r="E142" s="11">
        <v>0.73049354904771657</v>
      </c>
      <c r="F142" s="11">
        <v>0.73503912032142105</v>
      </c>
      <c r="G142" s="11">
        <v>0.73517911867272534</v>
      </c>
      <c r="H142" s="11">
        <v>0.73818028997688589</v>
      </c>
      <c r="I142" s="11">
        <v>0.7474899598393574</v>
      </c>
      <c r="J142" s="11">
        <v>0.7405222437137331</v>
      </c>
      <c r="K142" s="11">
        <v>0.72589141004862234</v>
      </c>
      <c r="L142" s="11">
        <v>0.73175542406311633</v>
      </c>
      <c r="M142" s="11">
        <v>0.74129154606248127</v>
      </c>
      <c r="N142" s="11">
        <v>0.72960047823054697</v>
      </c>
      <c r="O142" s="11">
        <v>0.71476978273868841</v>
      </c>
      <c r="P142" s="11">
        <v>0.72382636024356706</v>
      </c>
      <c r="Q142" s="11">
        <v>0.72300423270006886</v>
      </c>
      <c r="Z142" s="63"/>
      <c r="AA142" s="63"/>
      <c r="AB142" s="63"/>
      <c r="AC142" s="63"/>
    </row>
    <row r="143" spans="2:29" ht="7.5" customHeight="1" x14ac:dyDescent="0.25">
      <c r="B143" s="66"/>
      <c r="C143" s="1"/>
      <c r="D143" s="52">
        <v>0.85</v>
      </c>
      <c r="E143" s="52">
        <v>0.85</v>
      </c>
      <c r="F143" s="52">
        <v>0.85</v>
      </c>
      <c r="G143" s="52">
        <v>0.85</v>
      </c>
      <c r="H143" s="52">
        <v>0.85</v>
      </c>
      <c r="I143" s="52">
        <v>0.85</v>
      </c>
      <c r="J143" s="52">
        <v>0.85</v>
      </c>
      <c r="K143" s="52">
        <v>0.85</v>
      </c>
      <c r="L143" s="52">
        <v>0.85</v>
      </c>
      <c r="M143" s="52">
        <v>0.85</v>
      </c>
      <c r="N143" s="52">
        <v>0.85</v>
      </c>
      <c r="O143" s="52">
        <v>0.85</v>
      </c>
      <c r="P143" s="52">
        <v>0.85</v>
      </c>
      <c r="Q143" s="52">
        <v>0.85</v>
      </c>
      <c r="Z143" s="63"/>
      <c r="AA143" s="63"/>
      <c r="AB143" s="63"/>
      <c r="AC143" s="63"/>
    </row>
    <row r="144" spans="2:29" x14ac:dyDescent="0.25">
      <c r="B144" s="66"/>
      <c r="C144" s="26" t="s">
        <v>1</v>
      </c>
      <c r="D144" s="21">
        <f>IFERROR(VLOOKUP(D4,NICU!$S$6:$X$19,2,FALSE),"")</f>
        <v>0.74441687344913154</v>
      </c>
      <c r="E144" s="21">
        <f>IFERROR(VLOOKUP(E4,NICU!$S$6:$X$19,2,FALSE),"")</f>
        <v>0.73465326833150935</v>
      </c>
      <c r="F144" s="21">
        <f>IFERROR(VLOOKUP(F4,NICU!$S$6:$X$19,2,FALSE),"")</f>
        <v>0.72341918027858498</v>
      </c>
      <c r="G144" s="21">
        <f>IFERROR(VLOOKUP(G4,NICU!$S$6:$X$19,2,FALSE),"")</f>
        <v>0.73064209155564463</v>
      </c>
      <c r="H144" s="21">
        <f>IFERROR(VLOOKUP(H4,NICU!$S$6:$X$19,2,FALSE),"")</f>
        <v>0.7099442008768434</v>
      </c>
      <c r="I144" s="21">
        <f>IFERROR(VLOOKUP(I4,NICU!$S$6:$X$19,2,FALSE),"")</f>
        <v>0.71733966745843225</v>
      </c>
      <c r="J144" s="21">
        <f>IFERROR(VLOOKUP(J4,NICU!$S$6:$X$19,2,FALSE),"")</f>
        <v>0.69255791030064073</v>
      </c>
      <c r="K144" s="21" t="str">
        <f>IFERROR(VLOOKUP(K4,NICU!$S$6:$X$19,2,FALSE),"")</f>
        <v/>
      </c>
      <c r="L144" s="21" t="str">
        <f>IFERROR(VLOOKUP(L4,NICU!$S$6:$X$19,2,FALSE),"")</f>
        <v/>
      </c>
      <c r="M144" s="21" t="str">
        <f>IFERROR(VLOOKUP(M4,NICU!$S$6:$X$19,2,FALSE),"")</f>
        <v/>
      </c>
      <c r="N144" s="21" t="str">
        <f>IFERROR(VLOOKUP(N4,NICU!$S$6:$X$19,2,FALSE),"")</f>
        <v/>
      </c>
      <c r="O144" s="21" t="str">
        <f>IFERROR(VLOOKUP(O4,NICU!$S$6:$X$19,2,FALSE),"")</f>
        <v/>
      </c>
      <c r="P144" s="21" t="str">
        <f>IFERROR(VLOOKUP(P4,NICU!$S$6:$X$19,2,FALSE),"")</f>
        <v/>
      </c>
      <c r="Q144" s="21" t="str">
        <f>IFERROR(VLOOKUP(Q4,NICU!$S$6:$X$19,2,FALSE),"")</f>
        <v/>
      </c>
      <c r="Z144" s="63"/>
      <c r="AA144" s="63"/>
      <c r="AB144" s="63"/>
      <c r="AC144" s="63"/>
    </row>
    <row r="145" spans="2:29" x14ac:dyDescent="0.25">
      <c r="B145" s="66"/>
      <c r="C145" s="1" t="s">
        <v>5</v>
      </c>
      <c r="D145" s="25">
        <f>IFERROR(VLOOKUP(D$4,NICU!$S$6:$X$19,3,FALSE),"")</f>
        <v>0.82213261648745517</v>
      </c>
      <c r="E145" s="25">
        <f>IFERROR(VLOOKUP(E4,NICU!$S$6:$X$19,3,FALSE),"")</f>
        <v>0.8347476552032157</v>
      </c>
      <c r="F145" s="25">
        <f>IFERROR(VLOOKUP(F4,NICU!$S$6:$X$19,3,FALSE),"")</f>
        <v>0.83637172076478439</v>
      </c>
      <c r="G145" s="25">
        <f>IFERROR(VLOOKUP(G4,NICU!$S$6:$X$19,3,FALSE),"")</f>
        <v>0.84937611408199643</v>
      </c>
      <c r="H145" s="25">
        <f>IFERROR(VLOOKUP(H4,NICU!$S$6:$X$19,3,FALSE),"")</f>
        <v>0.84836249439210409</v>
      </c>
      <c r="I145" s="25">
        <f>IFERROR(VLOOKUP(I4,NICU!$S$6:$X$19,3,FALSE),"")</f>
        <v>0.84701659937191565</v>
      </c>
      <c r="J145" s="25">
        <f>IFERROR(VLOOKUP(J4,NICU!$S$6:$X$19,3,FALSE),"")</f>
        <v>0.77548271216883702</v>
      </c>
      <c r="K145" s="25" t="str">
        <f>IFERROR(VLOOKUP(K4,NICU!$S$6:$X$19,3,FALSE),"")</f>
        <v/>
      </c>
      <c r="L145" s="25" t="str">
        <f>IFERROR(VLOOKUP(L4,NICU!$S$6:$X$19,3,FALSE),"")</f>
        <v/>
      </c>
      <c r="M145" s="25" t="str">
        <f>IFERROR(VLOOKUP(M4,NICU!$S$6:$X$19,3,FALSE),"")</f>
        <v/>
      </c>
      <c r="N145" s="25" t="str">
        <f>IFERROR(VLOOKUP(N4,NICU!$S$6:$X$19,3,FALSE),"")</f>
        <v/>
      </c>
      <c r="O145" s="25" t="str">
        <f>IFERROR(VLOOKUP(O4,NICU!$S$6:$X$19,3,FALSE),"")</f>
        <v/>
      </c>
      <c r="P145" s="25" t="str">
        <f>IFERROR(VLOOKUP(P4,NICU!$S$6:$X$19,3,FALSE),"")</f>
        <v/>
      </c>
      <c r="Q145" s="25" t="str">
        <f>IFERROR(VLOOKUP(Q4,NICU!$S$6:$X$19,3,FALSE),"")</f>
        <v/>
      </c>
      <c r="Z145" s="64" t="s">
        <v>652</v>
      </c>
      <c r="AA145" s="64"/>
      <c r="AB145" s="64"/>
      <c r="AC145" s="64"/>
    </row>
    <row r="146" spans="2:29" x14ac:dyDescent="0.25">
      <c r="B146" s="66"/>
      <c r="C146" s="1" t="s">
        <v>33</v>
      </c>
      <c r="D146" s="25">
        <f>IFERROR(VLOOKUP(D$4,NICU!$S$6:$X$19,4,FALSE),"")</f>
        <v>0.69633127497275704</v>
      </c>
      <c r="E146" s="25">
        <f>IFERROR(VLOOKUP(E$4,NICU!$S$6:$X$19,4,FALSE),"")</f>
        <v>0.69660014781966006</v>
      </c>
      <c r="F146" s="25">
        <f>IFERROR(VLOOKUP(F$4,NICU!$S$6:$X$19,4,FALSE),"")</f>
        <v>0.72156133828996283</v>
      </c>
      <c r="G146" s="25">
        <f>IFERROR(VLOOKUP(G$4,NICU!$S$6:$X$19,4,FALSE),"")</f>
        <v>0.71913011426465168</v>
      </c>
      <c r="H146" s="25">
        <f>IFERROR(VLOOKUP(H$4,NICU!$S$6:$X$19,4,FALSE),"")</f>
        <v>0.68236173393124067</v>
      </c>
      <c r="I146" s="25">
        <f>IFERROR(VLOOKUP(I$4,NICU!$S$6:$X$19,4,FALSE),"")</f>
        <v>0.64345606999635441</v>
      </c>
      <c r="J146" s="25">
        <f>IFERROR(VLOOKUP(J$4,NICU!$S$6:$X$19,4,FALSE),"")</f>
        <v>0.65023559260601671</v>
      </c>
      <c r="K146" s="25" t="str">
        <f>IFERROR(VLOOKUP(K$4,NICU!$S$6:$X$19,4,FALSE),"")</f>
        <v/>
      </c>
      <c r="L146" s="25" t="str">
        <f>IFERROR(VLOOKUP(L$4,NICU!$S$6:$X$19,4,FALSE),"")</f>
        <v/>
      </c>
      <c r="M146" s="25" t="str">
        <f>IFERROR(VLOOKUP(M$4,NICU!$S$6:$X$19,4,FALSE),"")</f>
        <v/>
      </c>
      <c r="N146" s="25" t="str">
        <f>IFERROR(VLOOKUP(N$4,NICU!$S$6:$X$19,4,FALSE),"")</f>
        <v/>
      </c>
      <c r="O146" s="25" t="str">
        <f>IFERROR(VLOOKUP(O$4,NICU!$S$6:$X$19,4,FALSE),"")</f>
        <v/>
      </c>
      <c r="P146" s="25" t="str">
        <f>IFERROR(VLOOKUP(P$4,NICU!$S$6:$X$19,4,FALSE),"")</f>
        <v/>
      </c>
      <c r="Q146" s="25" t="str">
        <f>IFERROR(VLOOKUP(Q$4,NICU!$S$6:$X$19,4,FALSE),"")</f>
        <v/>
      </c>
      <c r="Z146" s="64"/>
      <c r="AA146" s="64"/>
      <c r="AB146" s="64"/>
      <c r="AC146" s="64"/>
    </row>
    <row r="147" spans="2:29" x14ac:dyDescent="0.25">
      <c r="B147" s="66"/>
      <c r="C147" s="1" t="s">
        <v>6</v>
      </c>
      <c r="D147" s="25">
        <f>IFERROR(VLOOKUP(D$4,NICU!$S$6:$X$19,5,FALSE),"")</f>
        <v>0.75739910313901349</v>
      </c>
      <c r="E147" s="25">
        <f>IFERROR(VLOOKUP(E$4,NICU!$S$6:$X$19,5,FALSE),"")</f>
        <v>0.74820788530465954</v>
      </c>
      <c r="F147" s="25">
        <f>IFERROR(VLOOKUP(F$4,NICU!$S$6:$X$19,5,FALSE),"")</f>
        <v>0.72018140589569157</v>
      </c>
      <c r="G147" s="25">
        <f>IFERROR(VLOOKUP(G$4,NICU!$S$6:$X$19,5,FALSE),"")</f>
        <v>0.7319444444444444</v>
      </c>
      <c r="H147" s="25">
        <f>IFERROR(VLOOKUP(H$4,NICU!$S$6:$X$19,5,FALSE),"")</f>
        <v>0.66773602199816684</v>
      </c>
      <c r="I147" s="25">
        <f>IFERROR(VLOOKUP(I$4,NICU!$S$6:$X$19,5,FALSE),"")</f>
        <v>0.67615176151761514</v>
      </c>
      <c r="J147" s="25">
        <f>IFERROR(VLOOKUP(J$4,NICU!$S$6:$X$19,5,FALSE),"")</f>
        <v>0.66982408660351822</v>
      </c>
      <c r="K147" s="25" t="str">
        <f>IFERROR(VLOOKUP(K$4,NICU!$S$6:$X$19,5,FALSE),"")</f>
        <v/>
      </c>
      <c r="L147" s="25" t="str">
        <f>IFERROR(VLOOKUP(L$4,NICU!$S$6:$X$19,5,FALSE),"")</f>
        <v/>
      </c>
      <c r="M147" s="25" t="str">
        <f>IFERROR(VLOOKUP(M$4,NICU!$S$6:$X$19,5,FALSE),"")</f>
        <v/>
      </c>
      <c r="N147" s="25" t="str">
        <f>IFERROR(VLOOKUP(N$4,NICU!$S$6:$X$19,5,FALSE),"")</f>
        <v/>
      </c>
      <c r="O147" s="25" t="str">
        <f>IFERROR(VLOOKUP(O$4,NICU!$S$6:$X$19,5,FALSE),"")</f>
        <v/>
      </c>
      <c r="P147" s="25" t="str">
        <f>IFERROR(VLOOKUP(P$4,NICU!$S$6:$X$19,5,FALSE),"")</f>
        <v/>
      </c>
      <c r="Q147" s="25" t="str">
        <f>IFERROR(VLOOKUP(Q$4,NICU!$S$6:$X$19,5,FALSE),"")</f>
        <v/>
      </c>
      <c r="Z147" s="64"/>
      <c r="AA147" s="64"/>
      <c r="AB147" s="64"/>
      <c r="AC147" s="64"/>
    </row>
    <row r="148" spans="2:29" x14ac:dyDescent="0.25">
      <c r="B148" s="66"/>
      <c r="C148" s="1" t="s">
        <v>7</v>
      </c>
      <c r="D148" s="25">
        <f>IFERROR(VLOOKUP(D$4,NICU!$S$6:$X$19,6,FALSE),"")</f>
        <v>0.71993006993006992</v>
      </c>
      <c r="E148" s="25">
        <f>IFERROR(VLOOKUP(E$4,NICU!$S$6:$X$19,6,FALSE),"")</f>
        <v>0.68197633959638138</v>
      </c>
      <c r="F148" s="25">
        <f>IFERROR(VLOOKUP(F$4,NICU!$S$6:$X$19,6,FALSE),"")</f>
        <v>0.63809523809523805</v>
      </c>
      <c r="G148" s="25">
        <f>IFERROR(VLOOKUP(G$4,NICU!$S$6:$X$19,6,FALSE),"")</f>
        <v>0.6475924633635729</v>
      </c>
      <c r="H148" s="25">
        <f>IFERROR(VLOOKUP(H$4,NICU!$S$6:$X$19,6,FALSE),"")</f>
        <v>0.66158019667683965</v>
      </c>
      <c r="I148" s="25">
        <f>IFERROR(VLOOKUP(I$4,NICU!$S$6:$X$19,6,FALSE),"")</f>
        <v>0.71898560657984922</v>
      </c>
      <c r="J148" s="25">
        <f>IFERROR(VLOOKUP(J$4,NICU!$S$6:$X$19,6,FALSE),"")</f>
        <v>0.68660774983004758</v>
      </c>
      <c r="K148" s="25" t="str">
        <f>IFERROR(VLOOKUP(K$4,NICU!$S$6:$X$19,6,FALSE),"")</f>
        <v/>
      </c>
      <c r="L148" s="25" t="str">
        <f>IFERROR(VLOOKUP(L$4,NICU!$S$6:$X$19,6,FALSE),"")</f>
        <v/>
      </c>
      <c r="M148" s="25" t="str">
        <f>IFERROR(VLOOKUP(M$4,NICU!$S$6:$X$19,6,FALSE),"")</f>
        <v/>
      </c>
      <c r="N148" s="25" t="str">
        <f>IFERROR(VLOOKUP(N$4,NICU!$S$6:$X$19,6,FALSE),"")</f>
        <v/>
      </c>
      <c r="O148" s="25" t="str">
        <f>IFERROR(VLOOKUP(O$4,NICU!$S$6:$X$19,6,FALSE),"")</f>
        <v/>
      </c>
      <c r="P148" s="25" t="str">
        <f>IFERROR(VLOOKUP(P$4,NICU!$S$6:$X$19,6,FALSE),"")</f>
        <v/>
      </c>
      <c r="Q148" s="25" t="str">
        <f>IFERROR(VLOOKUP(Q$4,NICU!$S$6:$X$19,6,FALSE),"")</f>
        <v/>
      </c>
      <c r="Z148" s="64"/>
      <c r="AA148" s="64"/>
      <c r="AB148" s="64"/>
      <c r="AC148" s="64"/>
    </row>
    <row r="149" spans="2:29" ht="7.5" customHeight="1" x14ac:dyDescent="0.25">
      <c r="B149" s="66"/>
      <c r="Z149" s="64"/>
      <c r="AA149" s="64"/>
      <c r="AB149" s="64"/>
      <c r="AC149" s="64"/>
    </row>
    <row r="150" spans="2:29" x14ac:dyDescent="0.25">
      <c r="B150" s="66"/>
      <c r="C150" s="18" t="s">
        <v>24</v>
      </c>
      <c r="Z150" s="64"/>
      <c r="AA150" s="64"/>
      <c r="AB150" s="64"/>
      <c r="AC150" s="64"/>
    </row>
    <row r="151" spans="2:29" x14ac:dyDescent="0.25">
      <c r="B151" s="66"/>
      <c r="C151" s="1" t="s">
        <v>0</v>
      </c>
      <c r="D151" s="51">
        <v>306.75</v>
      </c>
      <c r="E151" s="51">
        <v>376</v>
      </c>
      <c r="F151" s="51">
        <v>358</v>
      </c>
      <c r="G151" s="51">
        <v>358</v>
      </c>
      <c r="H151" s="51">
        <v>356</v>
      </c>
      <c r="I151" s="51">
        <v>359.28571428571428</v>
      </c>
      <c r="J151" s="51">
        <v>383.28571428571428</v>
      </c>
      <c r="K151" s="51">
        <v>386.57142857142856</v>
      </c>
      <c r="L151" s="51">
        <v>388.57142857142856</v>
      </c>
      <c r="M151" s="51">
        <v>370.28571428571428</v>
      </c>
      <c r="N151" s="51">
        <v>387.71428571428572</v>
      </c>
      <c r="O151" s="51">
        <v>408.85714285714283</v>
      </c>
      <c r="P151" s="51">
        <v>401.71428571428572</v>
      </c>
      <c r="Q151" s="51">
        <v>402</v>
      </c>
      <c r="Z151" s="64"/>
      <c r="AA151" s="64"/>
      <c r="AB151" s="64"/>
      <c r="AC151" s="64"/>
    </row>
    <row r="152" spans="2:29" ht="7.5" customHeight="1" x14ac:dyDescent="0.25">
      <c r="B152" s="66"/>
      <c r="C152" s="1"/>
      <c r="Z152" s="64"/>
      <c r="AA152" s="64"/>
      <c r="AB152" s="64"/>
      <c r="AC152" s="64"/>
    </row>
    <row r="153" spans="2:29" x14ac:dyDescent="0.25">
      <c r="B153" s="66"/>
      <c r="C153" s="26" t="s">
        <v>1</v>
      </c>
      <c r="D153" s="12">
        <f>IFERROR(VLOOKUP(D4,NICU!$AQ$6:$AV$19,2,FALSE),"")</f>
        <v>367.85714285714283</v>
      </c>
      <c r="E153" s="12">
        <f>IFERROR(VLOOKUP(E4,NICU!$AQ$6:$AV$19,2,FALSE),"")</f>
        <v>381</v>
      </c>
      <c r="F153" s="12">
        <f>IFERROR(VLOOKUP(F4,NICU!$AQ$6:$AV$19,2,FALSE),"")</f>
        <v>394.28571428571428</v>
      </c>
      <c r="G153" s="12">
        <f>IFERROR(VLOOKUP(G4,NICU!$AQ$6:$AV$19,2,FALSE),"")</f>
        <v>384.14285714285717</v>
      </c>
      <c r="H153" s="12">
        <f>IFERROR(VLOOKUP(H4,NICU!$AQ$6:$AV$19,2,FALSE),"")</f>
        <v>415.85714285714283</v>
      </c>
      <c r="I153" s="12">
        <f>IFERROR(VLOOKUP(I4,NICU!$AQ$6:$AV$19,2,FALSE),"")</f>
        <v>408</v>
      </c>
      <c r="J153" s="12">
        <f>IFERROR(VLOOKUP(J4,NICU!$AQ$6:$AV$19,2,FALSE),"")</f>
        <v>445.57142857142856</v>
      </c>
      <c r="K153" s="12" t="str">
        <f>IFERROR(VLOOKUP(K4,NICU!$AQ$6:$AV$19,2,FALSE),"")</f>
        <v/>
      </c>
      <c r="L153" s="12" t="str">
        <f>IFERROR(VLOOKUP(L4,NICU!$AQ$6:$AV$19,2,FALSE),"")</f>
        <v/>
      </c>
      <c r="M153" s="12" t="str">
        <f>IFERROR(VLOOKUP(M4,NICU!$AQ$6:$AV$19,2,FALSE),"")</f>
        <v/>
      </c>
      <c r="N153" s="12" t="str">
        <f>IFERROR(VLOOKUP(N4,NICU!$AQ$6:$AV$19,2,FALSE),"")</f>
        <v/>
      </c>
      <c r="O153" s="12" t="str">
        <f>IFERROR(VLOOKUP(O4,NICU!$AQ$6:$AV$19,2,FALSE),"")</f>
        <v/>
      </c>
      <c r="P153" s="12" t="str">
        <f>IFERROR(VLOOKUP(P4,NICU!$AQ$6:$AV$19,2,FALSE),"")</f>
        <v/>
      </c>
      <c r="Q153" s="12" t="str">
        <f>IFERROR(VLOOKUP(Q4,NICU!$AQ$6:$AV$19,2,FALSE),"")</f>
        <v/>
      </c>
      <c r="Z153" s="64"/>
      <c r="AA153" s="64"/>
      <c r="AB153" s="64"/>
      <c r="AC153" s="64"/>
    </row>
    <row r="154" spans="2:29" x14ac:dyDescent="0.25">
      <c r="B154" s="66"/>
      <c r="C154" s="1" t="s">
        <v>5</v>
      </c>
      <c r="D154" s="46">
        <f>IFERROR(VLOOKUP(D$4,NICU!$AQ$6:$AV$19,3,FALSE),"")</f>
        <v>56.714285714285715</v>
      </c>
      <c r="E154" s="46">
        <f>IFERROR(VLOOKUP(E$4,NICU!$AQ$6:$AV$19,3,FALSE),"")</f>
        <v>52.857142857142854</v>
      </c>
      <c r="F154" s="46">
        <f>IFERROR(VLOOKUP(F$4,NICU!$AQ$6:$AV$19,3,FALSE),"")</f>
        <v>52.571428571428569</v>
      </c>
      <c r="G154" s="46">
        <f>IFERROR(VLOOKUP(G$4,NICU!$AQ$6:$AV$19,3,FALSE),"")</f>
        <v>48.285714285714285</v>
      </c>
      <c r="H154" s="46">
        <f>IFERROR(VLOOKUP(H$4,NICU!$AQ$6:$AV$19,3,FALSE),"")</f>
        <v>48.285714285714285</v>
      </c>
      <c r="I154" s="46">
        <f>IFERROR(VLOOKUP(I$4,NICU!$AQ$6:$AV$19,3,FALSE),"")</f>
        <v>48.714285714285715</v>
      </c>
      <c r="J154" s="46">
        <f>IFERROR(VLOOKUP(J$4,NICU!$AQ$6:$AV$19,3,FALSE),"")</f>
        <v>71.428571428571431</v>
      </c>
      <c r="K154" s="46" t="str">
        <f>IFERROR(VLOOKUP(K$4,NICU!$AQ$6:$AV$19,3,FALSE),"")</f>
        <v/>
      </c>
      <c r="L154" s="46" t="str">
        <f>IFERROR(VLOOKUP(L$4,NICU!$AQ$6:$AV$19,3,FALSE),"")</f>
        <v/>
      </c>
      <c r="M154" s="46" t="str">
        <f>IFERROR(VLOOKUP(M$4,NICU!$AQ$6:$AV$19,3,FALSE),"")</f>
        <v/>
      </c>
      <c r="N154" s="46" t="str">
        <f>IFERROR(VLOOKUP(N$4,NICU!$AQ$6:$AV$19,3,FALSE),"")</f>
        <v/>
      </c>
      <c r="O154" s="46" t="str">
        <f>IFERROR(VLOOKUP(O$4,NICU!$AQ$6:$AV$19,3,FALSE),"")</f>
        <v/>
      </c>
      <c r="P154" s="46" t="str">
        <f>IFERROR(VLOOKUP(P$4,NICU!$AQ$6:$AV$19,3,FALSE),"")</f>
        <v/>
      </c>
      <c r="Q154" s="46" t="str">
        <f>IFERROR(VLOOKUP(Q$4,NICU!$AQ$6:$AV$19,3,FALSE),"")</f>
        <v/>
      </c>
      <c r="Z154" s="64"/>
      <c r="AA154" s="64"/>
      <c r="AB154" s="64"/>
      <c r="AC154" s="64"/>
    </row>
    <row r="155" spans="2:29" x14ac:dyDescent="0.25">
      <c r="B155" s="66"/>
      <c r="C155" s="1" t="s">
        <v>33</v>
      </c>
      <c r="D155" s="46">
        <f>IFERROR(VLOOKUP(D$4,NICU!$AQ$6:$AV$19,4,FALSE),"")</f>
        <v>119.42857142857143</v>
      </c>
      <c r="E155" s="46">
        <f>IFERROR(VLOOKUP(E$4,NICU!$AQ$6:$AV$19,4,FALSE),"")</f>
        <v>117.28571428571429</v>
      </c>
      <c r="F155" s="46">
        <f>IFERROR(VLOOKUP(F$4,NICU!$AQ$6:$AV$19,4,FALSE),"")</f>
        <v>107</v>
      </c>
      <c r="G155" s="46">
        <f>IFERROR(VLOOKUP(G$4,NICU!$AQ$6:$AV$19,4,FALSE),"")</f>
        <v>108.85714285714286</v>
      </c>
      <c r="H155" s="46">
        <f>IFERROR(VLOOKUP(H$4,NICU!$AQ$6:$AV$19,4,FALSE),"")</f>
        <v>121.42857142857143</v>
      </c>
      <c r="I155" s="46">
        <f>IFERROR(VLOOKUP(I$4,NICU!$AQ$6:$AV$19,4,FALSE),"")</f>
        <v>139.71428571428572</v>
      </c>
      <c r="J155" s="46">
        <f>IFERROR(VLOOKUP(J$4,NICU!$AQ$6:$AV$19,4,FALSE),"")</f>
        <v>137.85714285714286</v>
      </c>
      <c r="K155" s="46" t="str">
        <f>IFERROR(VLOOKUP(K$4,NICU!$AQ$6:$AV$19,4,FALSE),"")</f>
        <v/>
      </c>
      <c r="L155" s="46" t="str">
        <f>IFERROR(VLOOKUP(L$4,NICU!$AQ$6:$AV$19,4,FALSE),"")</f>
        <v/>
      </c>
      <c r="M155" s="46" t="str">
        <f>IFERROR(VLOOKUP(M$4,NICU!$AQ$6:$AV$19,4,FALSE),"")</f>
        <v/>
      </c>
      <c r="N155" s="46" t="str">
        <f>IFERROR(VLOOKUP(N$4,NICU!$AQ$6:$AV$19,4,FALSE),"")</f>
        <v/>
      </c>
      <c r="O155" s="46" t="str">
        <f>IFERROR(VLOOKUP(O$4,NICU!$AQ$6:$AV$19,4,FALSE),"")</f>
        <v/>
      </c>
      <c r="P155" s="46" t="str">
        <f>IFERROR(VLOOKUP(P$4,NICU!$AQ$6:$AV$19,4,FALSE),"")</f>
        <v/>
      </c>
      <c r="Q155" s="46" t="str">
        <f>IFERROR(VLOOKUP(Q$4,NICU!$AQ$6:$AV$19,4,FALSE),"")</f>
        <v/>
      </c>
      <c r="Z155" s="64"/>
      <c r="AA155" s="64"/>
      <c r="AB155" s="64"/>
      <c r="AC155" s="64"/>
    </row>
    <row r="156" spans="2:29" x14ac:dyDescent="0.25">
      <c r="B156" s="66"/>
      <c r="C156" s="1" t="s">
        <v>6</v>
      </c>
      <c r="D156" s="46">
        <f>IFERROR(VLOOKUP(D$4,NICU!$AQ$6:$AV$19,5,FALSE),"")</f>
        <v>77.285714285714292</v>
      </c>
      <c r="E156" s="46">
        <f>IFERROR(VLOOKUP(E$4,NICU!$AQ$6:$AV$19,5,FALSE),"")</f>
        <v>80.285714285714292</v>
      </c>
      <c r="F156" s="46">
        <f>IFERROR(VLOOKUP(F$4,NICU!$AQ$6:$AV$19,5,FALSE),"")</f>
        <v>88.142857142857139</v>
      </c>
      <c r="G156" s="46">
        <f>IFERROR(VLOOKUP(G$4,NICU!$AQ$6:$AV$19,5,FALSE),"")</f>
        <v>82.714285714285708</v>
      </c>
      <c r="H156" s="46">
        <f>IFERROR(VLOOKUP(H$4,NICU!$AQ$6:$AV$19,5,FALSE),"")</f>
        <v>103.57142857142857</v>
      </c>
      <c r="I156" s="46">
        <f>IFERROR(VLOOKUP(I$4,NICU!$AQ$6:$AV$19,5,FALSE),"")</f>
        <v>102.42857142857143</v>
      </c>
      <c r="J156" s="46">
        <f>IFERROR(VLOOKUP(J$4,NICU!$AQ$6:$AV$19,5,FALSE),"")</f>
        <v>104.57142857142857</v>
      </c>
      <c r="K156" s="46" t="str">
        <f>IFERROR(VLOOKUP(K$4,NICU!$AQ$6:$AV$19,5,FALSE),"")</f>
        <v/>
      </c>
      <c r="L156" s="46" t="str">
        <f>IFERROR(VLOOKUP(L$4,NICU!$AQ$6:$AV$19,5,FALSE),"")</f>
        <v/>
      </c>
      <c r="M156" s="46" t="str">
        <f>IFERROR(VLOOKUP(M$4,NICU!$AQ$6:$AV$19,5,FALSE),"")</f>
        <v/>
      </c>
      <c r="N156" s="46" t="str">
        <f>IFERROR(VLOOKUP(N$4,NICU!$AQ$6:$AV$19,5,FALSE),"")</f>
        <v/>
      </c>
      <c r="O156" s="46" t="str">
        <f>IFERROR(VLOOKUP(O$4,NICU!$AQ$6:$AV$19,5,FALSE),"")</f>
        <v/>
      </c>
      <c r="P156" s="46" t="str">
        <f>IFERROR(VLOOKUP(P$4,NICU!$AQ$6:$AV$19,5,FALSE),"")</f>
        <v/>
      </c>
      <c r="Q156" s="46" t="str">
        <f>IFERROR(VLOOKUP(Q$4,NICU!$AQ$6:$AV$19,5,FALSE),"")</f>
        <v/>
      </c>
      <c r="Z156" s="64"/>
      <c r="AA156" s="64"/>
      <c r="AB156" s="64"/>
      <c r="AC156" s="64"/>
    </row>
    <row r="157" spans="2:29" x14ac:dyDescent="0.25">
      <c r="B157" s="66"/>
      <c r="C157" s="1" t="s">
        <v>7</v>
      </c>
      <c r="D157" s="46">
        <f>IFERROR(VLOOKUP(D$4,NICU!$AQ$6:$AV$19,6,FALSE),"")</f>
        <v>114.42857142857143</v>
      </c>
      <c r="E157" s="46">
        <f>IFERROR(VLOOKUP(E$4,NICU!$AQ$6:$AV$19,6,FALSE),"")</f>
        <v>130.57142857142858</v>
      </c>
      <c r="F157" s="46">
        <f>IFERROR(VLOOKUP(F$4,NICU!$AQ$6:$AV$19,6,FALSE),"")</f>
        <v>146.57142857142858</v>
      </c>
      <c r="G157" s="46">
        <f>IFERROR(VLOOKUP(G$4,NICU!$AQ$6:$AV$19,6,FALSE),"")</f>
        <v>144.28571428571428</v>
      </c>
      <c r="H157" s="46">
        <f>IFERROR(VLOOKUP(H$4,NICU!$AQ$6:$AV$19,6,FALSE),"")</f>
        <v>142.57142857142858</v>
      </c>
      <c r="I157" s="46">
        <f>IFERROR(VLOOKUP(I$4,NICU!$AQ$6:$AV$19,6,FALSE),"")</f>
        <v>117.14285714285714</v>
      </c>
      <c r="J157" s="46">
        <f>IFERROR(VLOOKUP(J$4,NICU!$AQ$6:$AV$19,6,FALSE),"")</f>
        <v>131.71428571428572</v>
      </c>
      <c r="K157" s="46" t="str">
        <f>IFERROR(VLOOKUP(K$4,NICU!$AQ$6:$AV$19,6,FALSE),"")</f>
        <v/>
      </c>
      <c r="L157" s="46" t="str">
        <f>IFERROR(VLOOKUP(L$4,NICU!$AQ$6:$AV$19,6,FALSE),"")</f>
        <v/>
      </c>
      <c r="M157" s="46" t="str">
        <f>IFERROR(VLOOKUP(M$4,NICU!$AQ$6:$AV$19,6,FALSE),"")</f>
        <v/>
      </c>
      <c r="N157" s="46" t="str">
        <f>IFERROR(VLOOKUP(N$4,NICU!$AQ$6:$AV$19,6,FALSE),"")</f>
        <v/>
      </c>
      <c r="O157" s="46" t="str">
        <f>IFERROR(VLOOKUP(O$4,NICU!$AQ$6:$AV$19,6,FALSE),"")</f>
        <v/>
      </c>
      <c r="P157" s="46" t="str">
        <f>IFERROR(VLOOKUP(P$4,NICU!$AQ$6:$AV$19,6,FALSE),"")</f>
        <v/>
      </c>
      <c r="Q157" s="46" t="str">
        <f>IFERROR(VLOOKUP(Q$4,NICU!$AQ$6:$AV$19,6,FALSE),"")</f>
        <v/>
      </c>
      <c r="Z157" s="64"/>
      <c r="AA157" s="64"/>
      <c r="AB157" s="64"/>
      <c r="AC157" s="64"/>
    </row>
    <row r="158" spans="2:29" ht="30" customHeight="1" x14ac:dyDescent="0.25">
      <c r="C158" s="1"/>
    </row>
    <row r="159" spans="2:29" ht="15" customHeight="1" x14ac:dyDescent="0.25">
      <c r="B159" s="66" t="s">
        <v>30</v>
      </c>
      <c r="C159" s="18" t="s">
        <v>26</v>
      </c>
      <c r="Z159" s="63" t="s">
        <v>46</v>
      </c>
      <c r="AA159" s="63"/>
      <c r="AB159" s="63"/>
      <c r="AC159" s="63"/>
    </row>
    <row r="160" spans="2:29" x14ac:dyDescent="0.25">
      <c r="B160" s="66"/>
      <c r="C160" s="26" t="s">
        <v>1</v>
      </c>
      <c r="D160" s="28">
        <f>IFERROR(VLOOKUP(D$4,Ambulance!$B$6:$G$1048576,6,FALSE),"")</f>
        <v>94444</v>
      </c>
      <c r="E160" s="28">
        <f>IFERROR(VLOOKUP(E$4,Ambulance!$B$6:$G$1048576,6,FALSE),"")</f>
        <v>94584</v>
      </c>
      <c r="F160" s="28">
        <f>IFERROR(VLOOKUP(F$4,Ambulance!$B$6:$G$1048576,6,FALSE),"")</f>
        <v>95392</v>
      </c>
      <c r="G160" s="28">
        <f>IFERROR(VLOOKUP(G$4,Ambulance!$B$6:$G$1048576,6,FALSE),"")</f>
        <v>95546</v>
      </c>
      <c r="H160" s="28">
        <f>IFERROR(VLOOKUP(H$4,Ambulance!$B$6:$G$1048576,6,FALSE),"")</f>
        <v>97706</v>
      </c>
      <c r="I160" s="28">
        <f>IFERROR(VLOOKUP(I$4,Ambulance!$B$6:$G$1048576,6,FALSE),"")</f>
        <v>97072</v>
      </c>
      <c r="J160" s="28">
        <f>IFERROR(VLOOKUP(J$4,Ambulance!$B$6:$G$1048576,6,FALSE),"")</f>
        <v>93351</v>
      </c>
      <c r="K160" s="28" t="str">
        <f>IFERROR(VLOOKUP(K$4,Ambulance!$B$6:$G$1048576,6,FALSE),"")</f>
        <v/>
      </c>
      <c r="L160" s="28" t="str">
        <f>IFERROR(VLOOKUP(L$4,Ambulance!$B$6:$G$1048576,6,FALSE),"")</f>
        <v/>
      </c>
      <c r="M160" s="28" t="str">
        <f>IFERROR(VLOOKUP(M$4,Ambulance!$B$6:$G$1048576,6,FALSE),"")</f>
        <v/>
      </c>
      <c r="N160" s="28" t="str">
        <f>IFERROR(VLOOKUP(N$4,Ambulance!$B$6:$G$1048576,6,FALSE),"")</f>
        <v/>
      </c>
      <c r="O160" s="28" t="str">
        <f>IFERROR(VLOOKUP(O$4,Ambulance!$B$6:$G$1048576,6,FALSE),"")</f>
        <v/>
      </c>
      <c r="P160" s="28" t="str">
        <f>IFERROR(VLOOKUP(P$4,Ambulance!$B$6:$G$1048576,6,FALSE),"")</f>
        <v/>
      </c>
      <c r="Q160" s="28" t="str">
        <f>IFERROR(VLOOKUP(Q$4,Ambulance!$B$6:$G$1048576,6,FALSE),"")</f>
        <v/>
      </c>
      <c r="Z160" s="63"/>
      <c r="AA160" s="63"/>
      <c r="AB160" s="63"/>
      <c r="AC160" s="63"/>
    </row>
    <row r="161" spans="2:29" x14ac:dyDescent="0.25">
      <c r="B161" s="66"/>
      <c r="C161" s="1" t="s">
        <v>5</v>
      </c>
      <c r="D161" s="27">
        <f>IFERROR(VLOOKUP(D$4,Ambulance!$B$7:$G$1048576,2,FALSE),"")</f>
        <v>15782</v>
      </c>
      <c r="E161" s="27">
        <f>IFERROR(VLOOKUP(E$4,Ambulance!$B$7:$G$1048576,2,FALSE),"")</f>
        <v>15930</v>
      </c>
      <c r="F161" s="27">
        <f>IFERROR(VLOOKUP(F$4,Ambulance!$B$7:$G$1048576,2,FALSE),"")</f>
        <v>15806</v>
      </c>
      <c r="G161" s="27">
        <f>IFERROR(VLOOKUP(G$4,Ambulance!$B$7:$G$1048576,2,FALSE),"")</f>
        <v>15936</v>
      </c>
      <c r="H161" s="27">
        <f>IFERROR(VLOOKUP(H$4,Ambulance!$B$7:$G$1048576,2,FALSE),"")</f>
        <v>15276</v>
      </c>
      <c r="I161" s="27">
        <f>IFERROR(VLOOKUP(I$4,Ambulance!$B$7:$G$1048576,2,FALSE),"")</f>
        <v>15979</v>
      </c>
      <c r="J161" s="27">
        <f>IFERROR(VLOOKUP(J$4,Ambulance!$B$7:$G$1048576,2,FALSE),"")</f>
        <v>15519</v>
      </c>
      <c r="K161" s="27" t="str">
        <f>IFERROR(VLOOKUP(K$4,Ambulance!$B$7:$G$1048576,2,FALSE),"")</f>
        <v/>
      </c>
      <c r="L161" s="27" t="str">
        <f>IFERROR(VLOOKUP(L$4,Ambulance!$B$7:$G$1048576,2,FALSE),"")</f>
        <v/>
      </c>
      <c r="M161" s="27" t="str">
        <f>IFERROR(VLOOKUP(M$4,Ambulance!$B$7:$G$1048576,2,FALSE),"")</f>
        <v/>
      </c>
      <c r="N161" s="27" t="str">
        <f>IFERROR(VLOOKUP(N$4,Ambulance!$B$7:$G$1048576,2,FALSE),"")</f>
        <v/>
      </c>
      <c r="O161" s="27" t="str">
        <f>IFERROR(VLOOKUP(O$4,Ambulance!$B$7:$G$1048576,2,FALSE),"")</f>
        <v/>
      </c>
      <c r="P161" s="27" t="str">
        <f>IFERROR(VLOOKUP(P$4,Ambulance!$B$7:$G$1048576,2,FALSE),"")</f>
        <v/>
      </c>
      <c r="Q161" s="27" t="str">
        <f>IFERROR(VLOOKUP(Q$4,Ambulance!$B$7:$G$1048576,2,FALSE),"")</f>
        <v/>
      </c>
      <c r="Z161" s="63"/>
      <c r="AA161" s="63"/>
      <c r="AB161" s="63"/>
      <c r="AC161" s="63"/>
    </row>
    <row r="162" spans="2:29" x14ac:dyDescent="0.25">
      <c r="B162" s="66"/>
      <c r="C162" s="1" t="s">
        <v>33</v>
      </c>
      <c r="D162" s="27">
        <f>IFERROR(VLOOKUP(D$4,Ambulance!$B$7:$G$1048576,3,FALSE),"")</f>
        <v>28009</v>
      </c>
      <c r="E162" s="27">
        <f>IFERROR(VLOOKUP(E$4,Ambulance!$B$7:$G$1048576,3,FALSE),"")</f>
        <v>27940</v>
      </c>
      <c r="F162" s="27">
        <f>IFERROR(VLOOKUP(F$4,Ambulance!$B$7:$G$1048576,3,FALSE),"")</f>
        <v>27846</v>
      </c>
      <c r="G162" s="27">
        <f>IFERROR(VLOOKUP(G$4,Ambulance!$B$7:$G$1048576,3,FALSE),"")</f>
        <v>27927</v>
      </c>
      <c r="H162" s="27">
        <f>IFERROR(VLOOKUP(H$4,Ambulance!$B$7:$G$1048576,3,FALSE),"")</f>
        <v>28985</v>
      </c>
      <c r="I162" s="27">
        <f>IFERROR(VLOOKUP(I$4,Ambulance!$B$7:$G$1048576,3,FALSE),"")</f>
        <v>28734</v>
      </c>
      <c r="J162" s="27">
        <f>IFERROR(VLOOKUP(J$4,Ambulance!$B$7:$G$1048576,3,FALSE),"")</f>
        <v>27785</v>
      </c>
      <c r="K162" s="27" t="str">
        <f>IFERROR(VLOOKUP(K$4,Ambulance!$B$7:$G$1048576,3,FALSE),"")</f>
        <v/>
      </c>
      <c r="L162" s="27" t="str">
        <f>IFERROR(VLOOKUP(L$4,Ambulance!$B$7:$G$1048576,3,FALSE),"")</f>
        <v/>
      </c>
      <c r="M162" s="27" t="str">
        <f>IFERROR(VLOOKUP(M$4,Ambulance!$B$7:$G$1048576,3,FALSE),"")</f>
        <v/>
      </c>
      <c r="N162" s="27" t="str">
        <f>IFERROR(VLOOKUP(N$4,Ambulance!$B$7:$G$1048576,3,FALSE),"")</f>
        <v/>
      </c>
      <c r="O162" s="27" t="str">
        <f>IFERROR(VLOOKUP(O$4,Ambulance!$B$7:$G$1048576,3,FALSE),"")</f>
        <v/>
      </c>
      <c r="P162" s="27" t="str">
        <f>IFERROR(VLOOKUP(P$4,Ambulance!$B$7:$G$1048576,3,FALSE),"")</f>
        <v/>
      </c>
      <c r="Q162" s="27" t="str">
        <f>IFERROR(VLOOKUP(Q$4,Ambulance!$B$7:$G$1048576,3,FALSE),"")</f>
        <v/>
      </c>
      <c r="Z162" s="63"/>
      <c r="AA162" s="63"/>
      <c r="AB162" s="63"/>
      <c r="AC162" s="63"/>
    </row>
    <row r="163" spans="2:29" x14ac:dyDescent="0.25">
      <c r="B163" s="66"/>
      <c r="C163" s="1" t="s">
        <v>6</v>
      </c>
      <c r="D163" s="27">
        <f>IFERROR(VLOOKUP(D$4,Ambulance!$B$7:$G$1048576,4,FALSE),"")</f>
        <v>28311</v>
      </c>
      <c r="E163" s="27">
        <f>IFERROR(VLOOKUP(E$4,Ambulance!$B$7:$G$1048576,4,FALSE),"")</f>
        <v>27984</v>
      </c>
      <c r="F163" s="27">
        <f>IFERROR(VLOOKUP(F$4,Ambulance!$B$7:$G$1048576,4,FALSE),"")</f>
        <v>28819</v>
      </c>
      <c r="G163" s="27">
        <f>IFERROR(VLOOKUP(G$4,Ambulance!$B$7:$G$1048576,4,FALSE),"")</f>
        <v>29390</v>
      </c>
      <c r="H163" s="27">
        <f>IFERROR(VLOOKUP(H$4,Ambulance!$B$7:$G$1048576,4,FALSE),"")</f>
        <v>30061</v>
      </c>
      <c r="I163" s="27">
        <f>IFERROR(VLOOKUP(I$4,Ambulance!$B$7:$G$1048576,4,FALSE),"")</f>
        <v>29607</v>
      </c>
      <c r="J163" s="27">
        <f>IFERROR(VLOOKUP(J$4,Ambulance!$B$7:$G$1048576,4,FALSE),"")</f>
        <v>28355</v>
      </c>
      <c r="K163" s="27" t="str">
        <f>IFERROR(VLOOKUP(K$4,Ambulance!$B$7:$G$1048576,4,FALSE),"")</f>
        <v/>
      </c>
      <c r="L163" s="27" t="str">
        <f>IFERROR(VLOOKUP(L$4,Ambulance!$B$7:$G$1048576,4,FALSE),"")</f>
        <v/>
      </c>
      <c r="M163" s="27" t="str">
        <f>IFERROR(VLOOKUP(M$4,Ambulance!$B$7:$G$1048576,4,FALSE),"")</f>
        <v/>
      </c>
      <c r="N163" s="27" t="str">
        <f>IFERROR(VLOOKUP(N$4,Ambulance!$B$7:$G$1048576,4,FALSE),"")</f>
        <v/>
      </c>
      <c r="O163" s="27" t="str">
        <f>IFERROR(VLOOKUP(O$4,Ambulance!$B$7:$G$1048576,4,FALSE),"")</f>
        <v/>
      </c>
      <c r="P163" s="27" t="str">
        <f>IFERROR(VLOOKUP(P$4,Ambulance!$B$7:$G$1048576,4,FALSE),"")</f>
        <v/>
      </c>
      <c r="Q163" s="27" t="str">
        <f>IFERROR(VLOOKUP(Q$4,Ambulance!$B$7:$G$1048576,4,FALSE),"")</f>
        <v/>
      </c>
      <c r="Z163" s="64" t="s">
        <v>639</v>
      </c>
      <c r="AA163" s="64"/>
      <c r="AB163" s="64"/>
      <c r="AC163" s="64"/>
    </row>
    <row r="164" spans="2:29" x14ac:dyDescent="0.25">
      <c r="B164" s="66"/>
      <c r="C164" s="1" t="s">
        <v>7</v>
      </c>
      <c r="D164" s="27">
        <f>IFERROR(VLOOKUP(D$4,Ambulance!$B$7:$G$1048576,5,FALSE),"")</f>
        <v>22342</v>
      </c>
      <c r="E164" s="27">
        <f>IFERROR(VLOOKUP(E$4,Ambulance!$B$7:$G$1048576,5,FALSE),"")</f>
        <v>22730</v>
      </c>
      <c r="F164" s="27">
        <f>IFERROR(VLOOKUP(F$4,Ambulance!$B$7:$G$1048576,5,FALSE),"")</f>
        <v>22921</v>
      </c>
      <c r="G164" s="27">
        <f>IFERROR(VLOOKUP(G$4,Ambulance!$B$7:$G$1048576,5,FALSE),"")</f>
        <v>22293</v>
      </c>
      <c r="H164" s="27">
        <f>IFERROR(VLOOKUP(H$4,Ambulance!$B$7:$G$1048576,5,FALSE),"")</f>
        <v>23384</v>
      </c>
      <c r="I164" s="27">
        <f>IFERROR(VLOOKUP(I$4,Ambulance!$B$7:$G$1048576,5,FALSE),"")</f>
        <v>22752</v>
      </c>
      <c r="J164" s="27">
        <f>IFERROR(VLOOKUP(J$4,Ambulance!$B$7:$G$1048576,5,FALSE),"")</f>
        <v>21692</v>
      </c>
      <c r="K164" s="27" t="str">
        <f>IFERROR(VLOOKUP(K$4,Ambulance!$B$7:$G$1048576,5,FALSE),"")</f>
        <v/>
      </c>
      <c r="L164" s="27" t="str">
        <f>IFERROR(VLOOKUP(L$4,Ambulance!$B$7:$G$1048576,5,FALSE),"")</f>
        <v/>
      </c>
      <c r="M164" s="27" t="str">
        <f>IFERROR(VLOOKUP(M$4,Ambulance!$B$7:$G$1048576,5,FALSE),"")</f>
        <v/>
      </c>
      <c r="N164" s="27" t="str">
        <f>IFERROR(VLOOKUP(N$4,Ambulance!$B$7:$G$1048576,5,FALSE),"")</f>
        <v/>
      </c>
      <c r="O164" s="27" t="str">
        <f>IFERROR(VLOOKUP(O$4,Ambulance!$B$7:$G$1048576,5,FALSE),"")</f>
        <v/>
      </c>
      <c r="P164" s="27" t="str">
        <f>IFERROR(VLOOKUP(P$4,Ambulance!$B$7:$G$1048576,5,FALSE),"")</f>
        <v/>
      </c>
      <c r="Q164" s="27" t="str">
        <f>IFERROR(VLOOKUP(Q$4,Ambulance!$B$7:$G$1048576,5,FALSE),"")</f>
        <v/>
      </c>
      <c r="Z164" s="64"/>
      <c r="AA164" s="64"/>
      <c r="AB164" s="64"/>
      <c r="AC164" s="64"/>
    </row>
    <row r="165" spans="2:29" ht="7.5" customHeight="1" x14ac:dyDescent="0.25">
      <c r="B165" s="66"/>
      <c r="Z165" s="64"/>
      <c r="AA165" s="64"/>
      <c r="AB165" s="64"/>
      <c r="AC165" s="64"/>
    </row>
    <row r="166" spans="2:29" x14ac:dyDescent="0.25">
      <c r="B166" s="66"/>
      <c r="C166" s="18" t="s">
        <v>27</v>
      </c>
      <c r="Z166" s="64"/>
      <c r="AA166" s="64"/>
      <c r="AB166" s="64"/>
      <c r="AC166" s="64"/>
    </row>
    <row r="167" spans="2:29" x14ac:dyDescent="0.25">
      <c r="B167" s="66"/>
      <c r="C167" s="26" t="s">
        <v>1</v>
      </c>
      <c r="D167" s="21">
        <f>IFERROR(VLOOKUP(D4,Ambulance!$Z$4:$AA$17,2,FALSE),"")</f>
        <v>0.10783109567574435</v>
      </c>
      <c r="E167" s="21">
        <f>IFERROR(VLOOKUP(E4,Ambulance!$Z$4:$AA$17,2,FALSE),"")</f>
        <v>0.12530660576841748</v>
      </c>
      <c r="F167" s="21">
        <f>IFERROR(VLOOKUP(F4,Ambulance!$Z$4:$AA$17,2,FALSE),"")</f>
        <v>0.15014885944313988</v>
      </c>
      <c r="G167" s="21">
        <f>IFERROR(VLOOKUP(G4,Ambulance!$Z$4:$AA$17,2,FALSE),"")</f>
        <v>0.12404496263579846</v>
      </c>
      <c r="H167" s="21">
        <f>IFERROR(VLOOKUP(H4,Ambulance!$Z$4:$AA$17,2,FALSE),"")</f>
        <v>0.17289623973962703</v>
      </c>
      <c r="I167" s="21">
        <f>IFERROR(VLOOKUP(I4,Ambulance!$Z$4:$AA$17,2,FALSE),"")</f>
        <v>0.17193423438272623</v>
      </c>
      <c r="J167" s="21">
        <f>IFERROR(VLOOKUP(J4,Ambulance!$Z$4:$AA$17,2,FALSE),"")</f>
        <v>0.13453524868507033</v>
      </c>
      <c r="K167" s="21" t="str">
        <f>IFERROR(VLOOKUP(K4,Ambulance!$Z$4:$AA$17,2,FALSE),"")</f>
        <v/>
      </c>
      <c r="L167" s="21" t="str">
        <f>IFERROR(VLOOKUP(L4,Ambulance!$Z$4:$AA$17,2,FALSE),"")</f>
        <v/>
      </c>
      <c r="M167" s="21" t="str">
        <f>IFERROR(VLOOKUP(M4,Ambulance!$Z$4:$AA$17,2,FALSE),"")</f>
        <v/>
      </c>
      <c r="N167" s="21" t="str">
        <f>IFERROR(VLOOKUP(N4,Ambulance!$Z$4:$AA$17,2,FALSE),"")</f>
        <v/>
      </c>
      <c r="O167" s="21" t="str">
        <f>IFERROR(VLOOKUP(O4,Ambulance!$Z$4:$AA$17,2,FALSE),"")</f>
        <v/>
      </c>
      <c r="P167" s="21" t="str">
        <f>IFERROR(VLOOKUP(P4,Ambulance!$Z$4:$AA$17,2,FALSE),"")</f>
        <v/>
      </c>
      <c r="Q167" s="21" t="str">
        <f>IFERROR(VLOOKUP(Q4,Ambulance!$Z$4:$AA$17,2,FALSE),"")</f>
        <v/>
      </c>
      <c r="Z167" s="64"/>
      <c r="AA167" s="64"/>
      <c r="AB167" s="64"/>
      <c r="AC167" s="64"/>
    </row>
    <row r="168" spans="2:29" x14ac:dyDescent="0.25">
      <c r="B168" s="66"/>
      <c r="C168" s="1" t="s">
        <v>5</v>
      </c>
      <c r="D168" s="25">
        <f>IFERROR(VLOOKUP(D$4,Ambulance!$Z$4:$AE$17,3,FALSE),"")</f>
        <v>8.6744392345710297E-2</v>
      </c>
      <c r="E168" s="25">
        <f>IFERROR(VLOOKUP(E$4,Ambulance!$Z$4:$AE$17,3,FALSE),"")</f>
        <v>9.9811676082862524E-2</v>
      </c>
      <c r="F168" s="25">
        <f>IFERROR(VLOOKUP(F$4,Ambulance!$Z$4:$AE$17,3,FALSE),"")</f>
        <v>9.8380361887890677E-2</v>
      </c>
      <c r="G168" s="25">
        <f>IFERROR(VLOOKUP(G$4,Ambulance!$Z$4:$AE$17,3,FALSE),"")</f>
        <v>7.9003514056224897E-2</v>
      </c>
      <c r="H168" s="25">
        <f>IFERROR(VLOOKUP(H$4,Ambulance!$Z$4:$AE$17,3,FALSE),"")</f>
        <v>9.5378371301387793E-2</v>
      </c>
      <c r="I168" s="25">
        <f>IFERROR(VLOOKUP(I$4,Ambulance!$Z$4:$AE$17,3,FALSE),"")</f>
        <v>0.12848113148507417</v>
      </c>
      <c r="J168" s="25">
        <f>IFERROR(VLOOKUP(J$4,Ambulance!$Z$4:$AE$17,3,FALSE),"")</f>
        <v>9.8524389458083644E-2</v>
      </c>
      <c r="K168" s="25" t="str">
        <f>IFERROR(VLOOKUP(K$4,Ambulance!$Z$4:$AE$17,3,FALSE),"")</f>
        <v/>
      </c>
      <c r="L168" s="25" t="str">
        <f>IFERROR(VLOOKUP(L$4,Ambulance!$Z$4:$AE$17,3,FALSE),"")</f>
        <v/>
      </c>
      <c r="M168" s="25" t="str">
        <f>IFERROR(VLOOKUP(M$4,Ambulance!$Z$4:$AE$17,3,FALSE),"")</f>
        <v/>
      </c>
      <c r="N168" s="25" t="str">
        <f>IFERROR(VLOOKUP(N$4,Ambulance!$Z$4:$AE$17,3,FALSE),"")</f>
        <v/>
      </c>
      <c r="O168" s="25" t="str">
        <f>IFERROR(VLOOKUP(O$4,Ambulance!$Z$4:$AE$17,3,FALSE),"")</f>
        <v/>
      </c>
      <c r="P168" s="25" t="str">
        <f>IFERROR(VLOOKUP(P$4,Ambulance!$Z$4:$AE$17,3,FALSE),"")</f>
        <v/>
      </c>
      <c r="Q168" s="25" t="str">
        <f>IFERROR(VLOOKUP(Q$4,Ambulance!$Z$4:$AE$17,3,FALSE),"")</f>
        <v/>
      </c>
      <c r="Z168" s="64"/>
      <c r="AA168" s="64"/>
      <c r="AB168" s="64"/>
      <c r="AC168" s="64"/>
    </row>
    <row r="169" spans="2:29" x14ac:dyDescent="0.25">
      <c r="B169" s="66"/>
      <c r="C169" s="1" t="s">
        <v>33</v>
      </c>
      <c r="D169" s="25">
        <f>IFERROR(VLOOKUP(D$4,Ambulance!$Z$4:$AE$17,4,FALSE),"")</f>
        <v>0.1452033275018744</v>
      </c>
      <c r="E169" s="25">
        <f>IFERROR(VLOOKUP(E$4,Ambulance!$Z$4:$AE$17,4,FALSE),"")</f>
        <v>0.16234788833214031</v>
      </c>
      <c r="F169" s="25">
        <f>IFERROR(VLOOKUP(F$4,Ambulance!$Z$4:$AE$17,4,FALSE),"")</f>
        <v>0.19812540400775694</v>
      </c>
      <c r="G169" s="25">
        <f>IFERROR(VLOOKUP(G$4,Ambulance!$Z$4:$AE$17,4,FALSE),"")</f>
        <v>0.1552619328964801</v>
      </c>
      <c r="H169" s="25">
        <f>IFERROR(VLOOKUP(H$4,Ambulance!$Z$4:$AE$17,4,FALSE),"")</f>
        <v>0.22956701742280489</v>
      </c>
      <c r="I169" s="25">
        <f>IFERROR(VLOOKUP(I$4,Ambulance!$Z$4:$AE$17,4,FALSE),"")</f>
        <v>0.21323171156121667</v>
      </c>
      <c r="J169" s="25">
        <f>IFERROR(VLOOKUP(J$4,Ambulance!$Z$4:$AE$17,4,FALSE),"")</f>
        <v>0.18189670685621739</v>
      </c>
      <c r="K169" s="25" t="str">
        <f>IFERROR(VLOOKUP(K$4,Ambulance!$Z$4:$AE$17,4,FALSE),"")</f>
        <v/>
      </c>
      <c r="L169" s="25" t="str">
        <f>IFERROR(VLOOKUP(L$4,Ambulance!$Z$4:$AE$17,4,FALSE),"")</f>
        <v/>
      </c>
      <c r="M169" s="25" t="str">
        <f>IFERROR(VLOOKUP(M$4,Ambulance!$Z$4:$AE$17,4,FALSE),"")</f>
        <v/>
      </c>
      <c r="N169" s="25" t="str">
        <f>IFERROR(VLOOKUP(N$4,Ambulance!$Z$4:$AE$17,4,FALSE),"")</f>
        <v/>
      </c>
      <c r="O169" s="25" t="str">
        <f>IFERROR(VLOOKUP(O$4,Ambulance!$Z$4:$AE$17,4,FALSE),"")</f>
        <v/>
      </c>
      <c r="P169" s="25" t="str">
        <f>IFERROR(VLOOKUP(P$4,Ambulance!$Z$4:$AE$17,4,FALSE),"")</f>
        <v/>
      </c>
      <c r="Q169" s="25" t="str">
        <f>IFERROR(VLOOKUP(Q$4,Ambulance!$Z$4:$AE$17,4,FALSE),"")</f>
        <v/>
      </c>
      <c r="Z169" s="64"/>
      <c r="AA169" s="64"/>
      <c r="AB169" s="64"/>
      <c r="AC169" s="64"/>
    </row>
    <row r="170" spans="2:29" x14ac:dyDescent="0.25">
      <c r="B170" s="66"/>
      <c r="C170" s="1" t="s">
        <v>6</v>
      </c>
      <c r="D170" s="25">
        <f>IFERROR(VLOOKUP(D$4,Ambulance!$Z$4:$AE$17,5,FALSE),"")</f>
        <v>0.10780262088940694</v>
      </c>
      <c r="E170" s="25">
        <f>IFERROR(VLOOKUP(E$4,Ambulance!$Z$4:$AE$17,5,FALSE),"")</f>
        <v>0.12235563178959405</v>
      </c>
      <c r="F170" s="25">
        <f>IFERROR(VLOOKUP(F$4,Ambulance!$Z$4:$AE$17,5,FALSE),"")</f>
        <v>0.14639647454804122</v>
      </c>
      <c r="G170" s="25">
        <f>IFERROR(VLOOKUP(G$4,Ambulance!$Z$4:$AE$17,5,FALSE),"")</f>
        <v>0.12946580469547464</v>
      </c>
      <c r="H170" s="25">
        <f>IFERROR(VLOOKUP(H$4,Ambulance!$Z$4:$AE$17,5,FALSE),"")</f>
        <v>0.18063271348258542</v>
      </c>
      <c r="I170" s="25">
        <f>IFERROR(VLOOKUP(I$4,Ambulance!$Z$4:$AE$17,5,FALSE),"")</f>
        <v>0.18076806160705239</v>
      </c>
      <c r="J170" s="25">
        <f>IFERROR(VLOOKUP(J$4,Ambulance!$Z$4:$AE$17,5,FALSE),"")</f>
        <v>0.12798448245459354</v>
      </c>
      <c r="K170" s="25" t="str">
        <f>IFERROR(VLOOKUP(K$4,Ambulance!$Z$4:$AE$17,5,FALSE),"")</f>
        <v/>
      </c>
      <c r="L170" s="25" t="str">
        <f>IFERROR(VLOOKUP(L$4,Ambulance!$Z$4:$AE$17,5,FALSE),"")</f>
        <v/>
      </c>
      <c r="M170" s="25" t="str">
        <f>IFERROR(VLOOKUP(M$4,Ambulance!$Z$4:$AE$17,5,FALSE),"")</f>
        <v/>
      </c>
      <c r="N170" s="25" t="str">
        <f>IFERROR(VLOOKUP(N$4,Ambulance!$Z$4:$AE$17,5,FALSE),"")</f>
        <v/>
      </c>
      <c r="O170" s="25" t="str">
        <f>IFERROR(VLOOKUP(O$4,Ambulance!$Z$4:$AE$17,5,FALSE),"")</f>
        <v/>
      </c>
      <c r="P170" s="25" t="str">
        <f>IFERROR(VLOOKUP(P$4,Ambulance!$Z$4:$AE$17,5,FALSE),"")</f>
        <v/>
      </c>
      <c r="Q170" s="25" t="str">
        <f>IFERROR(VLOOKUP(Q$4,Ambulance!$Z$4:$AE$17,5,FALSE),"")</f>
        <v/>
      </c>
      <c r="Z170" s="64"/>
      <c r="AA170" s="64"/>
      <c r="AB170" s="64"/>
      <c r="AC170" s="64"/>
    </row>
    <row r="171" spans="2:29" x14ac:dyDescent="0.25">
      <c r="B171" s="66"/>
      <c r="C171" s="1" t="s">
        <v>7</v>
      </c>
      <c r="D171" s="25">
        <f>IFERROR(VLOOKUP(D$4,Ambulance!$Z$4:$AE$17,6,FALSE),"")</f>
        <v>7.5910840569331298E-2</v>
      </c>
      <c r="E171" s="25">
        <f>IFERROR(VLOOKUP(E$4,Ambulance!$Z$4:$AE$17,6,FALSE),"")</f>
        <v>0.1012758468983722</v>
      </c>
      <c r="F171" s="25">
        <f>IFERROR(VLOOKUP(F$4,Ambulance!$Z$4:$AE$17,6,FALSE),"")</f>
        <v>0.13228044151651325</v>
      </c>
      <c r="G171" s="25">
        <f>IFERROR(VLOOKUP(G$4,Ambulance!$Z$4:$AE$17,6,FALSE),"")</f>
        <v>0.10998968286009062</v>
      </c>
      <c r="H171" s="25">
        <f>IFERROR(VLOOKUP(H$4,Ambulance!$Z$4:$AE$17,6,FALSE),"")</f>
        <v>0.14334587752309272</v>
      </c>
      <c r="I171" s="25">
        <f>IFERROR(VLOOKUP(I$4,Ambulance!$Z$4:$AE$17,6,FALSE),"")</f>
        <v>0.13880098452883263</v>
      </c>
      <c r="J171" s="25">
        <f>IFERROR(VLOOKUP(J$4,Ambulance!$Z$4:$AE$17,6,FALSE),"")</f>
        <v>0.1081965701641158</v>
      </c>
      <c r="K171" s="25" t="str">
        <f>IFERROR(VLOOKUP(K$4,Ambulance!$Z$4:$AE$17,6,FALSE),"")</f>
        <v/>
      </c>
      <c r="L171" s="25" t="str">
        <f>IFERROR(VLOOKUP(L$4,Ambulance!$Z$4:$AE$17,6,FALSE),"")</f>
        <v/>
      </c>
      <c r="M171" s="25" t="str">
        <f>IFERROR(VLOOKUP(M$4,Ambulance!$Z$4:$AE$17,6,FALSE),"")</f>
        <v/>
      </c>
      <c r="N171" s="25" t="str">
        <f>IFERROR(VLOOKUP(N$4,Ambulance!$Z$4:$AE$17,6,FALSE),"")</f>
        <v/>
      </c>
      <c r="O171" s="25" t="str">
        <f>IFERROR(VLOOKUP(O$4,Ambulance!$Z$4:$AE$17,6,FALSE),"")</f>
        <v/>
      </c>
      <c r="P171" s="25" t="str">
        <f>IFERROR(VLOOKUP(P$4,Ambulance!$Z$4:$AE$17,6,FALSE),"")</f>
        <v/>
      </c>
      <c r="Q171" s="25" t="str">
        <f>IFERROR(VLOOKUP(Q$4,Ambulance!$Z$4:$AE$17,6,FALSE),"")</f>
        <v/>
      </c>
      <c r="Z171" s="64"/>
      <c r="AA171" s="64"/>
      <c r="AB171" s="64"/>
      <c r="AC171" s="64"/>
    </row>
    <row r="172" spans="2:29" ht="7.5" customHeight="1" x14ac:dyDescent="0.25">
      <c r="B172" s="66"/>
      <c r="Z172" s="64"/>
      <c r="AA172" s="64"/>
      <c r="AB172" s="64"/>
      <c r="AC172" s="64"/>
    </row>
    <row r="173" spans="2:29" x14ac:dyDescent="0.25">
      <c r="B173" s="66"/>
      <c r="C173" s="18" t="s">
        <v>28</v>
      </c>
      <c r="Z173" s="64"/>
      <c r="AA173" s="64"/>
      <c r="AB173" s="64"/>
      <c r="AC173" s="64"/>
    </row>
    <row r="174" spans="2:29" x14ac:dyDescent="0.25">
      <c r="B174" s="66"/>
      <c r="C174" s="26" t="s">
        <v>1</v>
      </c>
      <c r="D174" s="21">
        <f>IFERROR(VLOOKUP(D4,Ambulance!$Z$22:$AA$35,2,FALSE),"")</f>
        <v>1.9524797763754181E-2</v>
      </c>
      <c r="E174" s="21">
        <f>IFERROR(VLOOKUP(E4,Ambulance!$Z$22:$AA$35,2,FALSE),"")</f>
        <v>2.4708195889368182E-2</v>
      </c>
      <c r="F174" s="21">
        <f>IFERROR(VLOOKUP(F4,Ambulance!$Z$22:$AA$35,2,FALSE),"")</f>
        <v>3.5893995303589402E-2</v>
      </c>
      <c r="G174" s="21">
        <f>IFERROR(VLOOKUP(G4,Ambulance!$Z$22:$AA$35,2,FALSE),"")</f>
        <v>2.5254851066502E-2</v>
      </c>
      <c r="H174" s="21">
        <f>IFERROR(VLOOKUP(H4,Ambulance!$Z$22:$AA$35,2,FALSE),"")</f>
        <v>4.8451476879618448E-2</v>
      </c>
      <c r="I174" s="21">
        <f>IFERROR(VLOOKUP(I4,Ambulance!$Z$22:$AA$35,2,FALSE),"")</f>
        <v>5.2352892698203396E-2</v>
      </c>
      <c r="J174" s="21">
        <f>IFERROR(VLOOKUP(J4,Ambulance!$Z$22:$AA$35,2,FALSE),"")</f>
        <v>2.8066116056603571E-2</v>
      </c>
      <c r="K174" s="21" t="str">
        <f>IFERROR(VLOOKUP(K4,Ambulance!$Z$22:$AA$35,2,FALSE),"")</f>
        <v/>
      </c>
      <c r="L174" s="21" t="str">
        <f>IFERROR(VLOOKUP(L4,Ambulance!$Z$22:$AA$35,2,FALSE),"")</f>
        <v/>
      </c>
      <c r="M174" s="21" t="str">
        <f>IFERROR(VLOOKUP(M4,Ambulance!$Z$22:$AA$35,2,FALSE),"")</f>
        <v/>
      </c>
      <c r="N174" s="21" t="str">
        <f>IFERROR(VLOOKUP(N4,Ambulance!$Z$22:$AA$35,2,FALSE),"")</f>
        <v/>
      </c>
      <c r="O174" s="21" t="str">
        <f>IFERROR(VLOOKUP(O4,Ambulance!$Z$22:$AA$35,2,FALSE),"")</f>
        <v/>
      </c>
      <c r="P174" s="21" t="str">
        <f>IFERROR(VLOOKUP(P4,Ambulance!$Z$22:$AA$35,2,FALSE),"")</f>
        <v/>
      </c>
      <c r="Q174" s="21" t="str">
        <f>IFERROR(VLOOKUP(Q4,Ambulance!$Z$22:$AA$35,2,FALSE),"")</f>
        <v/>
      </c>
      <c r="Z174" s="64"/>
      <c r="AA174" s="64"/>
      <c r="AB174" s="64"/>
      <c r="AC174" s="64"/>
    </row>
    <row r="175" spans="2:29" x14ac:dyDescent="0.25">
      <c r="B175" s="66"/>
      <c r="C175" s="1" t="s">
        <v>5</v>
      </c>
      <c r="D175" s="25">
        <f>IFERROR(VLOOKUP(D$4,Ambulance!$Z$22:$AE$35,3,FALSE),"")</f>
        <v>3.3582562412875429E-3</v>
      </c>
      <c r="E175" s="25">
        <f>IFERROR(VLOOKUP(E$4,Ambulance!$Z$22:$AE$35,3,FALSE),"")</f>
        <v>8.8512241054613944E-3</v>
      </c>
      <c r="F175" s="25">
        <f>IFERROR(VLOOKUP(F$4,Ambulance!$Z$22:$AE$35,3,FALSE),"")</f>
        <v>9.8696697456662034E-3</v>
      </c>
      <c r="G175" s="25">
        <f>IFERROR(VLOOKUP(G$4,Ambulance!$Z$22:$AE$35,3,FALSE),"")</f>
        <v>7.3418674698795183E-3</v>
      </c>
      <c r="H175" s="25">
        <f>IFERROR(VLOOKUP(H$4,Ambulance!$Z$22:$AE$35,3,FALSE),"")</f>
        <v>1.3026970411102384E-2</v>
      </c>
      <c r="I175" s="25">
        <f>IFERROR(VLOOKUP(I$4,Ambulance!$Z$22:$AE$35,3,FALSE),"")</f>
        <v>2.6347080543212966E-2</v>
      </c>
      <c r="J175" s="25">
        <f>IFERROR(VLOOKUP(J$4,Ambulance!$Z$22:$AE$35,3,FALSE),"")</f>
        <v>1.1791996907017205E-2</v>
      </c>
      <c r="K175" s="25" t="str">
        <f>IFERROR(VLOOKUP(K$4,Ambulance!$Z$22:$AE$35,3,FALSE),"")</f>
        <v/>
      </c>
      <c r="L175" s="25" t="str">
        <f>IFERROR(VLOOKUP(L$4,Ambulance!$Z$22:$AE$35,3,FALSE),"")</f>
        <v/>
      </c>
      <c r="M175" s="25" t="str">
        <f>IFERROR(VLOOKUP(M$4,Ambulance!$Z$22:$AE$35,3,FALSE),"")</f>
        <v/>
      </c>
      <c r="N175" s="25" t="str">
        <f>IFERROR(VLOOKUP(N$4,Ambulance!$Z$22:$AE$35,3,FALSE),"")</f>
        <v/>
      </c>
      <c r="O175" s="25" t="str">
        <f>IFERROR(VLOOKUP(O$4,Ambulance!$Z$22:$AE$35,3,FALSE),"")</f>
        <v/>
      </c>
      <c r="P175" s="25" t="str">
        <f>IFERROR(VLOOKUP(P$4,Ambulance!$Z$22:$AE$35,3,FALSE),"")</f>
        <v/>
      </c>
      <c r="Q175" s="25" t="str">
        <f>IFERROR(VLOOKUP(Q$4,Ambulance!$Z$22:$AE$35,3,FALSE),"")</f>
        <v/>
      </c>
      <c r="Z175" s="64"/>
      <c r="AA175" s="64"/>
      <c r="AB175" s="64"/>
      <c r="AC175" s="64"/>
    </row>
    <row r="176" spans="2:29" x14ac:dyDescent="0.25">
      <c r="B176" s="66"/>
      <c r="C176" s="1" t="s">
        <v>33</v>
      </c>
      <c r="D176" s="25">
        <f>IFERROR(VLOOKUP(D$4,Ambulance!$Z$22:$AE$35,4,FALSE),"")</f>
        <v>2.7991002891927595E-2</v>
      </c>
      <c r="E176" s="25">
        <f>IFERROR(VLOOKUP(E$4,Ambulance!$Z$22:$AE$35,4,FALSE),"")</f>
        <v>3.1853972798854692E-2</v>
      </c>
      <c r="F176" s="25">
        <f>IFERROR(VLOOKUP(F$4,Ambulance!$Z$22:$AE$35,4,FALSE),"")</f>
        <v>4.6613517201752497E-2</v>
      </c>
      <c r="G176" s="25">
        <f>IFERROR(VLOOKUP(G$4,Ambulance!$Z$22:$AE$35,4,FALSE),"")</f>
        <v>2.6855731012998173E-2</v>
      </c>
      <c r="H176" s="25">
        <f>IFERROR(VLOOKUP(H$4,Ambulance!$Z$22:$AE$35,4,FALSE),"")</f>
        <v>5.9927548732102813E-2</v>
      </c>
      <c r="I176" s="25">
        <f>IFERROR(VLOOKUP(I$4,Ambulance!$Z$22:$AE$35,4,FALSE),"")</f>
        <v>6.49404886197536E-2</v>
      </c>
      <c r="J176" s="25">
        <f>IFERROR(VLOOKUP(J$4,Ambulance!$Z$22:$AE$35,4,FALSE),"")</f>
        <v>3.7970127766780638E-2</v>
      </c>
      <c r="K176" s="25" t="str">
        <f>IFERROR(VLOOKUP(K$4,Ambulance!$Z$22:$AE$35,4,FALSE),"")</f>
        <v/>
      </c>
      <c r="L176" s="25" t="str">
        <f>IFERROR(VLOOKUP(L$4,Ambulance!$Z$22:$AE$35,4,FALSE),"")</f>
        <v/>
      </c>
      <c r="M176" s="25" t="str">
        <f>IFERROR(VLOOKUP(M$4,Ambulance!$Z$22:$AE$35,4,FALSE),"")</f>
        <v/>
      </c>
      <c r="N176" s="25" t="str">
        <f>IFERROR(VLOOKUP(N$4,Ambulance!$Z$22:$AE$35,4,FALSE),"")</f>
        <v/>
      </c>
      <c r="O176" s="25" t="str">
        <f>IFERROR(VLOOKUP(O$4,Ambulance!$Z$22:$AE$35,4,FALSE),"")</f>
        <v/>
      </c>
      <c r="P176" s="25" t="str">
        <f>IFERROR(VLOOKUP(P$4,Ambulance!$Z$22:$AE$35,4,FALSE),"")</f>
        <v/>
      </c>
      <c r="Q176" s="25" t="str">
        <f>IFERROR(VLOOKUP(Q$4,Ambulance!$Z$22:$AE$35,4,FALSE),"")</f>
        <v/>
      </c>
      <c r="Z176" s="64"/>
      <c r="AA176" s="64"/>
      <c r="AB176" s="64"/>
      <c r="AC176" s="64"/>
    </row>
    <row r="177" spans="2:29" x14ac:dyDescent="0.25">
      <c r="B177" s="66"/>
      <c r="C177" s="1" t="s">
        <v>6</v>
      </c>
      <c r="D177" s="25">
        <f>IFERROR(VLOOKUP(D$4,Ambulance!$Z$22:$AE$35,5,FALSE),"")</f>
        <v>2.8186923810533008E-2</v>
      </c>
      <c r="E177" s="25">
        <f>IFERROR(VLOOKUP(E$4,Ambulance!$Z$22:$AE$35,5,FALSE),"")</f>
        <v>3.3197541452258436E-2</v>
      </c>
      <c r="F177" s="25">
        <f>IFERROR(VLOOKUP(F$4,Ambulance!$Z$22:$AE$35,5,FALSE),"")</f>
        <v>4.8058572469551336E-2</v>
      </c>
      <c r="G177" s="25">
        <f>IFERROR(VLOOKUP(G$4,Ambulance!$Z$22:$AE$35,5,FALSE),"")</f>
        <v>3.725757060224566E-2</v>
      </c>
      <c r="H177" s="25">
        <f>IFERROR(VLOOKUP(H$4,Ambulance!$Z$22:$AE$35,5,FALSE),"")</f>
        <v>6.5034429992348888E-2</v>
      </c>
      <c r="I177" s="25">
        <f>IFERROR(VLOOKUP(I$4,Ambulance!$Z$22:$AE$35,5,FALSE),"")</f>
        <v>6.7348937751207483E-2</v>
      </c>
      <c r="J177" s="25">
        <f>IFERROR(VLOOKUP(J$4,Ambulance!$Z$22:$AE$35,5,FALSE),"")</f>
        <v>3.3010051137365541E-2</v>
      </c>
      <c r="K177" s="25" t="str">
        <f>IFERROR(VLOOKUP(K$4,Ambulance!$Z$22:$AE$35,5,FALSE),"")</f>
        <v/>
      </c>
      <c r="L177" s="25" t="str">
        <f>IFERROR(VLOOKUP(L$4,Ambulance!$Z$22:$AE$35,5,FALSE),"")</f>
        <v/>
      </c>
      <c r="M177" s="25" t="str">
        <f>IFERROR(VLOOKUP(M$4,Ambulance!$Z$22:$AE$35,5,FALSE),"")</f>
        <v/>
      </c>
      <c r="N177" s="25" t="str">
        <f>IFERROR(VLOOKUP(N$4,Ambulance!$Z$22:$AE$35,5,FALSE),"")</f>
        <v/>
      </c>
      <c r="O177" s="25" t="str">
        <f>IFERROR(VLOOKUP(O$4,Ambulance!$Z$22:$AE$35,5,FALSE),"")</f>
        <v/>
      </c>
      <c r="P177" s="25" t="str">
        <f>IFERROR(VLOOKUP(P$4,Ambulance!$Z$22:$AE$35,5,FALSE),"")</f>
        <v/>
      </c>
      <c r="Q177" s="25" t="str">
        <f>IFERROR(VLOOKUP(Q$4,Ambulance!$Z$22:$AE$35,5,FALSE),"")</f>
        <v/>
      </c>
      <c r="Z177" s="64"/>
      <c r="AA177" s="64"/>
      <c r="AB177" s="64"/>
      <c r="AC177" s="64"/>
    </row>
    <row r="178" spans="2:29" x14ac:dyDescent="0.25">
      <c r="B178" s="66"/>
      <c r="C178" s="1" t="s">
        <v>7</v>
      </c>
      <c r="D178" s="25">
        <f>IFERROR(VLOOKUP(D$4,Ambulance!$Z$22:$AE$35,6,FALSE),"")</f>
        <v>9.3545788201593403E-3</v>
      </c>
      <c r="E178" s="25">
        <f>IFERROR(VLOOKUP(E$4,Ambulance!$Z$22:$AE$35,6,FALSE),"")</f>
        <v>1.658600967883854E-2</v>
      </c>
      <c r="F178" s="25">
        <f>IFERROR(VLOOKUP(F$4,Ambulance!$Z$22:$AE$35,6,FALSE),"")</f>
        <v>2.5522446664630688E-2</v>
      </c>
      <c r="G178" s="25">
        <f>IFERROR(VLOOKUP(G$4,Ambulance!$Z$22:$AE$35,6,FALSE),"")</f>
        <v>2.0230565648409814E-2</v>
      </c>
      <c r="H178" s="25">
        <f>IFERROR(VLOOKUP(H$4,Ambulance!$Z$22:$AE$35,6,FALSE),"")</f>
        <v>3.6050290797126239E-2</v>
      </c>
      <c r="I178" s="25">
        <f>IFERROR(VLOOKUP(I$4,Ambulance!$Z$22:$AE$35,6,FALSE),"")</f>
        <v>3.5205696202531646E-2</v>
      </c>
      <c r="J178" s="25">
        <f>IFERROR(VLOOKUP(J$4,Ambulance!$Z$22:$AE$35,6,FALSE),"")</f>
        <v>2.0560575327309608E-2</v>
      </c>
      <c r="K178" s="25" t="str">
        <f>IFERROR(VLOOKUP(K$4,Ambulance!$Z$22:$AE$35,6,FALSE),"")</f>
        <v/>
      </c>
      <c r="L178" s="25" t="str">
        <f>IFERROR(VLOOKUP(L$4,Ambulance!$Z$22:$AE$35,6,FALSE),"")</f>
        <v/>
      </c>
      <c r="M178" s="25" t="str">
        <f>IFERROR(VLOOKUP(M$4,Ambulance!$Z$22:$AE$35,6,FALSE),"")</f>
        <v/>
      </c>
      <c r="N178" s="25" t="str">
        <f>IFERROR(VLOOKUP(N$4,Ambulance!$Z$22:$AE$35,6,FALSE),"")</f>
        <v/>
      </c>
      <c r="O178" s="25" t="str">
        <f>IFERROR(VLOOKUP(O$4,Ambulance!$Z$22:$AE$35,6,FALSE),"")</f>
        <v/>
      </c>
      <c r="P178" s="25" t="str">
        <f>IFERROR(VLOOKUP(P$4,Ambulance!$Z$22:$AE$35,6,FALSE),"")</f>
        <v/>
      </c>
      <c r="Q178" s="25" t="str">
        <f>IFERROR(VLOOKUP(Q$4,Ambulance!$Z$22:$AE$35,6,FALSE),"")</f>
        <v/>
      </c>
      <c r="Z178" s="64"/>
      <c r="AA178" s="64"/>
      <c r="AB178" s="64"/>
      <c r="AC178" s="64"/>
    </row>
    <row r="179" spans="2:29" ht="7.5" customHeight="1" x14ac:dyDescent="0.25">
      <c r="B179" s="66"/>
      <c r="Z179" s="64"/>
      <c r="AA179" s="64"/>
      <c r="AB179" s="64"/>
      <c r="AC179" s="64"/>
    </row>
    <row r="180" spans="2:29" x14ac:dyDescent="0.25">
      <c r="B180" s="66"/>
      <c r="C180" s="17" t="s">
        <v>29</v>
      </c>
      <c r="D180" s="28">
        <f>HLOOKUP(D4,Ambulance!$AH$145:$AU$146,2,FALSE)</f>
        <v>95</v>
      </c>
      <c r="E180" s="28">
        <f>HLOOKUP(E4,Ambulance!$AH$145:$AU$146,2,FALSE)</f>
        <v>101</v>
      </c>
      <c r="F180" s="28">
        <f>HLOOKUP(F4,Ambulance!$AH$145:$AU$146,2,FALSE)</f>
        <v>105</v>
      </c>
      <c r="G180" s="28">
        <f>HLOOKUP(G4,Ambulance!$AH$145:$AU$146,2,FALSE)</f>
        <v>102</v>
      </c>
      <c r="H180" s="28">
        <f>HLOOKUP(H4,Ambulance!$AH$145:$AU$146,2,FALSE)</f>
        <v>108</v>
      </c>
      <c r="I180" s="28">
        <f>HLOOKUP(I4,Ambulance!$AH$145:$AU$146,2,FALSE)</f>
        <v>117</v>
      </c>
      <c r="J180" s="28">
        <f>HLOOKUP(J4,Ambulance!$AH$145:$AU$146,2,FALSE)</f>
        <v>106</v>
      </c>
      <c r="K180" s="28" t="str">
        <f>HLOOKUP(K4,Ambulance!$AH$145:$AU$146,2,FALSE)</f>
        <v/>
      </c>
      <c r="L180" s="28" t="str">
        <f>HLOOKUP(L4,Ambulance!$AH$145:$AU$146,2,FALSE)</f>
        <v/>
      </c>
      <c r="M180" s="28" t="str">
        <f>HLOOKUP(M4,Ambulance!$AH$145:$AU$146,2,FALSE)</f>
        <v/>
      </c>
      <c r="N180" s="28" t="str">
        <f>HLOOKUP(N4,Ambulance!$AH$145:$AU$146,2,FALSE)</f>
        <v/>
      </c>
      <c r="O180" s="28" t="str">
        <f>HLOOKUP(O4,Ambulance!$AH$145:$AU$146,2,FALSE)</f>
        <v/>
      </c>
      <c r="P180" s="28" t="str">
        <f>HLOOKUP(P4,Ambulance!$AH$145:$AU$146,2,FALSE)</f>
        <v/>
      </c>
      <c r="Q180" s="28" t="str">
        <f>HLOOKUP(Q4,Ambulance!$AH$145:$AU$146,2,FALSE)</f>
        <v/>
      </c>
      <c r="Z180" s="64"/>
      <c r="AA180" s="64"/>
      <c r="AB180" s="64"/>
      <c r="AC180" s="64"/>
    </row>
    <row r="184" spans="2:29" x14ac:dyDescent="0.25">
      <c r="E184" s="4"/>
    </row>
  </sheetData>
  <sheetProtection password="EF6C" sheet="1" objects="1" scenarios="1" selectLockedCells="1" selectUnlockedCells="1"/>
  <mergeCells count="58">
    <mergeCell ref="N38:Q38"/>
    <mergeCell ref="D49:F49"/>
    <mergeCell ref="G49:J49"/>
    <mergeCell ref="K49:M49"/>
    <mergeCell ref="N49:Q49"/>
    <mergeCell ref="Z4:AC4"/>
    <mergeCell ref="N14:Q14"/>
    <mergeCell ref="N16:Q16"/>
    <mergeCell ref="B6:B16"/>
    <mergeCell ref="D14:F14"/>
    <mergeCell ref="D16:F16"/>
    <mergeCell ref="G14:J14"/>
    <mergeCell ref="G16:J16"/>
    <mergeCell ref="K14:M14"/>
    <mergeCell ref="K16:M16"/>
    <mergeCell ref="S4:X4"/>
    <mergeCell ref="Z19:AC22"/>
    <mergeCell ref="Z23:AC47"/>
    <mergeCell ref="B18:B47"/>
    <mergeCell ref="B65:B77"/>
    <mergeCell ref="D90:F90"/>
    <mergeCell ref="G90:J90"/>
    <mergeCell ref="K90:M90"/>
    <mergeCell ref="N90:Q90"/>
    <mergeCell ref="D27:F27"/>
    <mergeCell ref="G27:J27"/>
    <mergeCell ref="K27:M27"/>
    <mergeCell ref="N27:Q27"/>
    <mergeCell ref="B51:B63"/>
    <mergeCell ref="D38:F38"/>
    <mergeCell ref="G38:J38"/>
    <mergeCell ref="K38:M38"/>
    <mergeCell ref="D103:F103"/>
    <mergeCell ref="G103:J103"/>
    <mergeCell ref="K103:M103"/>
    <mergeCell ref="N103:Q103"/>
    <mergeCell ref="B79:B103"/>
    <mergeCell ref="Z109:AC121"/>
    <mergeCell ref="Z123:AC126"/>
    <mergeCell ref="Z127:AC139"/>
    <mergeCell ref="Z141:AC144"/>
    <mergeCell ref="Z145:AC157"/>
    <mergeCell ref="Z159:AC162"/>
    <mergeCell ref="Z163:AC180"/>
    <mergeCell ref="C2:AC2"/>
    <mergeCell ref="B159:B180"/>
    <mergeCell ref="Z6:AC9"/>
    <mergeCell ref="Z10:AC16"/>
    <mergeCell ref="Z51:AC54"/>
    <mergeCell ref="Z55:AC63"/>
    <mergeCell ref="Z65:AC67"/>
    <mergeCell ref="Z68:AC77"/>
    <mergeCell ref="Z79:AC82"/>
    <mergeCell ref="B105:B121"/>
    <mergeCell ref="B123:B139"/>
    <mergeCell ref="B141:B157"/>
    <mergeCell ref="Z84:AC103"/>
    <mergeCell ref="Z105:AC108"/>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1"/>
  <sheetViews>
    <sheetView topLeftCell="A4" workbookViewId="0">
      <selection activeCell="AP4" sqref="AP1:AP1048576"/>
    </sheetView>
  </sheetViews>
  <sheetFormatPr defaultRowHeight="15" x14ac:dyDescent="0.25"/>
  <cols>
    <col min="1" max="1" width="4.42578125" customWidth="1"/>
    <col min="2" max="2" width="13.140625" bestFit="1" customWidth="1"/>
    <col min="3" max="3" width="23.85546875" bestFit="1" customWidth="1"/>
    <col min="4" max="4" width="22.28515625" bestFit="1" customWidth="1"/>
    <col min="7" max="7" width="13.140625" customWidth="1"/>
    <col min="8" max="8" width="23.85546875" bestFit="1" customWidth="1"/>
    <col min="9" max="9" width="22.28515625" bestFit="1" customWidth="1"/>
    <col min="10" max="10" width="23.85546875" bestFit="1" customWidth="1"/>
    <col min="11" max="11" width="22.28515625" bestFit="1" customWidth="1"/>
    <col min="12" max="12" width="23.85546875" bestFit="1" customWidth="1"/>
    <col min="13" max="13" width="22.28515625" bestFit="1" customWidth="1"/>
    <col min="14" max="14" width="23.85546875" bestFit="1" customWidth="1"/>
    <col min="15" max="15" width="22.28515625" bestFit="1" customWidth="1"/>
    <col min="16" max="16" width="28.85546875" bestFit="1" customWidth="1"/>
    <col min="17" max="17" width="27.28515625" bestFit="1" customWidth="1"/>
    <col min="18" max="18" width="3.42578125" customWidth="1"/>
    <col min="26" max="26" width="13.140625" bestFit="1" customWidth="1"/>
    <col min="27" max="27" width="23.85546875" customWidth="1"/>
    <col min="28" max="28" width="22.28515625" customWidth="1"/>
    <col min="31" max="31" width="13.140625" customWidth="1"/>
    <col min="32" max="32" width="23.85546875" bestFit="1" customWidth="1"/>
    <col min="33" max="33" width="22.28515625" bestFit="1" customWidth="1"/>
    <col min="34" max="34" width="23.85546875" bestFit="1" customWidth="1"/>
    <col min="35" max="35" width="22.28515625" bestFit="1" customWidth="1"/>
    <col min="36" max="36" width="23.85546875" bestFit="1" customWidth="1"/>
    <col min="37" max="37" width="22.28515625" bestFit="1" customWidth="1"/>
    <col min="38" max="38" width="23.85546875" bestFit="1" customWidth="1"/>
    <col min="39" max="39" width="22.28515625" bestFit="1" customWidth="1"/>
    <col min="40" max="40" width="28.85546875" bestFit="1" customWidth="1"/>
    <col min="41" max="41" width="27.28515625" bestFit="1" customWidth="1"/>
    <col min="42" max="42" width="2.85546875" customWidth="1"/>
  </cols>
  <sheetData>
    <row r="1" spans="2:48" s="29" customFormat="1" x14ac:dyDescent="0.25">
      <c r="B1" s="84" t="s">
        <v>566</v>
      </c>
      <c r="C1" s="84"/>
      <c r="D1" s="84"/>
      <c r="E1" s="84"/>
      <c r="G1" s="83" t="s">
        <v>598</v>
      </c>
      <c r="H1" s="83"/>
      <c r="I1" s="83"/>
      <c r="J1" s="83"/>
      <c r="K1" s="83"/>
      <c r="L1" s="83"/>
      <c r="M1" s="83"/>
      <c r="N1" s="83"/>
      <c r="O1" s="83"/>
      <c r="P1" s="83"/>
      <c r="Q1" s="83"/>
      <c r="R1" s="83"/>
      <c r="S1" s="83"/>
      <c r="T1" s="83"/>
      <c r="U1" s="83"/>
      <c r="V1" s="83"/>
      <c r="W1" s="83"/>
      <c r="X1" s="83"/>
      <c r="Z1" s="84" t="s">
        <v>572</v>
      </c>
      <c r="AA1" s="84"/>
      <c r="AB1" s="84"/>
      <c r="AC1" s="84"/>
      <c r="AE1" s="83" t="s">
        <v>573</v>
      </c>
      <c r="AF1" s="83"/>
      <c r="AG1" s="83"/>
      <c r="AH1" s="83"/>
      <c r="AI1" s="83"/>
      <c r="AJ1" s="83"/>
      <c r="AK1" s="83"/>
      <c r="AL1" s="83"/>
      <c r="AM1" s="83"/>
      <c r="AN1" s="83"/>
      <c r="AO1" s="83"/>
      <c r="AP1" s="83"/>
      <c r="AQ1" s="83"/>
      <c r="AR1" s="83"/>
      <c r="AS1" s="83"/>
      <c r="AT1" s="83"/>
      <c r="AU1" s="83"/>
      <c r="AV1" s="83"/>
    </row>
    <row r="3" spans="2:48" x14ac:dyDescent="0.25">
      <c r="B3" s="37" t="s">
        <v>254</v>
      </c>
      <c r="C3" t="s" vm="2">
        <v>253</v>
      </c>
      <c r="G3" s="37" t="s">
        <v>254</v>
      </c>
      <c r="H3" t="s" vm="1">
        <v>80</v>
      </c>
      <c r="Z3" s="37" t="s">
        <v>254</v>
      </c>
      <c r="AA3" t="s" vm="2">
        <v>253</v>
      </c>
      <c r="AE3" s="37" t="s">
        <v>254</v>
      </c>
      <c r="AF3" t="s" vm="1">
        <v>80</v>
      </c>
    </row>
    <row r="5" spans="2:48" x14ac:dyDescent="0.25">
      <c r="B5" s="37" t="s">
        <v>236</v>
      </c>
      <c r="C5" t="s">
        <v>594</v>
      </c>
      <c r="D5" t="s">
        <v>595</v>
      </c>
      <c r="H5" s="37" t="s">
        <v>256</v>
      </c>
      <c r="T5" t="s">
        <v>255</v>
      </c>
      <c r="U5" t="s">
        <v>5</v>
      </c>
      <c r="V5" t="s">
        <v>274</v>
      </c>
      <c r="W5" t="s">
        <v>6</v>
      </c>
      <c r="X5" t="s">
        <v>7</v>
      </c>
      <c r="Z5" s="37" t="s">
        <v>236</v>
      </c>
      <c r="AA5" t="s">
        <v>594</v>
      </c>
      <c r="AB5" t="s">
        <v>595</v>
      </c>
      <c r="AF5" s="37" t="s">
        <v>256</v>
      </c>
      <c r="AR5" t="s">
        <v>255</v>
      </c>
      <c r="AS5" t="s">
        <v>5</v>
      </c>
      <c r="AT5" t="s">
        <v>274</v>
      </c>
      <c r="AU5" t="s">
        <v>6</v>
      </c>
      <c r="AV5" t="s">
        <v>7</v>
      </c>
    </row>
    <row r="6" spans="2:48" x14ac:dyDescent="0.25">
      <c r="B6" s="38" t="s">
        <v>237</v>
      </c>
      <c r="C6" s="2">
        <v>5148</v>
      </c>
      <c r="D6" s="2">
        <v>3921</v>
      </c>
      <c r="E6" s="4">
        <f>D6/C6</f>
        <v>0.7616550116550117</v>
      </c>
      <c r="H6" t="s">
        <v>5</v>
      </c>
      <c r="J6" t="s">
        <v>33</v>
      </c>
      <c r="L6" t="s">
        <v>257</v>
      </c>
      <c r="N6" t="s">
        <v>258</v>
      </c>
      <c r="P6" t="s">
        <v>596</v>
      </c>
      <c r="Q6" t="s">
        <v>597</v>
      </c>
      <c r="S6" s="40" t="s">
        <v>260</v>
      </c>
      <c r="T6" s="48">
        <f>VLOOKUP($S6,$G$8:$Q$1048576,11,FALSE)/VLOOKUP($S6,$G$8:$Q$1048576,10,FALSE)</f>
        <v>0.74441687344913154</v>
      </c>
      <c r="U6" s="48">
        <f>VLOOKUP($S6,$G$8:$Q$1048576,3,FALSE)/VLOOKUP($S6,$G$8:$Q$1048576,2,FALSE)</f>
        <v>0.82213261648745517</v>
      </c>
      <c r="V6" s="48">
        <f>VLOOKUP($S6,$G$8:$Q$1048576,5,FALSE)/VLOOKUP($S6,$G$8:$Q$1048576,4,FALSE)</f>
        <v>0.69633127497275704</v>
      </c>
      <c r="W6" s="48">
        <f>VLOOKUP($S6,$G$8:$Q$1048576,7,FALSE)/VLOOKUP($S6,$G$8:$Q$1048576,6,FALSE)</f>
        <v>0.75739910313901349</v>
      </c>
      <c r="X6" s="48">
        <f>VLOOKUP($S6,$G$8:$Q$1048576,9,FALSE)/VLOOKUP($S6,$G$8:$Q$1048576,8,FALSE)</f>
        <v>0.71993006993006992</v>
      </c>
      <c r="Z6" s="38" t="s">
        <v>237</v>
      </c>
      <c r="AA6" s="2">
        <v>5148</v>
      </c>
      <c r="AB6" s="2">
        <v>3921</v>
      </c>
      <c r="AC6" s="39">
        <f>(AA6-AB6)/4</f>
        <v>306.75</v>
      </c>
      <c r="AF6" t="s">
        <v>5</v>
      </c>
      <c r="AH6" t="s">
        <v>33</v>
      </c>
      <c r="AJ6" t="s">
        <v>257</v>
      </c>
      <c r="AL6" t="s">
        <v>258</v>
      </c>
      <c r="AN6" t="s">
        <v>596</v>
      </c>
      <c r="AO6" t="s">
        <v>597</v>
      </c>
      <c r="AQ6" s="40" t="s">
        <v>260</v>
      </c>
      <c r="AR6" s="44">
        <f>(VLOOKUP($S6,$G$8:$Q$1048576,10,FALSE)-VLOOKUP($S6,$G$8:$Q$1048576,11,FALSE))/7</f>
        <v>367.85714285714283</v>
      </c>
      <c r="AS6" s="44">
        <f>(VLOOKUP($S6,$G$8:$Q$1048576,2,FALSE)-VLOOKUP($S6,$G$8:$Q$1048576,3,FALSE))/7</f>
        <v>56.714285714285715</v>
      </c>
      <c r="AT6" s="44">
        <f>(VLOOKUP($S6,$G$8:$Q$1048576,4,FALSE)-VLOOKUP($S6,$G$8:$Q$1048576,5,FALSE))/7</f>
        <v>119.42857142857143</v>
      </c>
      <c r="AU6" s="44">
        <f>(VLOOKUP($S6,$G$8:$Q$1048576,6,FALSE)-VLOOKUP($S6,$G$8:$Q$1048576,7,FALSE))/7</f>
        <v>77.285714285714292</v>
      </c>
      <c r="AV6" s="44">
        <f>(VLOOKUP($S6,$G$8:$Q$1048576,8,FALSE)-VLOOKUP($S6,$G$8:$Q$1048576,9,FALSE))/7</f>
        <v>114.42857142857143</v>
      </c>
    </row>
    <row r="7" spans="2:48" x14ac:dyDescent="0.25">
      <c r="B7" s="38" t="s">
        <v>238</v>
      </c>
      <c r="C7" s="2">
        <v>9766</v>
      </c>
      <c r="D7" s="2">
        <v>7134</v>
      </c>
      <c r="E7" s="4">
        <f t="shared" ref="E7:E20" si="0">D7/C7</f>
        <v>0.73049354904771657</v>
      </c>
      <c r="G7" s="37" t="s">
        <v>236</v>
      </c>
      <c r="H7" t="s">
        <v>594</v>
      </c>
      <c r="I7" t="s">
        <v>595</v>
      </c>
      <c r="J7" t="s">
        <v>594</v>
      </c>
      <c r="K7" t="s">
        <v>595</v>
      </c>
      <c r="L7" t="s">
        <v>594</v>
      </c>
      <c r="M7" t="s">
        <v>595</v>
      </c>
      <c r="N7" t="s">
        <v>594</v>
      </c>
      <c r="O7" t="s">
        <v>595</v>
      </c>
      <c r="S7" s="39" t="s">
        <v>261</v>
      </c>
      <c r="T7" s="48">
        <f t="shared" ref="T7:T19" si="1">VLOOKUP(S7,$G$8:$Q$1048576,11,FALSE)/VLOOKUP(S7,$G$8:$Q$1048576,10,FALSE)</f>
        <v>0.73465326833150935</v>
      </c>
      <c r="U7" s="48">
        <f t="shared" ref="U7:U19" si="2">VLOOKUP($S7,$G$8:$Q$1048576,3,FALSE)/VLOOKUP($S7,$G$8:$Q$1048576,2,FALSE)</f>
        <v>0.8347476552032157</v>
      </c>
      <c r="V7" s="48">
        <f t="shared" ref="V7:V19" si="3">VLOOKUP($S7,$G$8:$Q$1048576,5,FALSE)/VLOOKUP($S7,$G$8:$Q$1048576,4,FALSE)</f>
        <v>0.69660014781966006</v>
      </c>
      <c r="W7" s="48">
        <f t="shared" ref="W7:W19" si="4">VLOOKUP($S7,$G$8:$Q$1048576,7,FALSE)/VLOOKUP($S7,$G$8:$Q$1048576,6,FALSE)</f>
        <v>0.74820788530465954</v>
      </c>
      <c r="X7" s="48">
        <f t="shared" ref="X7:X19" si="5">VLOOKUP($S7,$G$8:$Q$1048576,9,FALSE)/VLOOKUP($S7,$G$8:$Q$1048576,8,FALSE)</f>
        <v>0.68197633959638138</v>
      </c>
      <c r="Z7" s="38" t="s">
        <v>238</v>
      </c>
      <c r="AA7" s="2">
        <v>9766</v>
      </c>
      <c r="AB7" s="2">
        <v>7134</v>
      </c>
      <c r="AC7" s="39">
        <f t="shared" ref="AC7:AC20" si="6">(AA7-AB7)/7</f>
        <v>376</v>
      </c>
      <c r="AE7" s="37" t="s">
        <v>236</v>
      </c>
      <c r="AF7" t="s">
        <v>594</v>
      </c>
      <c r="AG7" t="s">
        <v>595</v>
      </c>
      <c r="AH7" t="s">
        <v>594</v>
      </c>
      <c r="AI7" t="s">
        <v>595</v>
      </c>
      <c r="AJ7" t="s">
        <v>594</v>
      </c>
      <c r="AK7" t="s">
        <v>595</v>
      </c>
      <c r="AL7" t="s">
        <v>594</v>
      </c>
      <c r="AM7" t="s">
        <v>595</v>
      </c>
      <c r="AQ7" s="39" t="s">
        <v>261</v>
      </c>
      <c r="AR7" s="44">
        <f t="shared" ref="AR7:AR19" si="7">(VLOOKUP($S7,$G$8:$Q$1048576,10,FALSE)-VLOOKUP($S7,$G$8:$Q$1048576,11,FALSE))/7</f>
        <v>381</v>
      </c>
      <c r="AS7" s="44">
        <f t="shared" ref="AS7:AS19" si="8">(VLOOKUP($S7,$G$8:$Q$1048576,2,FALSE)-VLOOKUP($S7,$G$8:$Q$1048576,3,FALSE))/7</f>
        <v>52.857142857142854</v>
      </c>
      <c r="AT7" s="44">
        <f t="shared" ref="AT7:AT19" si="9">(VLOOKUP($S7,$G$8:$Q$1048576,4,FALSE)-VLOOKUP($S7,$G$8:$Q$1048576,5,FALSE))/7</f>
        <v>117.28571428571429</v>
      </c>
      <c r="AU7" s="44">
        <f t="shared" ref="AU7:AU19" si="10">(VLOOKUP($S7,$G$8:$Q$1048576,6,FALSE)-VLOOKUP($S7,$G$8:$Q$1048576,7,FALSE))/7</f>
        <v>80.285714285714292</v>
      </c>
      <c r="AV7" s="44">
        <f t="shared" ref="AV7:AV19" si="11">(VLOOKUP($S7,$G$8:$Q$1048576,8,FALSE)-VLOOKUP($S7,$G$8:$Q$1048576,9,FALSE))/7</f>
        <v>130.57142857142858</v>
      </c>
    </row>
    <row r="8" spans="2:48" x14ac:dyDescent="0.25">
      <c r="B8" s="38" t="s">
        <v>239</v>
      </c>
      <c r="C8" s="2">
        <v>9458</v>
      </c>
      <c r="D8" s="2">
        <v>6952</v>
      </c>
      <c r="E8" s="4">
        <f t="shared" si="0"/>
        <v>0.73503912032142105</v>
      </c>
      <c r="G8" s="38" t="s">
        <v>260</v>
      </c>
      <c r="H8" s="2">
        <v>2232</v>
      </c>
      <c r="I8" s="2">
        <v>1835</v>
      </c>
      <c r="J8" s="2">
        <v>2753</v>
      </c>
      <c r="K8" s="2">
        <v>1917</v>
      </c>
      <c r="L8" s="2">
        <v>2230</v>
      </c>
      <c r="M8" s="2">
        <v>1689</v>
      </c>
      <c r="N8" s="2">
        <v>2860</v>
      </c>
      <c r="O8" s="2">
        <v>2059</v>
      </c>
      <c r="P8" s="2">
        <v>10075</v>
      </c>
      <c r="Q8" s="2">
        <v>7500</v>
      </c>
      <c r="S8" s="39" t="s">
        <v>262</v>
      </c>
      <c r="T8" s="48">
        <f t="shared" si="1"/>
        <v>0.72341918027858498</v>
      </c>
      <c r="U8" s="48">
        <f t="shared" si="2"/>
        <v>0.83637172076478439</v>
      </c>
      <c r="V8" s="48">
        <f t="shared" si="3"/>
        <v>0.72156133828996283</v>
      </c>
      <c r="W8" s="48">
        <f t="shared" si="4"/>
        <v>0.72018140589569157</v>
      </c>
      <c r="X8" s="48">
        <f t="shared" si="5"/>
        <v>0.63809523809523805</v>
      </c>
      <c r="Z8" s="38" t="s">
        <v>239</v>
      </c>
      <c r="AA8" s="2">
        <v>9458</v>
      </c>
      <c r="AB8" s="2">
        <v>6952</v>
      </c>
      <c r="AC8" s="39">
        <f t="shared" si="6"/>
        <v>358</v>
      </c>
      <c r="AE8" s="38" t="s">
        <v>260</v>
      </c>
      <c r="AF8" s="2">
        <v>2232</v>
      </c>
      <c r="AG8" s="2">
        <v>1835</v>
      </c>
      <c r="AH8" s="2">
        <v>2753</v>
      </c>
      <c r="AI8" s="2">
        <v>1917</v>
      </c>
      <c r="AJ8" s="2">
        <v>2230</v>
      </c>
      <c r="AK8" s="2">
        <v>1689</v>
      </c>
      <c r="AL8" s="2">
        <v>2860</v>
      </c>
      <c r="AM8" s="2">
        <v>2059</v>
      </c>
      <c r="AN8" s="2">
        <v>10075</v>
      </c>
      <c r="AO8" s="2">
        <v>7500</v>
      </c>
      <c r="AQ8" s="39" t="s">
        <v>262</v>
      </c>
      <c r="AR8" s="44">
        <f t="shared" si="7"/>
        <v>394.28571428571428</v>
      </c>
      <c r="AS8" s="44">
        <f t="shared" si="8"/>
        <v>52.571428571428569</v>
      </c>
      <c r="AT8" s="44">
        <f t="shared" si="9"/>
        <v>107</v>
      </c>
      <c r="AU8" s="44">
        <f t="shared" si="10"/>
        <v>88.142857142857139</v>
      </c>
      <c r="AV8" s="44">
        <f t="shared" si="11"/>
        <v>146.57142857142858</v>
      </c>
    </row>
    <row r="9" spans="2:48" x14ac:dyDescent="0.25">
      <c r="B9" s="38" t="s">
        <v>240</v>
      </c>
      <c r="C9" s="2">
        <v>9463</v>
      </c>
      <c r="D9" s="2">
        <v>6957</v>
      </c>
      <c r="E9" s="4">
        <f t="shared" si="0"/>
        <v>0.73517911867272534</v>
      </c>
      <c r="G9" s="38" t="s">
        <v>261</v>
      </c>
      <c r="H9" s="2">
        <v>2239</v>
      </c>
      <c r="I9" s="2">
        <v>1869</v>
      </c>
      <c r="J9" s="2">
        <v>2706</v>
      </c>
      <c r="K9" s="2">
        <v>1885</v>
      </c>
      <c r="L9" s="2">
        <v>2232</v>
      </c>
      <c r="M9" s="2">
        <v>1670</v>
      </c>
      <c r="N9" s="2">
        <v>2874</v>
      </c>
      <c r="O9" s="2">
        <v>1960</v>
      </c>
      <c r="P9" s="2">
        <v>10051</v>
      </c>
      <c r="Q9" s="2">
        <v>7384</v>
      </c>
      <c r="S9" s="39" t="s">
        <v>263</v>
      </c>
      <c r="T9" s="48">
        <f t="shared" si="1"/>
        <v>0.73064209155564463</v>
      </c>
      <c r="U9" s="48">
        <f t="shared" si="2"/>
        <v>0.84937611408199643</v>
      </c>
      <c r="V9" s="48">
        <f t="shared" si="3"/>
        <v>0.71913011426465168</v>
      </c>
      <c r="W9" s="48">
        <f t="shared" si="4"/>
        <v>0.7319444444444444</v>
      </c>
      <c r="X9" s="48">
        <f t="shared" si="5"/>
        <v>0.6475924633635729</v>
      </c>
      <c r="Z9" s="38" t="s">
        <v>240</v>
      </c>
      <c r="AA9" s="2">
        <v>9463</v>
      </c>
      <c r="AB9" s="2">
        <v>6957</v>
      </c>
      <c r="AC9" s="39">
        <f t="shared" si="6"/>
        <v>358</v>
      </c>
      <c r="AE9" s="38" t="s">
        <v>261</v>
      </c>
      <c r="AF9" s="2">
        <v>2239</v>
      </c>
      <c r="AG9" s="2">
        <v>1869</v>
      </c>
      <c r="AH9" s="2">
        <v>2706</v>
      </c>
      <c r="AI9" s="2">
        <v>1885</v>
      </c>
      <c r="AJ9" s="2">
        <v>2232</v>
      </c>
      <c r="AK9" s="2">
        <v>1670</v>
      </c>
      <c r="AL9" s="2">
        <v>2874</v>
      </c>
      <c r="AM9" s="2">
        <v>1960</v>
      </c>
      <c r="AN9" s="2">
        <v>10051</v>
      </c>
      <c r="AO9" s="2">
        <v>7384</v>
      </c>
      <c r="AQ9" s="39" t="s">
        <v>263</v>
      </c>
      <c r="AR9" s="44">
        <f t="shared" si="7"/>
        <v>384.14285714285717</v>
      </c>
      <c r="AS9" s="44">
        <f t="shared" si="8"/>
        <v>48.285714285714285</v>
      </c>
      <c r="AT9" s="44">
        <f t="shared" si="9"/>
        <v>108.85714285714286</v>
      </c>
      <c r="AU9" s="44">
        <f t="shared" si="10"/>
        <v>82.714285714285708</v>
      </c>
      <c r="AV9" s="44">
        <f t="shared" si="11"/>
        <v>144.28571428571428</v>
      </c>
    </row>
    <row r="10" spans="2:48" x14ac:dyDescent="0.25">
      <c r="B10" s="38" t="s">
        <v>241</v>
      </c>
      <c r="C10" s="2">
        <v>9518</v>
      </c>
      <c r="D10" s="2">
        <v>7026</v>
      </c>
      <c r="E10" s="4">
        <f t="shared" si="0"/>
        <v>0.73818028997688589</v>
      </c>
      <c r="G10" s="38" t="s">
        <v>262</v>
      </c>
      <c r="H10" s="2">
        <v>2249</v>
      </c>
      <c r="I10" s="2">
        <v>1881</v>
      </c>
      <c r="J10" s="2">
        <v>2690</v>
      </c>
      <c r="K10" s="2">
        <v>1941</v>
      </c>
      <c r="L10" s="2">
        <v>2205</v>
      </c>
      <c r="M10" s="2">
        <v>1588</v>
      </c>
      <c r="N10" s="2">
        <v>2835</v>
      </c>
      <c r="O10" s="2">
        <v>1809</v>
      </c>
      <c r="P10" s="2">
        <v>9979</v>
      </c>
      <c r="Q10" s="2">
        <v>7219</v>
      </c>
      <c r="S10" s="39" t="s">
        <v>264</v>
      </c>
      <c r="T10" s="48">
        <f t="shared" si="1"/>
        <v>0.7099442008768434</v>
      </c>
      <c r="U10" s="48">
        <f t="shared" si="2"/>
        <v>0.84836249439210409</v>
      </c>
      <c r="V10" s="48">
        <f t="shared" si="3"/>
        <v>0.68236173393124067</v>
      </c>
      <c r="W10" s="48">
        <f t="shared" si="4"/>
        <v>0.66773602199816684</v>
      </c>
      <c r="X10" s="48">
        <f t="shared" si="5"/>
        <v>0.66158019667683965</v>
      </c>
      <c r="Z10" s="38" t="s">
        <v>241</v>
      </c>
      <c r="AA10" s="2">
        <v>9518</v>
      </c>
      <c r="AB10" s="2">
        <v>7026</v>
      </c>
      <c r="AC10" s="39">
        <f t="shared" si="6"/>
        <v>356</v>
      </c>
      <c r="AE10" s="38" t="s">
        <v>262</v>
      </c>
      <c r="AF10" s="2">
        <v>2249</v>
      </c>
      <c r="AG10" s="2">
        <v>1881</v>
      </c>
      <c r="AH10" s="2">
        <v>2690</v>
      </c>
      <c r="AI10" s="2">
        <v>1941</v>
      </c>
      <c r="AJ10" s="2">
        <v>2205</v>
      </c>
      <c r="AK10" s="2">
        <v>1588</v>
      </c>
      <c r="AL10" s="2">
        <v>2835</v>
      </c>
      <c r="AM10" s="2">
        <v>1809</v>
      </c>
      <c r="AN10" s="2">
        <v>9979</v>
      </c>
      <c r="AO10" s="2">
        <v>7219</v>
      </c>
      <c r="AQ10" s="39" t="s">
        <v>264</v>
      </c>
      <c r="AR10" s="44">
        <f t="shared" si="7"/>
        <v>415.85714285714283</v>
      </c>
      <c r="AS10" s="44">
        <f t="shared" si="8"/>
        <v>48.285714285714285</v>
      </c>
      <c r="AT10" s="44">
        <f t="shared" si="9"/>
        <v>121.42857142857143</v>
      </c>
      <c r="AU10" s="44">
        <f t="shared" si="10"/>
        <v>103.57142857142857</v>
      </c>
      <c r="AV10" s="44">
        <f t="shared" si="11"/>
        <v>142.57142857142858</v>
      </c>
    </row>
    <row r="11" spans="2:48" x14ac:dyDescent="0.25">
      <c r="B11" s="38" t="s">
        <v>242</v>
      </c>
      <c r="C11" s="2">
        <v>9960</v>
      </c>
      <c r="D11" s="2">
        <v>7445</v>
      </c>
      <c r="E11" s="4">
        <f t="shared" si="0"/>
        <v>0.7474899598393574</v>
      </c>
      <c r="G11" s="38" t="s">
        <v>263</v>
      </c>
      <c r="H11" s="2">
        <v>2244</v>
      </c>
      <c r="I11" s="2">
        <v>1906</v>
      </c>
      <c r="J11" s="2">
        <v>2713</v>
      </c>
      <c r="K11" s="2">
        <v>1951</v>
      </c>
      <c r="L11" s="2">
        <v>2160</v>
      </c>
      <c r="M11" s="2">
        <v>1581</v>
      </c>
      <c r="N11" s="2">
        <v>2866</v>
      </c>
      <c r="O11" s="2">
        <v>1856</v>
      </c>
      <c r="P11" s="2">
        <v>9983</v>
      </c>
      <c r="Q11" s="2">
        <v>7294</v>
      </c>
      <c r="S11" s="39" t="s">
        <v>265</v>
      </c>
      <c r="T11" s="48">
        <f t="shared" si="1"/>
        <v>0.71733966745843225</v>
      </c>
      <c r="U11" s="48">
        <f t="shared" si="2"/>
        <v>0.84701659937191565</v>
      </c>
      <c r="V11" s="48">
        <f t="shared" si="3"/>
        <v>0.64345606999635441</v>
      </c>
      <c r="W11" s="48">
        <f t="shared" si="4"/>
        <v>0.67615176151761514</v>
      </c>
      <c r="X11" s="48">
        <f t="shared" si="5"/>
        <v>0.71898560657984922</v>
      </c>
      <c r="Z11" s="38" t="s">
        <v>242</v>
      </c>
      <c r="AA11" s="2">
        <v>9960</v>
      </c>
      <c r="AB11" s="2">
        <v>7445</v>
      </c>
      <c r="AC11" s="39">
        <f t="shared" si="6"/>
        <v>359.28571428571428</v>
      </c>
      <c r="AE11" s="38" t="s">
        <v>263</v>
      </c>
      <c r="AF11" s="2">
        <v>2244</v>
      </c>
      <c r="AG11" s="2">
        <v>1906</v>
      </c>
      <c r="AH11" s="2">
        <v>2713</v>
      </c>
      <c r="AI11" s="2">
        <v>1951</v>
      </c>
      <c r="AJ11" s="2">
        <v>2160</v>
      </c>
      <c r="AK11" s="2">
        <v>1581</v>
      </c>
      <c r="AL11" s="2">
        <v>2866</v>
      </c>
      <c r="AM11" s="2">
        <v>1856</v>
      </c>
      <c r="AN11" s="2">
        <v>9983</v>
      </c>
      <c r="AO11" s="2">
        <v>7294</v>
      </c>
      <c r="AQ11" s="39" t="s">
        <v>265</v>
      </c>
      <c r="AR11" s="44">
        <f t="shared" si="7"/>
        <v>408</v>
      </c>
      <c r="AS11" s="44">
        <f t="shared" si="8"/>
        <v>48.714285714285715</v>
      </c>
      <c r="AT11" s="44">
        <f t="shared" si="9"/>
        <v>139.71428571428572</v>
      </c>
      <c r="AU11" s="44">
        <f t="shared" si="10"/>
        <v>102.42857142857143</v>
      </c>
      <c r="AV11" s="44">
        <f t="shared" si="11"/>
        <v>117.14285714285714</v>
      </c>
    </row>
    <row r="12" spans="2:48" x14ac:dyDescent="0.25">
      <c r="B12" s="38" t="s">
        <v>243</v>
      </c>
      <c r="C12" s="2">
        <v>10340</v>
      </c>
      <c r="D12" s="2">
        <v>7657</v>
      </c>
      <c r="E12" s="4">
        <f t="shared" si="0"/>
        <v>0.7405222437137331</v>
      </c>
      <c r="G12" s="38" t="s">
        <v>264</v>
      </c>
      <c r="H12" s="2">
        <v>2229</v>
      </c>
      <c r="I12" s="2">
        <v>1891</v>
      </c>
      <c r="J12" s="2">
        <v>2676</v>
      </c>
      <c r="K12" s="2">
        <v>1826</v>
      </c>
      <c r="L12" s="2">
        <v>2182</v>
      </c>
      <c r="M12" s="2">
        <v>1457</v>
      </c>
      <c r="N12" s="2">
        <v>2949</v>
      </c>
      <c r="O12" s="2">
        <v>1951</v>
      </c>
      <c r="P12" s="2">
        <v>10036</v>
      </c>
      <c r="Q12" s="2">
        <v>7125</v>
      </c>
      <c r="S12" s="39" t="s">
        <v>266</v>
      </c>
      <c r="T12" s="48">
        <f t="shared" si="1"/>
        <v>0.69255791030064073</v>
      </c>
      <c r="U12" s="48">
        <f t="shared" si="2"/>
        <v>0.77548271216883702</v>
      </c>
      <c r="V12" s="48">
        <f t="shared" si="3"/>
        <v>0.65023559260601671</v>
      </c>
      <c r="W12" s="48">
        <f t="shared" si="4"/>
        <v>0.66982408660351822</v>
      </c>
      <c r="X12" s="48">
        <f t="shared" si="5"/>
        <v>0.68660774983004758</v>
      </c>
      <c r="Z12" s="38" t="s">
        <v>243</v>
      </c>
      <c r="AA12" s="2">
        <v>10340</v>
      </c>
      <c r="AB12" s="2">
        <v>7657</v>
      </c>
      <c r="AC12" s="39">
        <f t="shared" si="6"/>
        <v>383.28571428571428</v>
      </c>
      <c r="AE12" s="38" t="s">
        <v>264</v>
      </c>
      <c r="AF12" s="2">
        <v>2229</v>
      </c>
      <c r="AG12" s="2">
        <v>1891</v>
      </c>
      <c r="AH12" s="2">
        <v>2676</v>
      </c>
      <c r="AI12" s="2">
        <v>1826</v>
      </c>
      <c r="AJ12" s="2">
        <v>2182</v>
      </c>
      <c r="AK12" s="2">
        <v>1457</v>
      </c>
      <c r="AL12" s="2">
        <v>2949</v>
      </c>
      <c r="AM12" s="2">
        <v>1951</v>
      </c>
      <c r="AN12" s="2">
        <v>10036</v>
      </c>
      <c r="AO12" s="2">
        <v>7125</v>
      </c>
      <c r="AQ12" s="39" t="s">
        <v>266</v>
      </c>
      <c r="AR12" s="44">
        <f t="shared" si="7"/>
        <v>445.57142857142856</v>
      </c>
      <c r="AS12" s="44">
        <f t="shared" si="8"/>
        <v>71.428571428571431</v>
      </c>
      <c r="AT12" s="44">
        <f t="shared" si="9"/>
        <v>137.85714285714286</v>
      </c>
      <c r="AU12" s="44">
        <f t="shared" si="10"/>
        <v>104.57142857142857</v>
      </c>
      <c r="AV12" s="44">
        <f t="shared" si="11"/>
        <v>131.71428571428572</v>
      </c>
    </row>
    <row r="13" spans="2:48" x14ac:dyDescent="0.25">
      <c r="B13" s="38" t="s">
        <v>244</v>
      </c>
      <c r="C13" s="2">
        <v>9872</v>
      </c>
      <c r="D13" s="2">
        <v>7166</v>
      </c>
      <c r="E13" s="4">
        <f t="shared" si="0"/>
        <v>0.72589141004862234</v>
      </c>
      <c r="G13" s="38" t="s">
        <v>265</v>
      </c>
      <c r="H13" s="2">
        <v>2229</v>
      </c>
      <c r="I13" s="2">
        <v>1888</v>
      </c>
      <c r="J13" s="2">
        <v>2743</v>
      </c>
      <c r="K13" s="2">
        <v>1765</v>
      </c>
      <c r="L13" s="2">
        <v>2214</v>
      </c>
      <c r="M13" s="2">
        <v>1497</v>
      </c>
      <c r="N13" s="2">
        <v>2918</v>
      </c>
      <c r="O13" s="2">
        <v>2098</v>
      </c>
      <c r="P13" s="2">
        <v>10104</v>
      </c>
      <c r="Q13" s="2">
        <v>7248</v>
      </c>
      <c r="S13" s="39" t="s">
        <v>267</v>
      </c>
      <c r="T13" s="48" t="e">
        <f t="shared" si="1"/>
        <v>#N/A</v>
      </c>
      <c r="U13" s="48" t="e">
        <f t="shared" si="2"/>
        <v>#N/A</v>
      </c>
      <c r="V13" s="48" t="e">
        <f t="shared" si="3"/>
        <v>#N/A</v>
      </c>
      <c r="W13" s="48" t="e">
        <f t="shared" si="4"/>
        <v>#N/A</v>
      </c>
      <c r="X13" s="48" t="e">
        <f t="shared" si="5"/>
        <v>#N/A</v>
      </c>
      <c r="Z13" s="38" t="s">
        <v>244</v>
      </c>
      <c r="AA13" s="2">
        <v>9872</v>
      </c>
      <c r="AB13" s="2">
        <v>7166</v>
      </c>
      <c r="AC13" s="39">
        <f t="shared" si="6"/>
        <v>386.57142857142856</v>
      </c>
      <c r="AE13" s="38" t="s">
        <v>265</v>
      </c>
      <c r="AF13" s="2">
        <v>2229</v>
      </c>
      <c r="AG13" s="2">
        <v>1888</v>
      </c>
      <c r="AH13" s="2">
        <v>2743</v>
      </c>
      <c r="AI13" s="2">
        <v>1765</v>
      </c>
      <c r="AJ13" s="2">
        <v>2214</v>
      </c>
      <c r="AK13" s="2">
        <v>1497</v>
      </c>
      <c r="AL13" s="2">
        <v>2918</v>
      </c>
      <c r="AM13" s="2">
        <v>2098</v>
      </c>
      <c r="AN13" s="2">
        <v>10104</v>
      </c>
      <c r="AO13" s="2">
        <v>7248</v>
      </c>
      <c r="AQ13" s="39" t="s">
        <v>267</v>
      </c>
      <c r="AR13" s="44" t="e">
        <f t="shared" si="7"/>
        <v>#N/A</v>
      </c>
      <c r="AS13" s="44" t="e">
        <f t="shared" si="8"/>
        <v>#N/A</v>
      </c>
      <c r="AT13" s="44" t="e">
        <f t="shared" si="9"/>
        <v>#N/A</v>
      </c>
      <c r="AU13" s="44" t="e">
        <f t="shared" si="10"/>
        <v>#N/A</v>
      </c>
      <c r="AV13" s="44" t="e">
        <f t="shared" si="11"/>
        <v>#N/A</v>
      </c>
    </row>
    <row r="14" spans="2:48" x14ac:dyDescent="0.25">
      <c r="B14" s="38" t="s">
        <v>245</v>
      </c>
      <c r="C14" s="2">
        <v>10140</v>
      </c>
      <c r="D14" s="2">
        <v>7420</v>
      </c>
      <c r="E14" s="4">
        <f t="shared" si="0"/>
        <v>0.73175542406311633</v>
      </c>
      <c r="G14" s="38" t="s">
        <v>266</v>
      </c>
      <c r="H14" s="2">
        <v>2227</v>
      </c>
      <c r="I14" s="2">
        <v>1727</v>
      </c>
      <c r="J14" s="2">
        <v>2759</v>
      </c>
      <c r="K14" s="2">
        <v>1794</v>
      </c>
      <c r="L14" s="2">
        <v>2217</v>
      </c>
      <c r="M14" s="2">
        <v>1485</v>
      </c>
      <c r="N14" s="2">
        <v>2942</v>
      </c>
      <c r="O14" s="2">
        <v>2020</v>
      </c>
      <c r="P14" s="2">
        <v>10145</v>
      </c>
      <c r="Q14" s="2">
        <v>7026</v>
      </c>
      <c r="S14" s="39" t="s">
        <v>268</v>
      </c>
      <c r="T14" s="48" t="e">
        <f t="shared" si="1"/>
        <v>#N/A</v>
      </c>
      <c r="U14" s="48" t="e">
        <f t="shared" si="2"/>
        <v>#N/A</v>
      </c>
      <c r="V14" s="48" t="e">
        <f t="shared" si="3"/>
        <v>#N/A</v>
      </c>
      <c r="W14" s="48" t="e">
        <f t="shared" si="4"/>
        <v>#N/A</v>
      </c>
      <c r="X14" s="48" t="e">
        <f t="shared" si="5"/>
        <v>#N/A</v>
      </c>
      <c r="Z14" s="38" t="s">
        <v>245</v>
      </c>
      <c r="AA14" s="2">
        <v>10140</v>
      </c>
      <c r="AB14" s="2">
        <v>7420</v>
      </c>
      <c r="AC14" s="39">
        <f t="shared" si="6"/>
        <v>388.57142857142856</v>
      </c>
      <c r="AE14" s="38" t="s">
        <v>266</v>
      </c>
      <c r="AF14" s="2">
        <v>2227</v>
      </c>
      <c r="AG14" s="2">
        <v>1727</v>
      </c>
      <c r="AH14" s="2">
        <v>2759</v>
      </c>
      <c r="AI14" s="2">
        <v>1794</v>
      </c>
      <c r="AJ14" s="2">
        <v>2217</v>
      </c>
      <c r="AK14" s="2">
        <v>1485</v>
      </c>
      <c r="AL14" s="2">
        <v>2942</v>
      </c>
      <c r="AM14" s="2">
        <v>2020</v>
      </c>
      <c r="AN14" s="2">
        <v>10145</v>
      </c>
      <c r="AO14" s="2">
        <v>7026</v>
      </c>
      <c r="AQ14" s="39" t="s">
        <v>268</v>
      </c>
      <c r="AR14" s="44" t="e">
        <f t="shared" si="7"/>
        <v>#N/A</v>
      </c>
      <c r="AS14" s="44" t="e">
        <f t="shared" si="8"/>
        <v>#N/A</v>
      </c>
      <c r="AT14" s="44" t="e">
        <f t="shared" si="9"/>
        <v>#N/A</v>
      </c>
      <c r="AU14" s="44" t="e">
        <f t="shared" si="10"/>
        <v>#N/A</v>
      </c>
      <c r="AV14" s="44" t="e">
        <f t="shared" si="11"/>
        <v>#N/A</v>
      </c>
    </row>
    <row r="15" spans="2:48" x14ac:dyDescent="0.25">
      <c r="B15" s="38" t="s">
        <v>246</v>
      </c>
      <c r="C15" s="2">
        <v>10019</v>
      </c>
      <c r="D15" s="2">
        <v>7427</v>
      </c>
      <c r="E15" s="4">
        <f t="shared" si="0"/>
        <v>0.74129154606248127</v>
      </c>
      <c r="G15" s="38" t="s">
        <v>252</v>
      </c>
      <c r="H15" s="2">
        <v>15649</v>
      </c>
      <c r="I15" s="2">
        <v>12997</v>
      </c>
      <c r="J15" s="2">
        <v>19040</v>
      </c>
      <c r="K15" s="2">
        <v>13079</v>
      </c>
      <c r="L15" s="2">
        <v>15440</v>
      </c>
      <c r="M15" s="2">
        <v>10967</v>
      </c>
      <c r="N15" s="2">
        <v>20244</v>
      </c>
      <c r="O15" s="2">
        <v>13753</v>
      </c>
      <c r="P15" s="2">
        <v>70373</v>
      </c>
      <c r="Q15" s="2">
        <v>50796</v>
      </c>
      <c r="S15" s="39" t="s">
        <v>269</v>
      </c>
      <c r="T15" s="48" t="e">
        <f t="shared" si="1"/>
        <v>#N/A</v>
      </c>
      <c r="U15" s="48" t="e">
        <f t="shared" si="2"/>
        <v>#N/A</v>
      </c>
      <c r="V15" s="48" t="e">
        <f t="shared" si="3"/>
        <v>#N/A</v>
      </c>
      <c r="W15" s="48" t="e">
        <f t="shared" si="4"/>
        <v>#N/A</v>
      </c>
      <c r="X15" s="48" t="e">
        <f t="shared" si="5"/>
        <v>#N/A</v>
      </c>
      <c r="Z15" s="38" t="s">
        <v>246</v>
      </c>
      <c r="AA15" s="2">
        <v>10019</v>
      </c>
      <c r="AB15" s="2">
        <v>7427</v>
      </c>
      <c r="AC15" s="39">
        <f t="shared" si="6"/>
        <v>370.28571428571428</v>
      </c>
      <c r="AE15" s="38" t="s">
        <v>252</v>
      </c>
      <c r="AF15" s="2">
        <v>15649</v>
      </c>
      <c r="AG15" s="2">
        <v>12997</v>
      </c>
      <c r="AH15" s="2">
        <v>19040</v>
      </c>
      <c r="AI15" s="2">
        <v>13079</v>
      </c>
      <c r="AJ15" s="2">
        <v>15440</v>
      </c>
      <c r="AK15" s="2">
        <v>10967</v>
      </c>
      <c r="AL15" s="2">
        <v>20244</v>
      </c>
      <c r="AM15" s="2">
        <v>13753</v>
      </c>
      <c r="AN15" s="2">
        <v>70373</v>
      </c>
      <c r="AO15" s="2">
        <v>50796</v>
      </c>
      <c r="AQ15" s="39" t="s">
        <v>269</v>
      </c>
      <c r="AR15" s="44" t="e">
        <f t="shared" si="7"/>
        <v>#N/A</v>
      </c>
      <c r="AS15" s="44" t="e">
        <f t="shared" si="8"/>
        <v>#N/A</v>
      </c>
      <c r="AT15" s="44" t="e">
        <f t="shared" si="9"/>
        <v>#N/A</v>
      </c>
      <c r="AU15" s="44" t="e">
        <f t="shared" si="10"/>
        <v>#N/A</v>
      </c>
      <c r="AV15" s="44" t="e">
        <f t="shared" si="11"/>
        <v>#N/A</v>
      </c>
    </row>
    <row r="16" spans="2:48" x14ac:dyDescent="0.25">
      <c r="B16" s="38" t="s">
        <v>247</v>
      </c>
      <c r="C16" s="2">
        <v>10037</v>
      </c>
      <c r="D16" s="2">
        <v>7323</v>
      </c>
      <c r="E16" s="4">
        <f t="shared" si="0"/>
        <v>0.72960047823054697</v>
      </c>
      <c r="I16" s="4"/>
      <c r="S16" s="39" t="s">
        <v>270</v>
      </c>
      <c r="T16" s="48" t="e">
        <f t="shared" si="1"/>
        <v>#N/A</v>
      </c>
      <c r="U16" s="48" t="e">
        <f t="shared" si="2"/>
        <v>#N/A</v>
      </c>
      <c r="V16" s="48" t="e">
        <f t="shared" si="3"/>
        <v>#N/A</v>
      </c>
      <c r="W16" s="48" t="e">
        <f t="shared" si="4"/>
        <v>#N/A</v>
      </c>
      <c r="X16" s="48" t="e">
        <f t="shared" si="5"/>
        <v>#N/A</v>
      </c>
      <c r="Z16" s="38" t="s">
        <v>247</v>
      </c>
      <c r="AA16" s="2">
        <v>10037</v>
      </c>
      <c r="AB16" s="2">
        <v>7323</v>
      </c>
      <c r="AC16" s="39">
        <f t="shared" si="6"/>
        <v>387.71428571428572</v>
      </c>
      <c r="AQ16" s="39" t="s">
        <v>270</v>
      </c>
      <c r="AR16" s="44" t="e">
        <f t="shared" si="7"/>
        <v>#N/A</v>
      </c>
      <c r="AS16" s="44" t="e">
        <f t="shared" si="8"/>
        <v>#N/A</v>
      </c>
      <c r="AT16" s="44" t="e">
        <f t="shared" si="9"/>
        <v>#N/A</v>
      </c>
      <c r="AU16" s="44" t="e">
        <f t="shared" si="10"/>
        <v>#N/A</v>
      </c>
      <c r="AV16" s="44" t="e">
        <f t="shared" si="11"/>
        <v>#N/A</v>
      </c>
    </row>
    <row r="17" spans="2:48" x14ac:dyDescent="0.25">
      <c r="B17" s="38" t="s">
        <v>248</v>
      </c>
      <c r="C17" s="2">
        <v>10034</v>
      </c>
      <c r="D17" s="2">
        <v>7172</v>
      </c>
      <c r="E17" s="4">
        <f t="shared" si="0"/>
        <v>0.71476978273868841</v>
      </c>
      <c r="S17" s="39" t="s">
        <v>271</v>
      </c>
      <c r="T17" s="48" t="e">
        <f t="shared" si="1"/>
        <v>#N/A</v>
      </c>
      <c r="U17" s="48" t="e">
        <f t="shared" si="2"/>
        <v>#N/A</v>
      </c>
      <c r="V17" s="48" t="e">
        <f t="shared" si="3"/>
        <v>#N/A</v>
      </c>
      <c r="W17" s="48" t="e">
        <f t="shared" si="4"/>
        <v>#N/A</v>
      </c>
      <c r="X17" s="48" t="e">
        <f t="shared" si="5"/>
        <v>#N/A</v>
      </c>
      <c r="Z17" s="38" t="s">
        <v>248</v>
      </c>
      <c r="AA17" s="2">
        <v>10034</v>
      </c>
      <c r="AB17" s="2">
        <v>7172</v>
      </c>
      <c r="AC17" s="39">
        <f t="shared" si="6"/>
        <v>408.85714285714283</v>
      </c>
      <c r="AQ17" s="39" t="s">
        <v>271</v>
      </c>
      <c r="AR17" s="44" t="e">
        <f t="shared" si="7"/>
        <v>#N/A</v>
      </c>
      <c r="AS17" s="44" t="e">
        <f t="shared" si="8"/>
        <v>#N/A</v>
      </c>
      <c r="AT17" s="44" t="e">
        <f t="shared" si="9"/>
        <v>#N/A</v>
      </c>
      <c r="AU17" s="44" t="e">
        <f t="shared" si="10"/>
        <v>#N/A</v>
      </c>
      <c r="AV17" s="44" t="e">
        <f t="shared" si="11"/>
        <v>#N/A</v>
      </c>
    </row>
    <row r="18" spans="2:48" x14ac:dyDescent="0.25">
      <c r="B18" s="38" t="s">
        <v>249</v>
      </c>
      <c r="C18" s="2">
        <v>10182</v>
      </c>
      <c r="D18" s="2">
        <v>7370</v>
      </c>
      <c r="E18" s="4">
        <f t="shared" si="0"/>
        <v>0.72382636024356706</v>
      </c>
      <c r="S18" s="39" t="s">
        <v>272</v>
      </c>
      <c r="T18" s="48" t="e">
        <f t="shared" si="1"/>
        <v>#N/A</v>
      </c>
      <c r="U18" s="48" t="e">
        <f t="shared" si="2"/>
        <v>#N/A</v>
      </c>
      <c r="V18" s="48" t="e">
        <f t="shared" si="3"/>
        <v>#N/A</v>
      </c>
      <c r="W18" s="48" t="e">
        <f t="shared" si="4"/>
        <v>#N/A</v>
      </c>
      <c r="X18" s="48" t="e">
        <f t="shared" si="5"/>
        <v>#N/A</v>
      </c>
      <c r="Z18" s="38" t="s">
        <v>249</v>
      </c>
      <c r="AA18" s="2">
        <v>10182</v>
      </c>
      <c r="AB18" s="2">
        <v>7370</v>
      </c>
      <c r="AC18" s="39">
        <f t="shared" si="6"/>
        <v>401.71428571428572</v>
      </c>
      <c r="AQ18" s="39" t="s">
        <v>272</v>
      </c>
      <c r="AR18" s="44" t="e">
        <f t="shared" si="7"/>
        <v>#N/A</v>
      </c>
      <c r="AS18" s="44" t="e">
        <f t="shared" si="8"/>
        <v>#N/A</v>
      </c>
      <c r="AT18" s="44" t="e">
        <f t="shared" si="9"/>
        <v>#N/A</v>
      </c>
      <c r="AU18" s="44" t="e">
        <f t="shared" si="10"/>
        <v>#N/A</v>
      </c>
      <c r="AV18" s="44" t="e">
        <f t="shared" si="11"/>
        <v>#N/A</v>
      </c>
    </row>
    <row r="19" spans="2:48" x14ac:dyDescent="0.25">
      <c r="B19" s="38" t="s">
        <v>250</v>
      </c>
      <c r="C19" s="2">
        <v>10159</v>
      </c>
      <c r="D19" s="2">
        <v>7345</v>
      </c>
      <c r="E19" s="4">
        <f t="shared" si="0"/>
        <v>0.72300423270006886</v>
      </c>
      <c r="S19" s="39" t="s">
        <v>273</v>
      </c>
      <c r="T19" s="48" t="e">
        <f t="shared" si="1"/>
        <v>#N/A</v>
      </c>
      <c r="U19" s="48" t="e">
        <f t="shared" si="2"/>
        <v>#N/A</v>
      </c>
      <c r="V19" s="48" t="e">
        <f t="shared" si="3"/>
        <v>#N/A</v>
      </c>
      <c r="W19" s="48" t="e">
        <f t="shared" si="4"/>
        <v>#N/A</v>
      </c>
      <c r="X19" s="48" t="e">
        <f t="shared" si="5"/>
        <v>#N/A</v>
      </c>
      <c r="Z19" s="38" t="s">
        <v>250</v>
      </c>
      <c r="AA19" s="2">
        <v>10159</v>
      </c>
      <c r="AB19" s="2">
        <v>7345</v>
      </c>
      <c r="AC19" s="39">
        <f t="shared" si="6"/>
        <v>402</v>
      </c>
      <c r="AQ19" s="39" t="s">
        <v>273</v>
      </c>
      <c r="AR19" s="44" t="e">
        <f t="shared" si="7"/>
        <v>#N/A</v>
      </c>
      <c r="AS19" s="44" t="e">
        <f t="shared" si="8"/>
        <v>#N/A</v>
      </c>
      <c r="AT19" s="44" t="e">
        <f t="shared" si="9"/>
        <v>#N/A</v>
      </c>
      <c r="AU19" s="44" t="e">
        <f t="shared" si="10"/>
        <v>#N/A</v>
      </c>
      <c r="AV19" s="44" t="e">
        <f t="shared" si="11"/>
        <v>#N/A</v>
      </c>
    </row>
    <row r="20" spans="2:48" x14ac:dyDescent="0.25">
      <c r="B20" s="38" t="s">
        <v>251</v>
      </c>
      <c r="C20" s="2">
        <v>10071</v>
      </c>
      <c r="D20" s="2">
        <v>7430</v>
      </c>
      <c r="E20" s="4">
        <f t="shared" si="0"/>
        <v>0.737761890576904</v>
      </c>
      <c r="Z20" s="38" t="s">
        <v>251</v>
      </c>
      <c r="AA20" s="2">
        <v>10071</v>
      </c>
      <c r="AB20" s="2">
        <v>7430</v>
      </c>
      <c r="AC20" s="39">
        <f t="shared" si="6"/>
        <v>377.28571428571428</v>
      </c>
    </row>
    <row r="21" spans="2:48" x14ac:dyDescent="0.25">
      <c r="B21" s="38" t="s">
        <v>252</v>
      </c>
      <c r="C21" s="2">
        <v>144167</v>
      </c>
      <c r="D21" s="2">
        <v>105745</v>
      </c>
      <c r="Z21" s="38" t="s">
        <v>252</v>
      </c>
      <c r="AA21" s="2">
        <v>144167</v>
      </c>
      <c r="AB21" s="2">
        <v>105745</v>
      </c>
    </row>
  </sheetData>
  <mergeCells count="4">
    <mergeCell ref="B1:E1"/>
    <mergeCell ref="G1:X1"/>
    <mergeCell ref="Z1:AC1"/>
    <mergeCell ref="AE1:AV1"/>
  </mergeCells>
  <pageMargins left="0.7" right="0.7" top="0.75" bottom="0.75" header="0.3" footer="0.3"/>
  <pageSetup paperSize="9" orientation="portrait"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46"/>
  <sheetViews>
    <sheetView workbookViewId="0">
      <selection activeCell="S34" sqref="S34"/>
    </sheetView>
  </sheetViews>
  <sheetFormatPr defaultRowHeight="15" x14ac:dyDescent="0.25"/>
  <cols>
    <col min="1" max="1" width="4.140625" customWidth="1"/>
    <col min="2" max="2" width="18.85546875" customWidth="1"/>
    <col min="3" max="3" width="16.28515625" customWidth="1"/>
    <col min="4" max="4" width="15.42578125" customWidth="1"/>
    <col min="5" max="6" width="16" bestFit="1" customWidth="1"/>
    <col min="7" max="7" width="11.28515625" bestFit="1" customWidth="1"/>
    <col min="9" max="9" width="13.140625" customWidth="1"/>
    <col min="10" max="10" width="18.85546875" customWidth="1"/>
    <col min="11" max="11" width="10.42578125" customWidth="1"/>
    <col min="12" max="12" width="12.140625" customWidth="1"/>
    <col min="13" max="13" width="18.85546875" customWidth="1"/>
    <col min="14" max="14" width="10.42578125" customWidth="1"/>
    <col min="15" max="15" width="12.140625" customWidth="1"/>
    <col min="16" max="16" width="18.85546875" customWidth="1"/>
    <col min="17" max="17" width="10.42578125" customWidth="1"/>
    <col min="18" max="18" width="12.140625" customWidth="1"/>
    <col min="19" max="19" width="18.85546875" customWidth="1"/>
    <col min="20" max="20" width="10.42578125" customWidth="1"/>
    <col min="21" max="21" width="12.140625" customWidth="1"/>
    <col min="22" max="22" width="23.85546875" bestFit="1" customWidth="1"/>
    <col min="23" max="23" width="15.42578125" customWidth="1"/>
    <col min="24" max="24" width="17.28515625" customWidth="1"/>
    <col min="33" max="33" width="78.140625" bestFit="1" customWidth="1"/>
    <col min="34" max="34" width="16.28515625" customWidth="1"/>
    <col min="35" max="40" width="7.7109375" customWidth="1"/>
  </cols>
  <sheetData>
    <row r="1" spans="2:40" s="29" customFormat="1" x14ac:dyDescent="0.25">
      <c r="B1" s="83" t="s">
        <v>560</v>
      </c>
      <c r="C1" s="83"/>
      <c r="D1" s="83"/>
      <c r="E1" s="83"/>
      <c r="F1" s="83"/>
      <c r="G1" s="83"/>
      <c r="I1" s="83" t="s">
        <v>592</v>
      </c>
      <c r="J1" s="83"/>
      <c r="K1" s="83"/>
      <c r="L1" s="83"/>
      <c r="M1" s="83"/>
      <c r="N1" s="83"/>
      <c r="O1" s="83"/>
      <c r="P1" s="83"/>
      <c r="Q1" s="83"/>
      <c r="R1" s="83"/>
      <c r="S1" s="83"/>
      <c r="T1" s="83"/>
      <c r="U1" s="83"/>
      <c r="V1" s="83"/>
      <c r="W1" s="83"/>
      <c r="X1" s="83"/>
      <c r="Y1" s="83"/>
      <c r="Z1" s="83"/>
      <c r="AA1" s="83"/>
      <c r="AB1" s="83"/>
      <c r="AC1" s="83"/>
      <c r="AD1" s="83"/>
      <c r="AE1" s="83"/>
    </row>
    <row r="3" spans="2:40" x14ac:dyDescent="0.25">
      <c r="B3" s="37" t="s">
        <v>254</v>
      </c>
      <c r="C3" t="s" vm="1">
        <v>80</v>
      </c>
      <c r="I3" s="37" t="s">
        <v>254</v>
      </c>
      <c r="J3" t="s" vm="1">
        <v>80</v>
      </c>
      <c r="AA3" t="s">
        <v>255</v>
      </c>
      <c r="AB3" t="s">
        <v>5</v>
      </c>
      <c r="AC3" t="s">
        <v>274</v>
      </c>
      <c r="AD3" t="s">
        <v>6</v>
      </c>
      <c r="AE3" t="s">
        <v>7</v>
      </c>
      <c r="AG3" s="37" t="s">
        <v>254</v>
      </c>
      <c r="AH3" t="s" vm="1">
        <v>80</v>
      </c>
    </row>
    <row r="4" spans="2:40" x14ac:dyDescent="0.25">
      <c r="Z4" s="40" t="s">
        <v>260</v>
      </c>
      <c r="AA4" s="48">
        <f>(VLOOKUP(Z4,$I$8:$X$1048576,15,FALSE)+VLOOKUP(Z4,$I$8:$X$1048576,16,FALSE))/VLOOKUP(Z4,$I$8:$X$1048576,14,FALSE)</f>
        <v>0.10783109567574435</v>
      </c>
      <c r="AB4" s="48">
        <f>(VLOOKUP(Z4,$I$8:$L$1048576,3,FALSE)+VLOOKUP(Z4,$I$8:$L$1048576,4,FALSE))/VLOOKUP(Z4,$I$8:$L$1048576,2,FALSE)</f>
        <v>8.6744392345710297E-2</v>
      </c>
      <c r="AC4" s="48">
        <f>(VLOOKUP(Z4,$I$8:$O$1048576,6,FALSE)+VLOOKUP(Z4,$I$8:$O$1048576,7,FALSE))/VLOOKUP(Z4,$I$8:$O$1048576,5,FALSE)</f>
        <v>0.1452033275018744</v>
      </c>
      <c r="AD4" s="48">
        <f>(VLOOKUP(Z4,$I$8:$R$1048576,9,FALSE)+VLOOKUP(Z4,$I$8:$R$1048576,10,FALSE))/VLOOKUP(Z4,$I$8:$R$1048576,8,FALSE)</f>
        <v>0.10780262088940694</v>
      </c>
      <c r="AE4" s="48">
        <f>(VLOOKUP(Z4,$I$8:$U$1048576,12,FALSE)+VLOOKUP(Z4,$I$8:$U$1048576,13,FALSE))/VLOOKUP(Z4,$I$8:$U$1048576,11,FALSE)</f>
        <v>7.5910840569331298E-2</v>
      </c>
    </row>
    <row r="5" spans="2:40" x14ac:dyDescent="0.25">
      <c r="B5" s="37" t="s">
        <v>559</v>
      </c>
      <c r="C5" s="37" t="s">
        <v>256</v>
      </c>
      <c r="J5" s="37" t="s">
        <v>256</v>
      </c>
      <c r="Z5" s="39" t="s">
        <v>261</v>
      </c>
      <c r="AA5" s="48">
        <f t="shared" ref="AA5:AA17" si="0">(VLOOKUP(Z5,$I$8:$X$1048576,15,FALSE)+VLOOKUP(Z5,$I$8:$X$1048576,16,FALSE))/VLOOKUP(Z5,$I$8:$X$1048576,14,FALSE)</f>
        <v>0.12530660576841748</v>
      </c>
      <c r="AB5" s="48">
        <f t="shared" ref="AB5:AB17" si="1">(VLOOKUP(Z5,$I$8:$L$1048576,3,FALSE)+VLOOKUP(Z5,$I$8:$L$1048576,4,FALSE))/VLOOKUP(Z5,$I$8:$L$1048576,2,FALSE)</f>
        <v>9.9811676082862524E-2</v>
      </c>
      <c r="AC5" s="48">
        <f t="shared" ref="AC5:AC17" si="2">(VLOOKUP(Z5,$I$8:$O$1048576,6,FALSE)+VLOOKUP(Z5,$I$8:$O$1048576,7,FALSE))/VLOOKUP(Z5,$I$8:$O$1048576,5,FALSE)</f>
        <v>0.16234788833214031</v>
      </c>
      <c r="AD5" s="48">
        <f t="shared" ref="AD5:AD17" si="3">(VLOOKUP(Z5,$I$8:$R$1048576,9,FALSE)+VLOOKUP(Z5,$I$8:$R$1048576,10,FALSE))/VLOOKUP(Z5,$I$8:$R$1048576,8,FALSE)</f>
        <v>0.12235563178959405</v>
      </c>
      <c r="AE5" s="48">
        <f t="shared" ref="AE5:AE17" si="4">(VLOOKUP(Z5,$I$8:$U$1048576,12,FALSE)+VLOOKUP(Z5,$I$8:$U$1048576,13,FALSE))/VLOOKUP(Z5,$I$8:$U$1048576,11,FALSE)</f>
        <v>0.1012758468983722</v>
      </c>
      <c r="AG5" s="37" t="s">
        <v>593</v>
      </c>
      <c r="AH5" s="37" t="s">
        <v>256</v>
      </c>
    </row>
    <row r="6" spans="2:40" x14ac:dyDescent="0.25">
      <c r="B6" s="37" t="s">
        <v>236</v>
      </c>
      <c r="C6" t="s">
        <v>5</v>
      </c>
      <c r="D6" t="s">
        <v>33</v>
      </c>
      <c r="E6" t="s">
        <v>257</v>
      </c>
      <c r="F6" t="s">
        <v>258</v>
      </c>
      <c r="G6" t="s">
        <v>252</v>
      </c>
      <c r="J6" t="s">
        <v>5</v>
      </c>
      <c r="M6" t="s">
        <v>33</v>
      </c>
      <c r="P6" t="s">
        <v>257</v>
      </c>
      <c r="S6" t="s">
        <v>258</v>
      </c>
      <c r="V6" t="s">
        <v>565</v>
      </c>
      <c r="W6" t="s">
        <v>561</v>
      </c>
      <c r="X6" t="s">
        <v>563</v>
      </c>
      <c r="Z6" s="39" t="s">
        <v>262</v>
      </c>
      <c r="AA6" s="48">
        <f t="shared" si="0"/>
        <v>0.15014885944313988</v>
      </c>
      <c r="AB6" s="48">
        <f t="shared" si="1"/>
        <v>9.8380361887890677E-2</v>
      </c>
      <c r="AC6" s="48">
        <f t="shared" si="2"/>
        <v>0.19812540400775694</v>
      </c>
      <c r="AD6" s="48">
        <f t="shared" si="3"/>
        <v>0.14639647454804122</v>
      </c>
      <c r="AE6" s="48">
        <f t="shared" si="4"/>
        <v>0.13228044151651325</v>
      </c>
      <c r="AG6" s="37" t="s">
        <v>236</v>
      </c>
      <c r="AH6" t="s">
        <v>260</v>
      </c>
      <c r="AI6" t="s">
        <v>261</v>
      </c>
      <c r="AJ6" t="s">
        <v>262</v>
      </c>
      <c r="AK6" t="s">
        <v>263</v>
      </c>
      <c r="AL6" t="s">
        <v>264</v>
      </c>
      <c r="AM6" t="s">
        <v>265</v>
      </c>
      <c r="AN6" t="s">
        <v>266</v>
      </c>
    </row>
    <row r="7" spans="2:40" x14ac:dyDescent="0.25">
      <c r="B7" s="38" t="s">
        <v>260</v>
      </c>
      <c r="C7" s="2">
        <v>15782</v>
      </c>
      <c r="D7" s="2">
        <v>28009</v>
      </c>
      <c r="E7" s="2">
        <v>28311</v>
      </c>
      <c r="F7" s="2">
        <v>22342</v>
      </c>
      <c r="G7" s="2">
        <v>94444</v>
      </c>
      <c r="I7" s="37" t="s">
        <v>236</v>
      </c>
      <c r="J7" t="s">
        <v>559</v>
      </c>
      <c r="K7" t="s">
        <v>562</v>
      </c>
      <c r="L7" t="s">
        <v>564</v>
      </c>
      <c r="M7" t="s">
        <v>559</v>
      </c>
      <c r="N7" t="s">
        <v>562</v>
      </c>
      <c r="O7" t="s">
        <v>564</v>
      </c>
      <c r="P7" t="s">
        <v>559</v>
      </c>
      <c r="Q7" t="s">
        <v>562</v>
      </c>
      <c r="R7" t="s">
        <v>564</v>
      </c>
      <c r="S7" t="s">
        <v>559</v>
      </c>
      <c r="T7" t="s">
        <v>562</v>
      </c>
      <c r="U7" t="s">
        <v>564</v>
      </c>
      <c r="Z7" s="39" t="s">
        <v>263</v>
      </c>
      <c r="AA7" s="48">
        <f t="shared" si="0"/>
        <v>0.12404496263579846</v>
      </c>
      <c r="AB7" s="48">
        <f t="shared" si="1"/>
        <v>7.9003514056224897E-2</v>
      </c>
      <c r="AC7" s="48">
        <f t="shared" si="2"/>
        <v>0.1552619328964801</v>
      </c>
      <c r="AD7" s="48">
        <f t="shared" si="3"/>
        <v>0.12946580469547464</v>
      </c>
      <c r="AE7" s="48">
        <f t="shared" si="4"/>
        <v>0.10998968286009062</v>
      </c>
      <c r="AG7" s="38" t="s">
        <v>415</v>
      </c>
      <c r="AH7" s="2">
        <v>13</v>
      </c>
      <c r="AI7" s="2">
        <v>17</v>
      </c>
      <c r="AJ7" s="2">
        <v>37</v>
      </c>
      <c r="AK7" s="2">
        <v>18</v>
      </c>
      <c r="AL7" s="2">
        <v>35</v>
      </c>
      <c r="AM7" s="2">
        <v>66</v>
      </c>
      <c r="AN7" s="2">
        <v>8</v>
      </c>
    </row>
    <row r="8" spans="2:40" x14ac:dyDescent="0.25">
      <c r="B8" s="38" t="s">
        <v>261</v>
      </c>
      <c r="C8" s="2">
        <v>15930</v>
      </c>
      <c r="D8" s="2">
        <v>27940</v>
      </c>
      <c r="E8" s="2">
        <v>27984</v>
      </c>
      <c r="F8" s="2">
        <v>22730</v>
      </c>
      <c r="G8" s="2">
        <v>94584</v>
      </c>
      <c r="I8" s="38" t="s">
        <v>260</v>
      </c>
      <c r="J8" s="2">
        <v>15782</v>
      </c>
      <c r="K8" s="2">
        <v>1316</v>
      </c>
      <c r="L8" s="2">
        <v>53</v>
      </c>
      <c r="M8" s="2">
        <v>28009</v>
      </c>
      <c r="N8" s="2">
        <v>3283</v>
      </c>
      <c r="O8" s="2">
        <v>784</v>
      </c>
      <c r="P8" s="2">
        <v>28311</v>
      </c>
      <c r="Q8" s="2">
        <v>2254</v>
      </c>
      <c r="R8" s="2">
        <v>798</v>
      </c>
      <c r="S8" s="2">
        <v>22342</v>
      </c>
      <c r="T8" s="2">
        <v>1487</v>
      </c>
      <c r="U8" s="2">
        <v>209</v>
      </c>
      <c r="V8" s="2">
        <v>94444</v>
      </c>
      <c r="W8" s="2">
        <v>8340</v>
      </c>
      <c r="X8" s="2">
        <v>1844</v>
      </c>
      <c r="Z8" s="39" t="s">
        <v>264</v>
      </c>
      <c r="AA8" s="48">
        <f t="shared" si="0"/>
        <v>0.17289623973962703</v>
      </c>
      <c r="AB8" s="48">
        <f t="shared" si="1"/>
        <v>9.5378371301387793E-2</v>
      </c>
      <c r="AC8" s="48">
        <f t="shared" si="2"/>
        <v>0.22956701742280489</v>
      </c>
      <c r="AD8" s="48">
        <f t="shared" si="3"/>
        <v>0.18063271348258542</v>
      </c>
      <c r="AE8" s="48">
        <f t="shared" si="4"/>
        <v>0.14334587752309272</v>
      </c>
      <c r="AG8" s="38" t="s">
        <v>416</v>
      </c>
      <c r="AH8" s="2">
        <v>0</v>
      </c>
      <c r="AI8" s="2">
        <v>0</v>
      </c>
      <c r="AJ8" s="2">
        <v>0</v>
      </c>
      <c r="AK8" s="2">
        <v>0</v>
      </c>
      <c r="AL8" s="2">
        <v>0</v>
      </c>
      <c r="AM8" s="2">
        <v>0</v>
      </c>
      <c r="AN8" s="2">
        <v>0</v>
      </c>
    </row>
    <row r="9" spans="2:40" x14ac:dyDescent="0.25">
      <c r="B9" s="38" t="s">
        <v>262</v>
      </c>
      <c r="C9" s="2">
        <v>15806</v>
      </c>
      <c r="D9" s="2">
        <v>27846</v>
      </c>
      <c r="E9" s="2">
        <v>28819</v>
      </c>
      <c r="F9" s="2">
        <v>22921</v>
      </c>
      <c r="G9" s="2">
        <v>95392</v>
      </c>
      <c r="I9" s="38" t="s">
        <v>261</v>
      </c>
      <c r="J9" s="2">
        <v>15930</v>
      </c>
      <c r="K9" s="2">
        <v>1449</v>
      </c>
      <c r="L9" s="2">
        <v>141</v>
      </c>
      <c r="M9" s="2">
        <v>27940</v>
      </c>
      <c r="N9" s="2">
        <v>3646</v>
      </c>
      <c r="O9" s="2">
        <v>890</v>
      </c>
      <c r="P9" s="2">
        <v>27984</v>
      </c>
      <c r="Q9" s="2">
        <v>2495</v>
      </c>
      <c r="R9" s="2">
        <v>929</v>
      </c>
      <c r="S9" s="2">
        <v>22730</v>
      </c>
      <c r="T9" s="2">
        <v>1925</v>
      </c>
      <c r="U9" s="2">
        <v>377</v>
      </c>
      <c r="V9" s="2">
        <v>94584</v>
      </c>
      <c r="W9" s="2">
        <v>9515</v>
      </c>
      <c r="X9" s="2">
        <v>2337</v>
      </c>
      <c r="Z9" s="39" t="s">
        <v>265</v>
      </c>
      <c r="AA9" s="48">
        <f t="shared" si="0"/>
        <v>0.17193423438272623</v>
      </c>
      <c r="AB9" s="48">
        <f t="shared" si="1"/>
        <v>0.12848113148507417</v>
      </c>
      <c r="AC9" s="48">
        <f t="shared" si="2"/>
        <v>0.21323171156121667</v>
      </c>
      <c r="AD9" s="48">
        <f t="shared" si="3"/>
        <v>0.18076806160705239</v>
      </c>
      <c r="AE9" s="48">
        <f t="shared" si="4"/>
        <v>0.13880098452883263</v>
      </c>
      <c r="AG9" s="38" t="s">
        <v>417</v>
      </c>
      <c r="AH9" s="2">
        <v>0</v>
      </c>
      <c r="AI9" s="2">
        <v>0</v>
      </c>
      <c r="AJ9" s="2">
        <v>0</v>
      </c>
      <c r="AK9" s="2">
        <v>0</v>
      </c>
      <c r="AL9" s="2">
        <v>0</v>
      </c>
      <c r="AM9" s="2">
        <v>0</v>
      </c>
      <c r="AN9" s="2">
        <v>0</v>
      </c>
    </row>
    <row r="10" spans="2:40" x14ac:dyDescent="0.25">
      <c r="B10" s="38" t="s">
        <v>263</v>
      </c>
      <c r="C10" s="2">
        <v>15936</v>
      </c>
      <c r="D10" s="2">
        <v>27927</v>
      </c>
      <c r="E10" s="2">
        <v>29390</v>
      </c>
      <c r="F10" s="2">
        <v>22293</v>
      </c>
      <c r="G10" s="2">
        <v>95546</v>
      </c>
      <c r="I10" s="38" t="s">
        <v>262</v>
      </c>
      <c r="J10" s="2">
        <v>15806</v>
      </c>
      <c r="K10" s="2">
        <v>1399</v>
      </c>
      <c r="L10" s="2">
        <v>156</v>
      </c>
      <c r="M10" s="2">
        <v>27846</v>
      </c>
      <c r="N10" s="2">
        <v>4219</v>
      </c>
      <c r="O10" s="2">
        <v>1298</v>
      </c>
      <c r="P10" s="2">
        <v>28819</v>
      </c>
      <c r="Q10" s="2">
        <v>2834</v>
      </c>
      <c r="R10" s="2">
        <v>1385</v>
      </c>
      <c r="S10" s="2">
        <v>22921</v>
      </c>
      <c r="T10" s="2">
        <v>2447</v>
      </c>
      <c r="U10" s="2">
        <v>585</v>
      </c>
      <c r="V10" s="2">
        <v>95392</v>
      </c>
      <c r="W10" s="2">
        <v>10899</v>
      </c>
      <c r="X10" s="2">
        <v>3424</v>
      </c>
      <c r="Z10" s="39" t="s">
        <v>266</v>
      </c>
      <c r="AA10" s="48">
        <f t="shared" si="0"/>
        <v>0.13453524868507033</v>
      </c>
      <c r="AB10" s="48">
        <f t="shared" si="1"/>
        <v>9.8524389458083644E-2</v>
      </c>
      <c r="AC10" s="48">
        <f t="shared" si="2"/>
        <v>0.18189670685621739</v>
      </c>
      <c r="AD10" s="48">
        <f t="shared" si="3"/>
        <v>0.12798448245459354</v>
      </c>
      <c r="AE10" s="48">
        <f t="shared" si="4"/>
        <v>0.1081965701641158</v>
      </c>
      <c r="AG10" s="38" t="s">
        <v>418</v>
      </c>
      <c r="AH10" s="2">
        <v>2</v>
      </c>
      <c r="AI10" s="2">
        <v>3</v>
      </c>
      <c r="AJ10" s="2">
        <v>1</v>
      </c>
      <c r="AK10" s="2">
        <v>13</v>
      </c>
      <c r="AL10" s="2">
        <v>16</v>
      </c>
      <c r="AM10" s="2">
        <v>15</v>
      </c>
      <c r="AN10" s="2">
        <v>4</v>
      </c>
    </row>
    <row r="11" spans="2:40" x14ac:dyDescent="0.25">
      <c r="B11" s="38" t="s">
        <v>264</v>
      </c>
      <c r="C11" s="2">
        <v>15276</v>
      </c>
      <c r="D11" s="2">
        <v>28985</v>
      </c>
      <c r="E11" s="2">
        <v>30061</v>
      </c>
      <c r="F11" s="2">
        <v>23384</v>
      </c>
      <c r="G11" s="2">
        <v>97706</v>
      </c>
      <c r="I11" s="38" t="s">
        <v>263</v>
      </c>
      <c r="J11" s="2">
        <v>15936</v>
      </c>
      <c r="K11" s="2">
        <v>1142</v>
      </c>
      <c r="L11" s="2">
        <v>117</v>
      </c>
      <c r="M11" s="2">
        <v>27927</v>
      </c>
      <c r="N11" s="2">
        <v>3586</v>
      </c>
      <c r="O11" s="2">
        <v>750</v>
      </c>
      <c r="P11" s="2">
        <v>29390</v>
      </c>
      <c r="Q11" s="2">
        <v>2710</v>
      </c>
      <c r="R11" s="2">
        <v>1095</v>
      </c>
      <c r="S11" s="2">
        <v>22293</v>
      </c>
      <c r="T11" s="2">
        <v>2001</v>
      </c>
      <c r="U11" s="2">
        <v>451</v>
      </c>
      <c r="V11" s="2">
        <v>95546</v>
      </c>
      <c r="W11" s="2">
        <v>9439</v>
      </c>
      <c r="X11" s="2">
        <v>2413</v>
      </c>
      <c r="Z11" s="39" t="s">
        <v>267</v>
      </c>
      <c r="AA11" s="48" t="e">
        <f t="shared" si="0"/>
        <v>#N/A</v>
      </c>
      <c r="AB11" s="48" t="e">
        <f t="shared" si="1"/>
        <v>#N/A</v>
      </c>
      <c r="AC11" s="48" t="e">
        <f t="shared" si="2"/>
        <v>#N/A</v>
      </c>
      <c r="AD11" s="48" t="e">
        <f t="shared" si="3"/>
        <v>#N/A</v>
      </c>
      <c r="AE11" s="48" t="e">
        <f t="shared" si="4"/>
        <v>#N/A</v>
      </c>
      <c r="AG11" s="38" t="s">
        <v>419</v>
      </c>
      <c r="AH11" s="2">
        <v>1</v>
      </c>
      <c r="AI11" s="2">
        <v>0</v>
      </c>
      <c r="AJ11" s="2">
        <v>8</v>
      </c>
      <c r="AK11" s="2">
        <v>4</v>
      </c>
      <c r="AL11" s="2">
        <v>36</v>
      </c>
      <c r="AM11" s="2">
        <v>47</v>
      </c>
      <c r="AN11" s="2">
        <v>1</v>
      </c>
    </row>
    <row r="12" spans="2:40" x14ac:dyDescent="0.25">
      <c r="B12" s="38" t="s">
        <v>265</v>
      </c>
      <c r="C12" s="2">
        <v>15979</v>
      </c>
      <c r="D12" s="2">
        <v>28734</v>
      </c>
      <c r="E12" s="2">
        <v>29607</v>
      </c>
      <c r="F12" s="2">
        <v>22752</v>
      </c>
      <c r="G12" s="2">
        <v>97072</v>
      </c>
      <c r="I12" s="38" t="s">
        <v>264</v>
      </c>
      <c r="J12" s="2">
        <v>15276</v>
      </c>
      <c r="K12" s="2">
        <v>1258</v>
      </c>
      <c r="L12" s="2">
        <v>199</v>
      </c>
      <c r="M12" s="2">
        <v>28985</v>
      </c>
      <c r="N12" s="2">
        <v>4917</v>
      </c>
      <c r="O12" s="2">
        <v>1737</v>
      </c>
      <c r="P12" s="2">
        <v>30061</v>
      </c>
      <c r="Q12" s="2">
        <v>3475</v>
      </c>
      <c r="R12" s="2">
        <v>1955</v>
      </c>
      <c r="S12" s="2">
        <v>23384</v>
      </c>
      <c r="T12" s="2">
        <v>2509</v>
      </c>
      <c r="U12" s="2">
        <v>843</v>
      </c>
      <c r="V12" s="2">
        <v>97706</v>
      </c>
      <c r="W12" s="2">
        <v>12159</v>
      </c>
      <c r="X12" s="2">
        <v>4734</v>
      </c>
      <c r="Z12" s="39" t="s">
        <v>268</v>
      </c>
      <c r="AA12" s="48" t="e">
        <f t="shared" si="0"/>
        <v>#N/A</v>
      </c>
      <c r="AB12" s="48" t="e">
        <f t="shared" si="1"/>
        <v>#N/A</v>
      </c>
      <c r="AC12" s="48" t="e">
        <f t="shared" si="2"/>
        <v>#N/A</v>
      </c>
      <c r="AD12" s="48" t="e">
        <f t="shared" si="3"/>
        <v>#N/A</v>
      </c>
      <c r="AE12" s="48" t="e">
        <f t="shared" si="4"/>
        <v>#N/A</v>
      </c>
      <c r="AG12" s="38" t="s">
        <v>420</v>
      </c>
      <c r="AH12" s="2">
        <v>11</v>
      </c>
      <c r="AI12" s="2">
        <v>6</v>
      </c>
      <c r="AJ12" s="2">
        <v>13</v>
      </c>
      <c r="AK12" s="2">
        <v>0</v>
      </c>
      <c r="AL12" s="2">
        <v>9</v>
      </c>
      <c r="AM12" s="2">
        <v>43</v>
      </c>
      <c r="AN12" s="2">
        <v>4</v>
      </c>
    </row>
    <row r="13" spans="2:40" x14ac:dyDescent="0.25">
      <c r="B13" s="38" t="s">
        <v>266</v>
      </c>
      <c r="C13" s="2">
        <v>15519</v>
      </c>
      <c r="D13" s="2">
        <v>27785</v>
      </c>
      <c r="E13" s="2">
        <v>28355</v>
      </c>
      <c r="F13" s="2">
        <v>21692</v>
      </c>
      <c r="G13" s="2">
        <v>93351</v>
      </c>
      <c r="I13" s="38" t="s">
        <v>265</v>
      </c>
      <c r="J13" s="2">
        <v>15979</v>
      </c>
      <c r="K13" s="2">
        <v>1632</v>
      </c>
      <c r="L13" s="2">
        <v>421</v>
      </c>
      <c r="M13" s="2">
        <v>28734</v>
      </c>
      <c r="N13" s="2">
        <v>4261</v>
      </c>
      <c r="O13" s="2">
        <v>1866</v>
      </c>
      <c r="P13" s="2">
        <v>29607</v>
      </c>
      <c r="Q13" s="2">
        <v>3358</v>
      </c>
      <c r="R13" s="2">
        <v>1994</v>
      </c>
      <c r="S13" s="2">
        <v>22752</v>
      </c>
      <c r="T13" s="2">
        <v>2357</v>
      </c>
      <c r="U13" s="2">
        <v>801</v>
      </c>
      <c r="V13" s="2">
        <v>97072</v>
      </c>
      <c r="W13" s="2">
        <v>11608</v>
      </c>
      <c r="X13" s="2">
        <v>5082</v>
      </c>
      <c r="Z13" s="39" t="s">
        <v>269</v>
      </c>
      <c r="AA13" s="48" t="e">
        <f t="shared" si="0"/>
        <v>#N/A</v>
      </c>
      <c r="AB13" s="48" t="e">
        <f t="shared" si="1"/>
        <v>#N/A</v>
      </c>
      <c r="AC13" s="48" t="e">
        <f t="shared" si="2"/>
        <v>#N/A</v>
      </c>
      <c r="AD13" s="48" t="e">
        <f t="shared" si="3"/>
        <v>#N/A</v>
      </c>
      <c r="AE13" s="48" t="e">
        <f t="shared" si="4"/>
        <v>#N/A</v>
      </c>
      <c r="AG13" s="38" t="s">
        <v>421</v>
      </c>
      <c r="AH13" s="2">
        <v>4</v>
      </c>
      <c r="AI13" s="2">
        <v>16</v>
      </c>
      <c r="AJ13" s="2">
        <v>21</v>
      </c>
      <c r="AK13" s="2">
        <v>17</v>
      </c>
      <c r="AL13" s="2">
        <v>15</v>
      </c>
      <c r="AM13" s="2">
        <v>32</v>
      </c>
      <c r="AN13" s="2">
        <v>14</v>
      </c>
    </row>
    <row r="14" spans="2:40" x14ac:dyDescent="0.25">
      <c r="E14" s="39"/>
      <c r="I14" s="38" t="s">
        <v>266</v>
      </c>
      <c r="J14" s="2">
        <v>15519</v>
      </c>
      <c r="K14" s="2">
        <v>1346</v>
      </c>
      <c r="L14" s="2">
        <v>183</v>
      </c>
      <c r="M14" s="2">
        <v>27785</v>
      </c>
      <c r="N14" s="2">
        <v>3999</v>
      </c>
      <c r="O14" s="2">
        <v>1055</v>
      </c>
      <c r="P14" s="2">
        <v>28355</v>
      </c>
      <c r="Q14" s="2">
        <v>2693</v>
      </c>
      <c r="R14" s="2">
        <v>936</v>
      </c>
      <c r="S14" s="2">
        <v>21692</v>
      </c>
      <c r="T14" s="2">
        <v>1901</v>
      </c>
      <c r="U14" s="2">
        <v>446</v>
      </c>
      <c r="V14" s="2">
        <v>93351</v>
      </c>
      <c r="W14" s="2">
        <v>9939</v>
      </c>
      <c r="X14" s="2">
        <v>2620</v>
      </c>
      <c r="Z14" s="39" t="s">
        <v>270</v>
      </c>
      <c r="AA14" s="48" t="e">
        <f t="shared" si="0"/>
        <v>#N/A</v>
      </c>
      <c r="AB14" s="48" t="e">
        <f t="shared" si="1"/>
        <v>#N/A</v>
      </c>
      <c r="AC14" s="48" t="e">
        <f t="shared" si="2"/>
        <v>#N/A</v>
      </c>
      <c r="AD14" s="48" t="e">
        <f t="shared" si="3"/>
        <v>#N/A</v>
      </c>
      <c r="AE14" s="48" t="e">
        <f t="shared" si="4"/>
        <v>#N/A</v>
      </c>
      <c r="AG14" s="38" t="s">
        <v>422</v>
      </c>
      <c r="AH14" s="2">
        <v>16</v>
      </c>
      <c r="AI14" s="2">
        <v>25</v>
      </c>
      <c r="AJ14" s="2">
        <v>38</v>
      </c>
      <c r="AK14" s="2">
        <v>35</v>
      </c>
      <c r="AL14" s="2">
        <v>31</v>
      </c>
      <c r="AM14" s="2">
        <v>48</v>
      </c>
      <c r="AN14" s="2">
        <v>23</v>
      </c>
    </row>
    <row r="15" spans="2:40" x14ac:dyDescent="0.25">
      <c r="E15" s="39"/>
      <c r="Z15" s="39" t="s">
        <v>271</v>
      </c>
      <c r="AA15" s="48" t="e">
        <f t="shared" si="0"/>
        <v>#N/A</v>
      </c>
      <c r="AB15" s="48" t="e">
        <f t="shared" si="1"/>
        <v>#N/A</v>
      </c>
      <c r="AC15" s="48" t="e">
        <f t="shared" si="2"/>
        <v>#N/A</v>
      </c>
      <c r="AD15" s="48" t="e">
        <f t="shared" si="3"/>
        <v>#N/A</v>
      </c>
      <c r="AE15" s="48" t="e">
        <f t="shared" si="4"/>
        <v>#N/A</v>
      </c>
      <c r="AG15" s="38" t="s">
        <v>423</v>
      </c>
      <c r="AH15" s="2">
        <v>0</v>
      </c>
      <c r="AI15" s="2">
        <v>11</v>
      </c>
      <c r="AJ15" s="2">
        <v>15</v>
      </c>
      <c r="AK15" s="2">
        <v>11</v>
      </c>
      <c r="AL15" s="2">
        <v>10</v>
      </c>
      <c r="AM15" s="2">
        <v>12</v>
      </c>
      <c r="AN15" s="2">
        <v>9</v>
      </c>
    </row>
    <row r="16" spans="2:40" x14ac:dyDescent="0.25">
      <c r="E16" s="39"/>
      <c r="T16" s="4"/>
      <c r="Z16" s="39" t="s">
        <v>272</v>
      </c>
      <c r="AA16" s="48" t="e">
        <f t="shared" si="0"/>
        <v>#N/A</v>
      </c>
      <c r="AB16" s="48" t="e">
        <f t="shared" si="1"/>
        <v>#N/A</v>
      </c>
      <c r="AC16" s="48" t="e">
        <f t="shared" si="2"/>
        <v>#N/A</v>
      </c>
      <c r="AD16" s="48" t="e">
        <f t="shared" si="3"/>
        <v>#N/A</v>
      </c>
      <c r="AE16" s="48" t="e">
        <f t="shared" si="4"/>
        <v>#N/A</v>
      </c>
      <c r="AG16" s="38" t="s">
        <v>424</v>
      </c>
      <c r="AH16" s="2">
        <v>0</v>
      </c>
      <c r="AI16" s="2">
        <v>0</v>
      </c>
      <c r="AJ16" s="2">
        <v>0</v>
      </c>
      <c r="AK16" s="2">
        <v>0</v>
      </c>
      <c r="AL16" s="2">
        <v>0</v>
      </c>
      <c r="AM16" s="2">
        <v>0</v>
      </c>
      <c r="AN16" s="2">
        <v>0</v>
      </c>
    </row>
    <row r="17" spans="5:40" x14ac:dyDescent="0.25">
      <c r="E17" s="39"/>
      <c r="Z17" s="39" t="s">
        <v>273</v>
      </c>
      <c r="AA17" s="48" t="e">
        <f t="shared" si="0"/>
        <v>#N/A</v>
      </c>
      <c r="AB17" s="48" t="e">
        <f t="shared" si="1"/>
        <v>#N/A</v>
      </c>
      <c r="AC17" s="48" t="e">
        <f t="shared" si="2"/>
        <v>#N/A</v>
      </c>
      <c r="AD17" s="48" t="e">
        <f t="shared" si="3"/>
        <v>#N/A</v>
      </c>
      <c r="AE17" s="48" t="e">
        <f t="shared" si="4"/>
        <v>#N/A</v>
      </c>
      <c r="AG17" s="38" t="s">
        <v>425</v>
      </c>
      <c r="AH17" s="2">
        <v>49</v>
      </c>
      <c r="AI17" s="2">
        <v>52</v>
      </c>
      <c r="AJ17" s="2">
        <v>68</v>
      </c>
      <c r="AK17" s="2">
        <v>72</v>
      </c>
      <c r="AL17" s="2">
        <v>48</v>
      </c>
      <c r="AM17" s="2">
        <v>40</v>
      </c>
      <c r="AN17" s="2">
        <v>2</v>
      </c>
    </row>
    <row r="18" spans="5:40" x14ac:dyDescent="0.25">
      <c r="E18" s="39"/>
      <c r="M18" s="4"/>
      <c r="AG18" s="38" t="s">
        <v>426</v>
      </c>
      <c r="AH18" s="2">
        <v>68</v>
      </c>
      <c r="AI18" s="2">
        <v>31</v>
      </c>
      <c r="AJ18" s="2">
        <v>55</v>
      </c>
      <c r="AK18" s="2">
        <v>83</v>
      </c>
      <c r="AL18" s="2">
        <v>113</v>
      </c>
      <c r="AM18" s="2">
        <v>51</v>
      </c>
      <c r="AN18" s="2">
        <v>32</v>
      </c>
    </row>
    <row r="19" spans="5:40" x14ac:dyDescent="0.25">
      <c r="E19" s="39"/>
      <c r="AG19" s="38" t="s">
        <v>427</v>
      </c>
      <c r="AH19" s="2">
        <v>4</v>
      </c>
      <c r="AI19" s="2">
        <v>18</v>
      </c>
      <c r="AJ19" s="2">
        <v>24</v>
      </c>
      <c r="AK19" s="2">
        <v>6</v>
      </c>
      <c r="AL19" s="2">
        <v>33</v>
      </c>
      <c r="AM19" s="2">
        <v>32</v>
      </c>
      <c r="AN19" s="2">
        <v>19</v>
      </c>
    </row>
    <row r="20" spans="5:40" x14ac:dyDescent="0.25">
      <c r="AG20" s="38" t="s">
        <v>428</v>
      </c>
      <c r="AH20" s="2">
        <v>10</v>
      </c>
      <c r="AI20" s="2">
        <v>51</v>
      </c>
      <c r="AJ20" s="2">
        <v>47</v>
      </c>
      <c r="AK20" s="2">
        <v>8</v>
      </c>
      <c r="AL20" s="2">
        <v>36</v>
      </c>
      <c r="AM20" s="2">
        <v>32</v>
      </c>
      <c r="AN20" s="2">
        <v>17</v>
      </c>
    </row>
    <row r="21" spans="5:40" x14ac:dyDescent="0.25">
      <c r="AA21" t="s">
        <v>255</v>
      </c>
      <c r="AB21" t="s">
        <v>5</v>
      </c>
      <c r="AC21" t="s">
        <v>274</v>
      </c>
      <c r="AD21" t="s">
        <v>6</v>
      </c>
      <c r="AE21" t="s">
        <v>7</v>
      </c>
      <c r="AG21" s="38" t="s">
        <v>429</v>
      </c>
      <c r="AH21" s="2">
        <v>1</v>
      </c>
      <c r="AI21" s="2">
        <v>21</v>
      </c>
      <c r="AJ21" s="2">
        <v>30</v>
      </c>
      <c r="AK21" s="2">
        <v>5</v>
      </c>
      <c r="AL21" s="2">
        <v>3</v>
      </c>
      <c r="AM21" s="2">
        <v>8</v>
      </c>
      <c r="AN21" s="2">
        <v>4</v>
      </c>
    </row>
    <row r="22" spans="5:40" x14ac:dyDescent="0.25">
      <c r="Z22" s="40" t="s">
        <v>260</v>
      </c>
      <c r="AA22" s="48">
        <f>VLOOKUP(Z22,$I$8:$X$1048576,16,FALSE)/VLOOKUP(Z22,$I$8:$X$1048576,14,FALSE)</f>
        <v>1.9524797763754181E-2</v>
      </c>
      <c r="AB22" s="48">
        <f>VLOOKUP(Z22,$I$8:$L$1048576,4,FALSE)/VLOOKUP(Z22,$I$8:$L$1048576,2,FALSE)</f>
        <v>3.3582562412875429E-3</v>
      </c>
      <c r="AC22" s="48">
        <f>VLOOKUP(Z22,$I$8:$O$1048576,7,FALSE)/VLOOKUP(Z22,$I$8:$O$1048576,5,FALSE)</f>
        <v>2.7991002891927595E-2</v>
      </c>
      <c r="AD22" s="48">
        <f>VLOOKUP(Z22,$I$8:$R$1048576,10,FALSE)/VLOOKUP(Z22,$I$8:$R$1048576,8,FALSE)</f>
        <v>2.8186923810533008E-2</v>
      </c>
      <c r="AE22" s="48">
        <f>VLOOKUP(Z22,$I$8:$U$1048576,13,FALSE)/VLOOKUP(Z22,$I$8:$U$1048576,11,FALSE)</f>
        <v>9.3545788201593403E-3</v>
      </c>
      <c r="AG22" s="38" t="s">
        <v>430</v>
      </c>
      <c r="AH22" s="2">
        <v>5</v>
      </c>
      <c r="AI22" s="2">
        <v>3</v>
      </c>
      <c r="AJ22" s="2">
        <v>1</v>
      </c>
      <c r="AK22" s="2">
        <v>0</v>
      </c>
      <c r="AL22" s="2">
        <v>13</v>
      </c>
      <c r="AM22" s="2">
        <v>18</v>
      </c>
      <c r="AN22" s="2">
        <v>8</v>
      </c>
    </row>
    <row r="23" spans="5:40" x14ac:dyDescent="0.25">
      <c r="Z23" s="39" t="s">
        <v>261</v>
      </c>
      <c r="AA23" s="48">
        <f t="shared" ref="AA23:AA35" si="5">VLOOKUP(Z23,$I$8:$X$1048576,16,FALSE)/VLOOKUP(Z23,$I$8:$X$1048576,14,FALSE)</f>
        <v>2.4708195889368182E-2</v>
      </c>
      <c r="AB23" s="48">
        <f t="shared" ref="AB23:AB35" si="6">VLOOKUP(Z23,$I$8:$L$1048576,4,FALSE)/VLOOKUP(Z23,$I$8:$L$1048576,2,FALSE)</f>
        <v>8.8512241054613944E-3</v>
      </c>
      <c r="AC23" s="48">
        <f t="shared" ref="AC23:AC35" si="7">VLOOKUP(Z23,$I$8:$O$1048576,7,FALSE)/VLOOKUP(Z23,$I$8:$O$1048576,5,FALSE)</f>
        <v>3.1853972798854692E-2</v>
      </c>
      <c r="AD23" s="48">
        <f t="shared" ref="AD23:AD35" si="8">VLOOKUP(Z23,$I$8:$R$1048576,10,FALSE)/VLOOKUP(Z23,$I$8:$R$1048576,8,FALSE)</f>
        <v>3.3197541452258436E-2</v>
      </c>
      <c r="AE23" s="48">
        <f t="shared" ref="AE23:AE35" si="9">VLOOKUP(Z23,$I$8:$U$1048576,13,FALSE)/VLOOKUP(Z23,$I$8:$U$1048576,11,FALSE)</f>
        <v>1.658600967883854E-2</v>
      </c>
      <c r="AG23" s="38" t="s">
        <v>431</v>
      </c>
      <c r="AH23" s="2">
        <v>2</v>
      </c>
      <c r="AI23" s="2">
        <v>1</v>
      </c>
      <c r="AJ23" s="2">
        <v>3</v>
      </c>
      <c r="AK23" s="2">
        <v>0</v>
      </c>
      <c r="AL23" s="2">
        <v>3</v>
      </c>
      <c r="AM23" s="2">
        <v>13</v>
      </c>
      <c r="AN23" s="2">
        <v>0</v>
      </c>
    </row>
    <row r="24" spans="5:40" x14ac:dyDescent="0.25">
      <c r="Z24" s="39" t="s">
        <v>262</v>
      </c>
      <c r="AA24" s="48">
        <f t="shared" si="5"/>
        <v>3.5893995303589402E-2</v>
      </c>
      <c r="AB24" s="48">
        <f t="shared" si="6"/>
        <v>9.8696697456662034E-3</v>
      </c>
      <c r="AC24" s="48">
        <f t="shared" si="7"/>
        <v>4.6613517201752497E-2</v>
      </c>
      <c r="AD24" s="48">
        <f t="shared" si="8"/>
        <v>4.8058572469551336E-2</v>
      </c>
      <c r="AE24" s="48">
        <f t="shared" si="9"/>
        <v>2.5522446664630688E-2</v>
      </c>
      <c r="AG24" s="38" t="s">
        <v>432</v>
      </c>
      <c r="AH24" s="2">
        <v>3</v>
      </c>
      <c r="AI24" s="2">
        <v>5</v>
      </c>
      <c r="AJ24" s="2">
        <v>5</v>
      </c>
      <c r="AK24" s="2">
        <v>3</v>
      </c>
      <c r="AL24" s="2">
        <v>21</v>
      </c>
      <c r="AM24" s="2">
        <v>16</v>
      </c>
      <c r="AN24" s="2">
        <v>0</v>
      </c>
    </row>
    <row r="25" spans="5:40" x14ac:dyDescent="0.25">
      <c r="Z25" s="39" t="s">
        <v>263</v>
      </c>
      <c r="AA25" s="48">
        <f t="shared" si="5"/>
        <v>2.5254851066502E-2</v>
      </c>
      <c r="AB25" s="48">
        <f t="shared" si="6"/>
        <v>7.3418674698795183E-3</v>
      </c>
      <c r="AC25" s="48">
        <f t="shared" si="7"/>
        <v>2.6855731012998173E-2</v>
      </c>
      <c r="AD25" s="48">
        <f t="shared" si="8"/>
        <v>3.725757060224566E-2</v>
      </c>
      <c r="AE25" s="48">
        <f t="shared" si="9"/>
        <v>2.0230565648409814E-2</v>
      </c>
      <c r="AG25" s="38" t="s">
        <v>433</v>
      </c>
      <c r="AH25" s="2">
        <v>1</v>
      </c>
      <c r="AI25" s="2">
        <v>0</v>
      </c>
      <c r="AJ25" s="2">
        <v>0</v>
      </c>
      <c r="AK25" s="2">
        <v>0</v>
      </c>
      <c r="AL25" s="2">
        <v>0</v>
      </c>
      <c r="AM25" s="2">
        <v>1</v>
      </c>
      <c r="AN25" s="2">
        <v>0</v>
      </c>
    </row>
    <row r="26" spans="5:40" x14ac:dyDescent="0.25">
      <c r="Z26" s="39" t="s">
        <v>264</v>
      </c>
      <c r="AA26" s="48">
        <f t="shared" si="5"/>
        <v>4.8451476879618448E-2</v>
      </c>
      <c r="AB26" s="48">
        <f t="shared" si="6"/>
        <v>1.3026970411102384E-2</v>
      </c>
      <c r="AC26" s="48">
        <f t="shared" si="7"/>
        <v>5.9927548732102813E-2</v>
      </c>
      <c r="AD26" s="48">
        <f t="shared" si="8"/>
        <v>6.5034429992348888E-2</v>
      </c>
      <c r="AE26" s="48">
        <f t="shared" si="9"/>
        <v>3.6050290797126239E-2</v>
      </c>
      <c r="AG26" s="38" t="s">
        <v>434</v>
      </c>
      <c r="AH26" s="2">
        <v>1</v>
      </c>
      <c r="AI26" s="2">
        <v>7</v>
      </c>
      <c r="AJ26" s="2">
        <v>9</v>
      </c>
      <c r="AK26" s="2">
        <v>11</v>
      </c>
      <c r="AL26" s="2">
        <v>8</v>
      </c>
      <c r="AM26" s="2">
        <v>10</v>
      </c>
      <c r="AN26" s="2">
        <v>2</v>
      </c>
    </row>
    <row r="27" spans="5:40" x14ac:dyDescent="0.25">
      <c r="Z27" s="39" t="s">
        <v>265</v>
      </c>
      <c r="AA27" s="48">
        <f t="shared" si="5"/>
        <v>5.2352892698203396E-2</v>
      </c>
      <c r="AB27" s="48">
        <f t="shared" si="6"/>
        <v>2.6347080543212966E-2</v>
      </c>
      <c r="AC27" s="48">
        <f t="shared" si="7"/>
        <v>6.49404886197536E-2</v>
      </c>
      <c r="AD27" s="48">
        <f t="shared" si="8"/>
        <v>6.7348937751207483E-2</v>
      </c>
      <c r="AE27" s="48">
        <f t="shared" si="9"/>
        <v>3.5205696202531646E-2</v>
      </c>
      <c r="AG27" s="38" t="s">
        <v>435</v>
      </c>
      <c r="AH27" s="2">
        <v>0</v>
      </c>
      <c r="AI27" s="2">
        <v>2</v>
      </c>
      <c r="AJ27" s="2">
        <v>9</v>
      </c>
      <c r="AK27" s="2">
        <v>10</v>
      </c>
      <c r="AL27" s="2">
        <v>42</v>
      </c>
      <c r="AM27" s="2">
        <v>30</v>
      </c>
      <c r="AN27" s="2">
        <v>18</v>
      </c>
    </row>
    <row r="28" spans="5:40" x14ac:dyDescent="0.25">
      <c r="Z28" s="39" t="s">
        <v>266</v>
      </c>
      <c r="AA28" s="48">
        <f t="shared" si="5"/>
        <v>2.8066116056603571E-2</v>
      </c>
      <c r="AB28" s="48">
        <f t="shared" si="6"/>
        <v>1.1791996907017205E-2</v>
      </c>
      <c r="AC28" s="48">
        <f t="shared" si="7"/>
        <v>3.7970127766780638E-2</v>
      </c>
      <c r="AD28" s="48">
        <f t="shared" si="8"/>
        <v>3.3010051137365541E-2</v>
      </c>
      <c r="AE28" s="48">
        <f t="shared" si="9"/>
        <v>2.0560575327309608E-2</v>
      </c>
      <c r="AG28" s="38" t="s">
        <v>436</v>
      </c>
      <c r="AH28" s="2">
        <v>52</v>
      </c>
      <c r="AI28" s="2">
        <v>17</v>
      </c>
      <c r="AJ28" s="2">
        <v>74</v>
      </c>
      <c r="AK28" s="2">
        <v>39</v>
      </c>
      <c r="AL28" s="2">
        <v>94</v>
      </c>
      <c r="AM28" s="2">
        <v>62</v>
      </c>
      <c r="AN28" s="2">
        <v>18</v>
      </c>
    </row>
    <row r="29" spans="5:40" x14ac:dyDescent="0.25">
      <c r="Z29" s="39" t="s">
        <v>267</v>
      </c>
      <c r="AA29" s="48" t="e">
        <f t="shared" si="5"/>
        <v>#N/A</v>
      </c>
      <c r="AB29" s="48" t="e">
        <f t="shared" si="6"/>
        <v>#N/A</v>
      </c>
      <c r="AC29" s="48" t="e">
        <f t="shared" si="7"/>
        <v>#N/A</v>
      </c>
      <c r="AD29" s="48" t="e">
        <f t="shared" si="8"/>
        <v>#N/A</v>
      </c>
      <c r="AE29" s="48" t="e">
        <f t="shared" si="9"/>
        <v>#N/A</v>
      </c>
      <c r="AG29" s="38" t="s">
        <v>437</v>
      </c>
      <c r="AH29" s="2">
        <v>5</v>
      </c>
      <c r="AI29" s="2">
        <v>6</v>
      </c>
      <c r="AJ29" s="2">
        <v>7</v>
      </c>
      <c r="AK29" s="2">
        <v>12</v>
      </c>
      <c r="AL29" s="2">
        <v>4</v>
      </c>
      <c r="AM29" s="2">
        <v>5</v>
      </c>
      <c r="AN29" s="2">
        <v>5</v>
      </c>
    </row>
    <row r="30" spans="5:40" x14ac:dyDescent="0.25">
      <c r="Z30" s="39" t="s">
        <v>268</v>
      </c>
      <c r="AA30" s="48" t="e">
        <f t="shared" si="5"/>
        <v>#N/A</v>
      </c>
      <c r="AB30" s="48" t="e">
        <f t="shared" si="6"/>
        <v>#N/A</v>
      </c>
      <c r="AC30" s="48" t="e">
        <f t="shared" si="7"/>
        <v>#N/A</v>
      </c>
      <c r="AD30" s="48" t="e">
        <f t="shared" si="8"/>
        <v>#N/A</v>
      </c>
      <c r="AE30" s="48" t="e">
        <f t="shared" si="9"/>
        <v>#N/A</v>
      </c>
      <c r="AG30" s="38" t="s">
        <v>438</v>
      </c>
      <c r="AH30" s="2">
        <v>11</v>
      </c>
      <c r="AI30" s="2">
        <v>4</v>
      </c>
      <c r="AJ30" s="2">
        <v>49</v>
      </c>
      <c r="AK30" s="2">
        <v>85</v>
      </c>
      <c r="AL30" s="2">
        <v>127</v>
      </c>
      <c r="AM30" s="2">
        <v>115</v>
      </c>
      <c r="AN30" s="2">
        <v>58</v>
      </c>
    </row>
    <row r="31" spans="5:40" x14ac:dyDescent="0.25">
      <c r="Z31" s="39" t="s">
        <v>269</v>
      </c>
      <c r="AA31" s="48" t="e">
        <f t="shared" si="5"/>
        <v>#N/A</v>
      </c>
      <c r="AB31" s="48" t="e">
        <f t="shared" si="6"/>
        <v>#N/A</v>
      </c>
      <c r="AC31" s="48" t="e">
        <f t="shared" si="7"/>
        <v>#N/A</v>
      </c>
      <c r="AD31" s="48" t="e">
        <f t="shared" si="8"/>
        <v>#N/A</v>
      </c>
      <c r="AE31" s="48" t="e">
        <f t="shared" si="9"/>
        <v>#N/A</v>
      </c>
      <c r="AG31" s="38" t="s">
        <v>439</v>
      </c>
      <c r="AH31" s="2">
        <v>0</v>
      </c>
      <c r="AI31" s="2">
        <v>0</v>
      </c>
      <c r="AJ31" s="2">
        <v>1</v>
      </c>
      <c r="AK31" s="2">
        <v>2</v>
      </c>
      <c r="AL31" s="2">
        <v>2</v>
      </c>
      <c r="AM31" s="2">
        <v>0</v>
      </c>
      <c r="AN31" s="2">
        <v>0</v>
      </c>
    </row>
    <row r="32" spans="5:40" x14ac:dyDescent="0.25">
      <c r="Z32" s="39" t="s">
        <v>270</v>
      </c>
      <c r="AA32" s="48" t="e">
        <f t="shared" si="5"/>
        <v>#N/A</v>
      </c>
      <c r="AB32" s="48" t="e">
        <f t="shared" si="6"/>
        <v>#N/A</v>
      </c>
      <c r="AC32" s="48" t="e">
        <f t="shared" si="7"/>
        <v>#N/A</v>
      </c>
      <c r="AD32" s="48" t="e">
        <f t="shared" si="8"/>
        <v>#N/A</v>
      </c>
      <c r="AE32" s="48" t="e">
        <f t="shared" si="9"/>
        <v>#N/A</v>
      </c>
      <c r="AG32" s="38" t="s">
        <v>440</v>
      </c>
      <c r="AH32" s="2">
        <v>0</v>
      </c>
      <c r="AI32" s="2">
        <v>4</v>
      </c>
      <c r="AJ32" s="2">
        <v>46</v>
      </c>
      <c r="AK32" s="2">
        <v>1</v>
      </c>
      <c r="AL32" s="2">
        <v>0</v>
      </c>
      <c r="AM32" s="2">
        <v>10</v>
      </c>
      <c r="AN32" s="2">
        <v>15</v>
      </c>
    </row>
    <row r="33" spans="26:40" x14ac:dyDescent="0.25">
      <c r="Z33" s="39" t="s">
        <v>271</v>
      </c>
      <c r="AA33" s="48" t="e">
        <f t="shared" si="5"/>
        <v>#N/A</v>
      </c>
      <c r="AB33" s="48" t="e">
        <f t="shared" si="6"/>
        <v>#N/A</v>
      </c>
      <c r="AC33" s="48" t="e">
        <f t="shared" si="7"/>
        <v>#N/A</v>
      </c>
      <c r="AD33" s="48" t="e">
        <f t="shared" si="8"/>
        <v>#N/A</v>
      </c>
      <c r="AE33" s="48" t="e">
        <f t="shared" si="9"/>
        <v>#N/A</v>
      </c>
      <c r="AG33" s="38" t="s">
        <v>441</v>
      </c>
      <c r="AH33" s="2">
        <v>0</v>
      </c>
      <c r="AI33" s="2">
        <v>2</v>
      </c>
      <c r="AJ33" s="2">
        <v>1</v>
      </c>
      <c r="AK33" s="2">
        <v>0</v>
      </c>
      <c r="AL33" s="2">
        <v>6</v>
      </c>
      <c r="AM33" s="2">
        <v>2</v>
      </c>
      <c r="AN33" s="2">
        <v>2</v>
      </c>
    </row>
    <row r="34" spans="26:40" x14ac:dyDescent="0.25">
      <c r="Z34" s="39" t="s">
        <v>272</v>
      </c>
      <c r="AA34" s="48" t="e">
        <f t="shared" si="5"/>
        <v>#N/A</v>
      </c>
      <c r="AB34" s="48" t="e">
        <f t="shared" si="6"/>
        <v>#N/A</v>
      </c>
      <c r="AC34" s="48" t="e">
        <f t="shared" si="7"/>
        <v>#N/A</v>
      </c>
      <c r="AD34" s="48" t="e">
        <f t="shared" si="8"/>
        <v>#N/A</v>
      </c>
      <c r="AE34" s="48" t="e">
        <f t="shared" si="9"/>
        <v>#N/A</v>
      </c>
      <c r="AG34" s="38" t="s">
        <v>442</v>
      </c>
      <c r="AH34" s="2">
        <v>4</v>
      </c>
      <c r="AI34" s="2">
        <v>6</v>
      </c>
      <c r="AJ34" s="2">
        <v>14</v>
      </c>
      <c r="AK34" s="2">
        <v>8</v>
      </c>
      <c r="AL34" s="2">
        <v>15</v>
      </c>
      <c r="AM34" s="2">
        <v>23</v>
      </c>
      <c r="AN34" s="2">
        <v>14</v>
      </c>
    </row>
    <row r="35" spans="26:40" x14ac:dyDescent="0.25">
      <c r="Z35" s="39" t="s">
        <v>273</v>
      </c>
      <c r="AA35" s="48" t="e">
        <f t="shared" si="5"/>
        <v>#N/A</v>
      </c>
      <c r="AB35" s="48" t="e">
        <f t="shared" si="6"/>
        <v>#N/A</v>
      </c>
      <c r="AC35" s="48" t="e">
        <f t="shared" si="7"/>
        <v>#N/A</v>
      </c>
      <c r="AD35" s="48" t="e">
        <f t="shared" si="8"/>
        <v>#N/A</v>
      </c>
      <c r="AE35" s="48" t="e">
        <f t="shared" si="9"/>
        <v>#N/A</v>
      </c>
      <c r="AG35" s="38" t="s">
        <v>443</v>
      </c>
      <c r="AH35" s="2">
        <v>7</v>
      </c>
      <c r="AI35" s="2">
        <v>0</v>
      </c>
      <c r="AJ35" s="2">
        <v>0</v>
      </c>
      <c r="AK35" s="2">
        <v>0</v>
      </c>
      <c r="AL35" s="2">
        <v>0</v>
      </c>
      <c r="AM35" s="2">
        <v>0</v>
      </c>
      <c r="AN35" s="2">
        <v>0</v>
      </c>
    </row>
    <row r="36" spans="26:40" x14ac:dyDescent="0.25">
      <c r="AG36" s="38" t="s">
        <v>444</v>
      </c>
      <c r="AH36" s="2">
        <v>1</v>
      </c>
      <c r="AI36" s="2">
        <v>9</v>
      </c>
      <c r="AJ36" s="2">
        <v>4</v>
      </c>
      <c r="AK36" s="2">
        <v>18</v>
      </c>
      <c r="AL36" s="2">
        <v>33</v>
      </c>
      <c r="AM36" s="2">
        <v>39</v>
      </c>
      <c r="AN36" s="2">
        <v>2</v>
      </c>
    </row>
    <row r="37" spans="26:40" x14ac:dyDescent="0.25">
      <c r="AG37" s="38" t="s">
        <v>445</v>
      </c>
      <c r="AH37" s="2">
        <v>0</v>
      </c>
      <c r="AI37" s="2">
        <v>0</v>
      </c>
      <c r="AJ37" s="2">
        <v>0</v>
      </c>
      <c r="AK37" s="2">
        <v>2</v>
      </c>
      <c r="AL37" s="2">
        <v>8</v>
      </c>
      <c r="AM37" s="2">
        <v>2</v>
      </c>
      <c r="AN37" s="2">
        <v>0</v>
      </c>
    </row>
    <row r="38" spans="26:40" x14ac:dyDescent="0.25">
      <c r="AG38" s="38" t="s">
        <v>446</v>
      </c>
      <c r="AH38" s="2">
        <v>21</v>
      </c>
      <c r="AI38" s="2">
        <v>67</v>
      </c>
      <c r="AJ38" s="2">
        <v>52</v>
      </c>
      <c r="AK38" s="2">
        <v>74</v>
      </c>
      <c r="AL38" s="2">
        <v>121</v>
      </c>
      <c r="AM38" s="2">
        <v>74</v>
      </c>
      <c r="AN38" s="2">
        <v>49</v>
      </c>
    </row>
    <row r="39" spans="26:40" x14ac:dyDescent="0.25">
      <c r="AG39" s="38" t="s">
        <v>447</v>
      </c>
      <c r="AH39" s="2">
        <v>61</v>
      </c>
      <c r="AI39" s="2">
        <v>61</v>
      </c>
      <c r="AJ39" s="2">
        <v>83</v>
      </c>
      <c r="AK39" s="2">
        <v>76</v>
      </c>
      <c r="AL39" s="2">
        <v>82</v>
      </c>
      <c r="AM39" s="2">
        <v>123</v>
      </c>
      <c r="AN39" s="2">
        <v>123</v>
      </c>
    </row>
    <row r="40" spans="26:40" x14ac:dyDescent="0.25">
      <c r="AG40" s="38" t="s">
        <v>448</v>
      </c>
      <c r="AH40" s="2">
        <v>18</v>
      </c>
      <c r="AI40" s="2">
        <v>28</v>
      </c>
      <c r="AJ40" s="2">
        <v>41</v>
      </c>
      <c r="AK40" s="2">
        <v>24</v>
      </c>
      <c r="AL40" s="2">
        <v>42</v>
      </c>
      <c r="AM40" s="2">
        <v>41</v>
      </c>
      <c r="AN40" s="2">
        <v>29</v>
      </c>
    </row>
    <row r="41" spans="26:40" x14ac:dyDescent="0.25">
      <c r="AG41" s="38" t="s">
        <v>449</v>
      </c>
      <c r="AH41" s="2">
        <v>1</v>
      </c>
      <c r="AI41" s="2">
        <v>9</v>
      </c>
      <c r="AJ41" s="2">
        <v>10</v>
      </c>
      <c r="AK41" s="2">
        <v>29</v>
      </c>
      <c r="AL41" s="2">
        <v>22</v>
      </c>
      <c r="AM41" s="2">
        <v>47</v>
      </c>
      <c r="AN41" s="2">
        <v>20</v>
      </c>
    </row>
    <row r="42" spans="26:40" x14ac:dyDescent="0.25">
      <c r="AG42" s="38" t="s">
        <v>450</v>
      </c>
      <c r="AH42" s="2">
        <v>15</v>
      </c>
      <c r="AI42" s="2">
        <v>21</v>
      </c>
      <c r="AJ42" s="2">
        <v>16</v>
      </c>
      <c r="AK42" s="2">
        <v>16</v>
      </c>
      <c r="AL42" s="2">
        <v>37</v>
      </c>
      <c r="AM42" s="2">
        <v>29</v>
      </c>
      <c r="AN42" s="2">
        <v>12</v>
      </c>
    </row>
    <row r="43" spans="26:40" x14ac:dyDescent="0.25">
      <c r="AG43" s="38" t="s">
        <v>451</v>
      </c>
      <c r="AH43" s="2">
        <v>0</v>
      </c>
      <c r="AI43" s="2">
        <v>0</v>
      </c>
      <c r="AJ43" s="2">
        <v>0</v>
      </c>
      <c r="AK43" s="2">
        <v>0</v>
      </c>
      <c r="AL43" s="2">
        <v>15</v>
      </c>
      <c r="AM43" s="2">
        <v>8</v>
      </c>
      <c r="AN43" s="2">
        <v>0</v>
      </c>
    </row>
    <row r="44" spans="26:40" x14ac:dyDescent="0.25">
      <c r="AG44" s="38" t="s">
        <v>452</v>
      </c>
      <c r="AH44" s="2">
        <v>19</v>
      </c>
      <c r="AI44" s="2">
        <v>0</v>
      </c>
      <c r="AJ44" s="2">
        <v>1</v>
      </c>
      <c r="AK44" s="2">
        <v>1</v>
      </c>
      <c r="AL44" s="2">
        <v>0</v>
      </c>
      <c r="AM44" s="2">
        <v>4</v>
      </c>
      <c r="AN44" s="2">
        <v>3</v>
      </c>
    </row>
    <row r="45" spans="26:40" x14ac:dyDescent="0.25">
      <c r="AG45" s="38" t="s">
        <v>453</v>
      </c>
      <c r="AH45" s="2">
        <v>0</v>
      </c>
      <c r="AI45" s="2">
        <v>0</v>
      </c>
      <c r="AJ45" s="2">
        <v>0</v>
      </c>
      <c r="AK45" s="2">
        <v>0</v>
      </c>
      <c r="AL45" s="2">
        <v>0</v>
      </c>
      <c r="AM45" s="2">
        <v>1</v>
      </c>
      <c r="AN45" s="2">
        <v>0</v>
      </c>
    </row>
    <row r="46" spans="26:40" x14ac:dyDescent="0.25">
      <c r="AG46" s="38" t="s">
        <v>454</v>
      </c>
      <c r="AH46" s="2">
        <v>0</v>
      </c>
      <c r="AI46" s="2">
        <v>0</v>
      </c>
      <c r="AJ46" s="2">
        <v>2</v>
      </c>
      <c r="AK46" s="2">
        <v>0</v>
      </c>
      <c r="AL46" s="2">
        <v>3</v>
      </c>
      <c r="AM46" s="2">
        <v>1</v>
      </c>
      <c r="AN46" s="2">
        <v>0</v>
      </c>
    </row>
    <row r="47" spans="26:40" x14ac:dyDescent="0.25">
      <c r="AG47" s="38" t="s">
        <v>455</v>
      </c>
      <c r="AH47" s="2">
        <v>0</v>
      </c>
      <c r="AI47" s="2">
        <v>0</v>
      </c>
      <c r="AJ47" s="2">
        <v>0</v>
      </c>
      <c r="AK47" s="2">
        <v>0</v>
      </c>
      <c r="AL47" s="2">
        <v>0</v>
      </c>
      <c r="AM47" s="2">
        <v>1</v>
      </c>
      <c r="AN47" s="2">
        <v>0</v>
      </c>
    </row>
    <row r="48" spans="26:40" x14ac:dyDescent="0.25">
      <c r="AG48" s="38" t="s">
        <v>456</v>
      </c>
      <c r="AH48" s="2">
        <v>28</v>
      </c>
      <c r="AI48" s="2">
        <v>18</v>
      </c>
      <c r="AJ48" s="2">
        <v>17</v>
      </c>
      <c r="AK48" s="2">
        <v>51</v>
      </c>
      <c r="AL48" s="2">
        <v>38</v>
      </c>
      <c r="AM48" s="2">
        <v>29</v>
      </c>
      <c r="AN48" s="2">
        <v>5</v>
      </c>
    </row>
    <row r="49" spans="33:40" x14ac:dyDescent="0.25">
      <c r="AG49" s="38" t="s">
        <v>457</v>
      </c>
      <c r="AH49" s="2">
        <v>0</v>
      </c>
      <c r="AI49" s="2">
        <v>0</v>
      </c>
      <c r="AJ49" s="2">
        <v>0</v>
      </c>
      <c r="AK49" s="2">
        <v>0</v>
      </c>
      <c r="AL49" s="2">
        <v>0</v>
      </c>
      <c r="AM49" s="2">
        <v>0</v>
      </c>
      <c r="AN49" s="2">
        <v>0</v>
      </c>
    </row>
    <row r="50" spans="33:40" x14ac:dyDescent="0.25">
      <c r="AG50" s="38" t="s">
        <v>458</v>
      </c>
      <c r="AH50" s="2">
        <v>2</v>
      </c>
      <c r="AI50" s="2">
        <v>5</v>
      </c>
      <c r="AJ50" s="2">
        <v>3</v>
      </c>
      <c r="AK50" s="2">
        <v>1</v>
      </c>
      <c r="AL50" s="2">
        <v>25</v>
      </c>
      <c r="AM50" s="2">
        <v>7</v>
      </c>
      <c r="AN50" s="2">
        <v>24</v>
      </c>
    </row>
    <row r="51" spans="33:40" x14ac:dyDescent="0.25">
      <c r="AG51" s="38" t="s">
        <v>459</v>
      </c>
      <c r="AH51" s="2">
        <v>0</v>
      </c>
      <c r="AI51" s="2">
        <v>0</v>
      </c>
      <c r="AJ51" s="2">
        <v>0</v>
      </c>
      <c r="AK51" s="2">
        <v>0</v>
      </c>
      <c r="AL51" s="2">
        <v>0</v>
      </c>
      <c r="AM51" s="2">
        <v>0</v>
      </c>
      <c r="AN51" s="2">
        <v>0</v>
      </c>
    </row>
    <row r="52" spans="33:40" x14ac:dyDescent="0.25">
      <c r="AG52" s="38" t="s">
        <v>460</v>
      </c>
      <c r="AH52" s="2">
        <v>34</v>
      </c>
      <c r="AI52" s="2">
        <v>63</v>
      </c>
      <c r="AJ52" s="2">
        <v>68</v>
      </c>
      <c r="AK52" s="2">
        <v>4</v>
      </c>
      <c r="AL52" s="2">
        <v>64</v>
      </c>
      <c r="AM52" s="2">
        <v>89</v>
      </c>
      <c r="AN52" s="2">
        <v>53</v>
      </c>
    </row>
    <row r="53" spans="33:40" x14ac:dyDescent="0.25">
      <c r="AG53" s="38" t="s">
        <v>461</v>
      </c>
      <c r="AH53" s="2">
        <v>0</v>
      </c>
      <c r="AI53" s="2">
        <v>3</v>
      </c>
      <c r="AJ53" s="2">
        <v>0</v>
      </c>
      <c r="AK53" s="2">
        <v>3</v>
      </c>
      <c r="AL53" s="2">
        <v>1</v>
      </c>
      <c r="AM53" s="2">
        <v>0</v>
      </c>
      <c r="AN53" s="2">
        <v>0</v>
      </c>
    </row>
    <row r="54" spans="33:40" x14ac:dyDescent="0.25">
      <c r="AG54" s="38" t="s">
        <v>462</v>
      </c>
      <c r="AH54" s="2">
        <v>5</v>
      </c>
      <c r="AI54" s="2">
        <v>29</v>
      </c>
      <c r="AJ54" s="2">
        <v>34</v>
      </c>
      <c r="AK54" s="2">
        <v>0</v>
      </c>
      <c r="AL54" s="2">
        <v>58</v>
      </c>
      <c r="AM54" s="2">
        <v>49</v>
      </c>
      <c r="AN54" s="2">
        <v>18</v>
      </c>
    </row>
    <row r="55" spans="33:40" x14ac:dyDescent="0.25">
      <c r="AG55" s="38" t="s">
        <v>463</v>
      </c>
      <c r="AH55" s="2">
        <v>3</v>
      </c>
      <c r="AI55" s="2">
        <v>1</v>
      </c>
      <c r="AJ55" s="2">
        <v>3</v>
      </c>
      <c r="AK55" s="2">
        <v>4</v>
      </c>
      <c r="AL55" s="2">
        <v>3</v>
      </c>
      <c r="AM55" s="2">
        <v>1</v>
      </c>
      <c r="AN55" s="2">
        <v>3</v>
      </c>
    </row>
    <row r="56" spans="33:40" x14ac:dyDescent="0.25">
      <c r="AG56" s="38" t="s">
        <v>464</v>
      </c>
      <c r="AH56" s="2">
        <v>2</v>
      </c>
      <c r="AI56" s="2">
        <v>0</v>
      </c>
      <c r="AJ56" s="2">
        <v>0</v>
      </c>
      <c r="AK56" s="2">
        <v>6</v>
      </c>
      <c r="AL56" s="2">
        <v>44</v>
      </c>
      <c r="AM56" s="2">
        <v>26</v>
      </c>
      <c r="AN56" s="2">
        <v>9</v>
      </c>
    </row>
    <row r="57" spans="33:40" x14ac:dyDescent="0.25">
      <c r="AG57" s="38" t="s">
        <v>465</v>
      </c>
      <c r="AH57" s="2">
        <v>31</v>
      </c>
      <c r="AI57" s="2">
        <v>13</v>
      </c>
      <c r="AJ57" s="2">
        <v>45</v>
      </c>
      <c r="AK57" s="2">
        <v>32</v>
      </c>
      <c r="AL57" s="2">
        <v>93</v>
      </c>
      <c r="AM57" s="2">
        <v>85</v>
      </c>
      <c r="AN57" s="2">
        <v>39</v>
      </c>
    </row>
    <row r="58" spans="33:40" x14ac:dyDescent="0.25">
      <c r="AG58" s="38" t="s">
        <v>466</v>
      </c>
      <c r="AH58" s="2">
        <v>0</v>
      </c>
      <c r="AI58" s="2">
        <v>0</v>
      </c>
      <c r="AJ58" s="2">
        <v>0</v>
      </c>
      <c r="AK58" s="2">
        <v>0</v>
      </c>
      <c r="AL58" s="2">
        <v>0</v>
      </c>
      <c r="AM58" s="2">
        <v>0</v>
      </c>
      <c r="AN58" s="2">
        <v>0</v>
      </c>
    </row>
    <row r="59" spans="33:40" x14ac:dyDescent="0.25">
      <c r="AG59" s="38" t="s">
        <v>467</v>
      </c>
      <c r="AH59" s="2">
        <v>0</v>
      </c>
      <c r="AI59" s="2">
        <v>3</v>
      </c>
      <c r="AJ59" s="2">
        <v>0</v>
      </c>
      <c r="AK59" s="2">
        <v>1</v>
      </c>
      <c r="AL59" s="2">
        <v>5</v>
      </c>
      <c r="AM59" s="2">
        <v>3</v>
      </c>
      <c r="AN59" s="2">
        <v>0</v>
      </c>
    </row>
    <row r="60" spans="33:40" x14ac:dyDescent="0.25">
      <c r="AG60" s="38" t="s">
        <v>468</v>
      </c>
      <c r="AH60" s="2">
        <v>121</v>
      </c>
      <c r="AI60" s="2">
        <v>156</v>
      </c>
      <c r="AJ60" s="2">
        <v>125</v>
      </c>
      <c r="AK60" s="2">
        <v>67</v>
      </c>
      <c r="AL60" s="2">
        <v>232</v>
      </c>
      <c r="AM60" s="2">
        <v>151</v>
      </c>
      <c r="AN60" s="2">
        <v>41</v>
      </c>
    </row>
    <row r="61" spans="33:40" x14ac:dyDescent="0.25">
      <c r="AG61" s="38" t="s">
        <v>469</v>
      </c>
      <c r="AH61" s="2">
        <v>0</v>
      </c>
      <c r="AI61" s="2">
        <v>1</v>
      </c>
      <c r="AJ61" s="2">
        <v>3</v>
      </c>
      <c r="AK61" s="2">
        <v>1</v>
      </c>
      <c r="AL61" s="2">
        <v>1</v>
      </c>
      <c r="AM61" s="2">
        <v>3</v>
      </c>
      <c r="AN61" s="2">
        <v>3</v>
      </c>
    </row>
    <row r="62" spans="33:40" x14ac:dyDescent="0.25">
      <c r="AG62" s="38" t="s">
        <v>470</v>
      </c>
      <c r="AH62" s="2">
        <v>12</v>
      </c>
      <c r="AI62" s="2">
        <v>14</v>
      </c>
      <c r="AJ62" s="2">
        <v>29</v>
      </c>
      <c r="AK62" s="2">
        <v>21</v>
      </c>
      <c r="AL62" s="2">
        <v>26</v>
      </c>
      <c r="AM62" s="2">
        <v>45</v>
      </c>
      <c r="AN62" s="2">
        <v>42</v>
      </c>
    </row>
    <row r="63" spans="33:40" x14ac:dyDescent="0.25">
      <c r="AG63" s="38" t="s">
        <v>471</v>
      </c>
      <c r="AH63" s="2">
        <v>22</v>
      </c>
      <c r="AI63" s="2">
        <v>75</v>
      </c>
      <c r="AJ63" s="2">
        <v>56</v>
      </c>
      <c r="AK63" s="2">
        <v>28</v>
      </c>
      <c r="AL63" s="2">
        <v>62</v>
      </c>
      <c r="AM63" s="2">
        <v>109</v>
      </c>
      <c r="AN63" s="2">
        <v>24</v>
      </c>
    </row>
    <row r="64" spans="33:40" x14ac:dyDescent="0.25">
      <c r="AG64" s="38" t="s">
        <v>472</v>
      </c>
      <c r="AH64" s="2">
        <v>5</v>
      </c>
      <c r="AI64" s="2">
        <v>1</v>
      </c>
      <c r="AJ64" s="2">
        <v>9</v>
      </c>
      <c r="AK64" s="2">
        <v>3</v>
      </c>
      <c r="AL64" s="2">
        <v>21</v>
      </c>
      <c r="AM64" s="2">
        <v>21</v>
      </c>
      <c r="AN64" s="2">
        <v>20</v>
      </c>
    </row>
    <row r="65" spans="33:40" x14ac:dyDescent="0.25">
      <c r="AG65" s="38" t="s">
        <v>473</v>
      </c>
      <c r="AH65" s="2">
        <v>8</v>
      </c>
      <c r="AI65" s="2">
        <v>12</v>
      </c>
      <c r="AJ65" s="2">
        <v>34</v>
      </c>
      <c r="AK65" s="2">
        <v>9</v>
      </c>
      <c r="AL65" s="2">
        <v>55</v>
      </c>
      <c r="AM65" s="2">
        <v>35</v>
      </c>
      <c r="AN65" s="2">
        <v>14</v>
      </c>
    </row>
    <row r="66" spans="33:40" x14ac:dyDescent="0.25">
      <c r="AG66" s="38" t="s">
        <v>474</v>
      </c>
      <c r="AH66" s="2">
        <v>40</v>
      </c>
      <c r="AI66" s="2">
        <v>18</v>
      </c>
      <c r="AJ66" s="2">
        <v>98</v>
      </c>
      <c r="AK66" s="2">
        <v>41</v>
      </c>
      <c r="AL66" s="2">
        <v>46</v>
      </c>
      <c r="AM66" s="2">
        <v>60</v>
      </c>
      <c r="AN66" s="2">
        <v>18</v>
      </c>
    </row>
    <row r="67" spans="33:40" x14ac:dyDescent="0.25">
      <c r="AG67" s="38" t="s">
        <v>475</v>
      </c>
      <c r="AH67" s="2">
        <v>12</v>
      </c>
      <c r="AI67" s="2">
        <v>10</v>
      </c>
      <c r="AJ67" s="2">
        <v>21</v>
      </c>
      <c r="AK67" s="2">
        <v>61</v>
      </c>
      <c r="AL67" s="2">
        <v>79</v>
      </c>
      <c r="AM67" s="2">
        <v>114</v>
      </c>
      <c r="AN67" s="2">
        <v>36</v>
      </c>
    </row>
    <row r="68" spans="33:40" x14ac:dyDescent="0.25">
      <c r="AG68" s="38" t="s">
        <v>476</v>
      </c>
      <c r="AH68" s="2">
        <v>0</v>
      </c>
      <c r="AI68" s="2">
        <v>0</v>
      </c>
      <c r="AJ68" s="2">
        <v>0</v>
      </c>
      <c r="AK68" s="2">
        <v>2</v>
      </c>
      <c r="AL68" s="2">
        <v>0</v>
      </c>
      <c r="AM68" s="2">
        <v>5</v>
      </c>
      <c r="AN68" s="2">
        <v>2</v>
      </c>
    </row>
    <row r="69" spans="33:40" x14ac:dyDescent="0.25">
      <c r="AG69" s="38" t="s">
        <v>477</v>
      </c>
      <c r="AH69" s="2">
        <v>23</v>
      </c>
      <c r="AI69" s="2">
        <v>38</v>
      </c>
      <c r="AJ69" s="2">
        <v>48</v>
      </c>
      <c r="AK69" s="2">
        <v>31</v>
      </c>
      <c r="AL69" s="2">
        <v>40</v>
      </c>
      <c r="AM69" s="2">
        <v>84</v>
      </c>
      <c r="AN69" s="2">
        <v>25</v>
      </c>
    </row>
    <row r="70" spans="33:40" x14ac:dyDescent="0.25">
      <c r="AG70" s="38" t="s">
        <v>478</v>
      </c>
      <c r="AH70" s="2">
        <v>1</v>
      </c>
      <c r="AI70" s="2">
        <v>1</v>
      </c>
      <c r="AJ70" s="2">
        <v>2</v>
      </c>
      <c r="AK70" s="2">
        <v>8</v>
      </c>
      <c r="AL70" s="2">
        <v>33</v>
      </c>
      <c r="AM70" s="2">
        <v>31</v>
      </c>
      <c r="AN70" s="2">
        <v>0</v>
      </c>
    </row>
    <row r="71" spans="33:40" x14ac:dyDescent="0.25">
      <c r="AG71" s="38" t="s">
        <v>479</v>
      </c>
      <c r="AH71" s="2">
        <v>7</v>
      </c>
      <c r="AI71" s="2">
        <v>7</v>
      </c>
      <c r="AJ71" s="2">
        <v>15</v>
      </c>
      <c r="AK71" s="2">
        <v>3</v>
      </c>
      <c r="AL71" s="2">
        <v>36</v>
      </c>
      <c r="AM71" s="2">
        <v>7</v>
      </c>
      <c r="AN71" s="2">
        <v>4</v>
      </c>
    </row>
    <row r="72" spans="33:40" x14ac:dyDescent="0.25">
      <c r="AG72" s="38" t="s">
        <v>480</v>
      </c>
      <c r="AH72" s="2">
        <v>0</v>
      </c>
      <c r="AI72" s="2">
        <v>0</v>
      </c>
      <c r="AJ72" s="2">
        <v>0</v>
      </c>
      <c r="AK72" s="2">
        <v>26</v>
      </c>
      <c r="AL72" s="2">
        <v>33</v>
      </c>
      <c r="AM72" s="2">
        <v>0</v>
      </c>
      <c r="AN72" s="2">
        <v>0</v>
      </c>
    </row>
    <row r="73" spans="33:40" x14ac:dyDescent="0.25">
      <c r="AG73" s="38" t="s">
        <v>481</v>
      </c>
      <c r="AH73" s="2">
        <v>0</v>
      </c>
      <c r="AI73" s="2">
        <v>0</v>
      </c>
      <c r="AJ73" s="2">
        <v>0</v>
      </c>
      <c r="AK73" s="2">
        <v>0</v>
      </c>
      <c r="AL73" s="2">
        <v>0</v>
      </c>
      <c r="AM73" s="2">
        <v>0</v>
      </c>
      <c r="AN73" s="2">
        <v>0</v>
      </c>
    </row>
    <row r="74" spans="33:40" x14ac:dyDescent="0.25">
      <c r="AG74" s="38" t="s">
        <v>482</v>
      </c>
      <c r="AH74" s="2">
        <v>22</v>
      </c>
      <c r="AI74" s="2">
        <v>15</v>
      </c>
      <c r="AJ74" s="2">
        <v>18</v>
      </c>
      <c r="AK74" s="2">
        <v>23</v>
      </c>
      <c r="AL74" s="2">
        <v>43</v>
      </c>
      <c r="AM74" s="2">
        <v>29</v>
      </c>
      <c r="AN74" s="2">
        <v>30</v>
      </c>
    </row>
    <row r="75" spans="33:40" x14ac:dyDescent="0.25">
      <c r="AG75" s="38" t="s">
        <v>483</v>
      </c>
      <c r="AH75" s="2">
        <v>0</v>
      </c>
      <c r="AI75" s="2">
        <v>2</v>
      </c>
      <c r="AJ75" s="2">
        <v>11</v>
      </c>
      <c r="AK75" s="2">
        <v>9</v>
      </c>
      <c r="AL75" s="2">
        <v>3</v>
      </c>
      <c r="AM75" s="2">
        <v>54</v>
      </c>
      <c r="AN75" s="2">
        <v>34</v>
      </c>
    </row>
    <row r="76" spans="33:40" x14ac:dyDescent="0.25">
      <c r="AG76" s="38" t="s">
        <v>484</v>
      </c>
      <c r="AH76" s="2">
        <v>0</v>
      </c>
      <c r="AI76" s="2">
        <v>0</v>
      </c>
      <c r="AJ76" s="2">
        <v>0</v>
      </c>
      <c r="AK76" s="2">
        <v>0</v>
      </c>
      <c r="AL76" s="2">
        <v>0</v>
      </c>
      <c r="AM76" s="2">
        <v>3</v>
      </c>
      <c r="AN76" s="2">
        <v>0</v>
      </c>
    </row>
    <row r="77" spans="33:40" x14ac:dyDescent="0.25">
      <c r="AG77" s="38" t="s">
        <v>485</v>
      </c>
      <c r="AH77" s="2">
        <v>49</v>
      </c>
      <c r="AI77" s="2">
        <v>113</v>
      </c>
      <c r="AJ77" s="2">
        <v>138</v>
      </c>
      <c r="AK77" s="2">
        <v>94</v>
      </c>
      <c r="AL77" s="2">
        <v>167</v>
      </c>
      <c r="AM77" s="2">
        <v>206</v>
      </c>
      <c r="AN77" s="2">
        <v>89</v>
      </c>
    </row>
    <row r="78" spans="33:40" x14ac:dyDescent="0.25">
      <c r="AG78" s="38" t="s">
        <v>486</v>
      </c>
      <c r="AH78" s="2">
        <v>21</v>
      </c>
      <c r="AI78" s="2">
        <v>6</v>
      </c>
      <c r="AJ78" s="2">
        <v>14</v>
      </c>
      <c r="AK78" s="2">
        <v>7</v>
      </c>
      <c r="AL78" s="2">
        <v>3</v>
      </c>
      <c r="AM78" s="2">
        <v>67</v>
      </c>
      <c r="AN78" s="2">
        <v>17</v>
      </c>
    </row>
    <row r="79" spans="33:40" x14ac:dyDescent="0.25">
      <c r="AG79" s="38" t="s">
        <v>487</v>
      </c>
      <c r="AH79" s="2">
        <v>0</v>
      </c>
      <c r="AI79" s="2">
        <v>0</v>
      </c>
      <c r="AJ79" s="2">
        <v>0</v>
      </c>
      <c r="AK79" s="2">
        <v>2</v>
      </c>
      <c r="AL79" s="2">
        <v>22</v>
      </c>
      <c r="AM79" s="2">
        <v>21</v>
      </c>
      <c r="AN79" s="2">
        <v>5</v>
      </c>
    </row>
    <row r="80" spans="33:40" x14ac:dyDescent="0.25">
      <c r="AG80" s="38" t="s">
        <v>488</v>
      </c>
      <c r="AH80" s="2">
        <v>27</v>
      </c>
      <c r="AI80" s="2">
        <v>32</v>
      </c>
      <c r="AJ80" s="2">
        <v>23</v>
      </c>
      <c r="AK80" s="2">
        <v>23</v>
      </c>
      <c r="AL80" s="2">
        <v>19</v>
      </c>
      <c r="AM80" s="2">
        <v>52</v>
      </c>
      <c r="AN80" s="2">
        <v>28</v>
      </c>
    </row>
    <row r="81" spans="33:40" x14ac:dyDescent="0.25">
      <c r="AG81" s="38" t="s">
        <v>489</v>
      </c>
      <c r="AH81" s="2">
        <v>9</v>
      </c>
      <c r="AI81" s="2">
        <v>0</v>
      </c>
      <c r="AJ81" s="2">
        <v>50</v>
      </c>
      <c r="AK81" s="2">
        <v>20</v>
      </c>
      <c r="AL81" s="2">
        <v>34</v>
      </c>
      <c r="AM81" s="2">
        <v>46</v>
      </c>
      <c r="AN81" s="2">
        <v>23</v>
      </c>
    </row>
    <row r="82" spans="33:40" x14ac:dyDescent="0.25">
      <c r="AG82" s="38" t="s">
        <v>490</v>
      </c>
      <c r="AH82" s="2">
        <v>3</v>
      </c>
      <c r="AI82" s="2">
        <v>2</v>
      </c>
      <c r="AJ82" s="2">
        <v>1</v>
      </c>
      <c r="AK82" s="2">
        <v>4</v>
      </c>
      <c r="AL82" s="2">
        <v>4</v>
      </c>
      <c r="AM82" s="2">
        <v>1</v>
      </c>
      <c r="AN82" s="2">
        <v>4</v>
      </c>
    </row>
    <row r="83" spans="33:40" x14ac:dyDescent="0.25">
      <c r="AG83" s="38" t="s">
        <v>491</v>
      </c>
      <c r="AH83" s="2">
        <v>2</v>
      </c>
      <c r="AI83" s="2">
        <v>1</v>
      </c>
      <c r="AJ83" s="2">
        <v>4</v>
      </c>
      <c r="AK83" s="2">
        <v>2</v>
      </c>
      <c r="AL83" s="2">
        <v>14</v>
      </c>
      <c r="AM83" s="2">
        <v>10</v>
      </c>
      <c r="AN83" s="2">
        <v>1</v>
      </c>
    </row>
    <row r="84" spans="33:40" x14ac:dyDescent="0.25">
      <c r="AG84" s="38" t="s">
        <v>492</v>
      </c>
      <c r="AH84" s="2">
        <v>19</v>
      </c>
      <c r="AI84" s="2">
        <v>34</v>
      </c>
      <c r="AJ84" s="2">
        <v>65</v>
      </c>
      <c r="AK84" s="2">
        <v>113</v>
      </c>
      <c r="AL84" s="2">
        <v>156</v>
      </c>
      <c r="AM84" s="2">
        <v>118</v>
      </c>
      <c r="AN84" s="2">
        <v>40</v>
      </c>
    </row>
    <row r="85" spans="33:40" x14ac:dyDescent="0.25">
      <c r="AG85" s="38" t="s">
        <v>493</v>
      </c>
      <c r="AH85" s="2">
        <v>6</v>
      </c>
      <c r="AI85" s="2">
        <v>12</v>
      </c>
      <c r="AJ85" s="2">
        <v>4</v>
      </c>
      <c r="AK85" s="2">
        <v>1</v>
      </c>
      <c r="AL85" s="2">
        <v>9</v>
      </c>
      <c r="AM85" s="2">
        <v>12</v>
      </c>
      <c r="AN85" s="2">
        <v>2</v>
      </c>
    </row>
    <row r="86" spans="33:40" x14ac:dyDescent="0.25">
      <c r="AG86" s="38" t="s">
        <v>494</v>
      </c>
      <c r="AH86" s="2">
        <v>5</v>
      </c>
      <c r="AI86" s="2">
        <v>3</v>
      </c>
      <c r="AJ86" s="2">
        <v>4</v>
      </c>
      <c r="AK86" s="2">
        <v>7</v>
      </c>
      <c r="AL86" s="2">
        <v>6</v>
      </c>
      <c r="AM86" s="2">
        <v>8</v>
      </c>
      <c r="AN86" s="2">
        <v>1</v>
      </c>
    </row>
    <row r="87" spans="33:40" x14ac:dyDescent="0.25">
      <c r="AG87" s="38" t="s">
        <v>495</v>
      </c>
      <c r="AH87" s="2">
        <v>7</v>
      </c>
      <c r="AI87" s="2">
        <v>41</v>
      </c>
      <c r="AJ87" s="2">
        <v>146</v>
      </c>
      <c r="AK87" s="2">
        <v>103</v>
      </c>
      <c r="AL87" s="2">
        <v>234</v>
      </c>
      <c r="AM87" s="2">
        <v>199</v>
      </c>
      <c r="AN87" s="2">
        <v>165</v>
      </c>
    </row>
    <row r="88" spans="33:40" x14ac:dyDescent="0.25">
      <c r="AG88" s="38" t="s">
        <v>496</v>
      </c>
      <c r="AH88" s="2">
        <v>0</v>
      </c>
      <c r="AI88" s="2">
        <v>1</v>
      </c>
      <c r="AJ88" s="2">
        <v>0</v>
      </c>
      <c r="AK88" s="2">
        <v>0</v>
      </c>
      <c r="AL88" s="2">
        <v>9</v>
      </c>
      <c r="AM88" s="2">
        <v>22</v>
      </c>
      <c r="AN88" s="2">
        <v>1</v>
      </c>
    </row>
    <row r="89" spans="33:40" x14ac:dyDescent="0.25">
      <c r="AG89" s="38" t="s">
        <v>497</v>
      </c>
      <c r="AH89" s="2">
        <v>0</v>
      </c>
      <c r="AI89" s="2">
        <v>8</v>
      </c>
      <c r="AJ89" s="2">
        <v>5</v>
      </c>
      <c r="AK89" s="2">
        <v>1</v>
      </c>
      <c r="AL89" s="2">
        <v>27</v>
      </c>
      <c r="AM89" s="2">
        <v>0</v>
      </c>
      <c r="AN89" s="2">
        <v>0</v>
      </c>
    </row>
    <row r="90" spans="33:40" x14ac:dyDescent="0.25">
      <c r="AG90" s="38" t="s">
        <v>498</v>
      </c>
      <c r="AH90" s="2">
        <v>0</v>
      </c>
      <c r="AI90" s="2">
        <v>0</v>
      </c>
      <c r="AJ90" s="2">
        <v>0</v>
      </c>
      <c r="AK90" s="2">
        <v>1</v>
      </c>
      <c r="AL90" s="2">
        <v>0</v>
      </c>
      <c r="AM90" s="2">
        <v>0</v>
      </c>
      <c r="AN90" s="2">
        <v>1</v>
      </c>
    </row>
    <row r="91" spans="33:40" x14ac:dyDescent="0.25">
      <c r="AG91" s="38" t="s">
        <v>499</v>
      </c>
      <c r="AH91" s="2">
        <v>0</v>
      </c>
      <c r="AI91" s="2">
        <v>0</v>
      </c>
      <c r="AJ91" s="2">
        <v>0</v>
      </c>
      <c r="AK91" s="2">
        <v>0</v>
      </c>
      <c r="AL91" s="2">
        <v>0</v>
      </c>
      <c r="AM91" s="2">
        <v>0</v>
      </c>
      <c r="AN91" s="2">
        <v>0</v>
      </c>
    </row>
    <row r="92" spans="33:40" x14ac:dyDescent="0.25">
      <c r="AG92" s="38" t="s">
        <v>500</v>
      </c>
      <c r="AH92" s="2">
        <v>0</v>
      </c>
      <c r="AI92" s="2">
        <v>8</v>
      </c>
      <c r="AJ92" s="2">
        <v>36</v>
      </c>
      <c r="AK92" s="2">
        <v>15</v>
      </c>
      <c r="AL92" s="2">
        <v>0</v>
      </c>
      <c r="AM92" s="2">
        <v>47</v>
      </c>
      <c r="AN92" s="2">
        <v>25</v>
      </c>
    </row>
    <row r="93" spans="33:40" x14ac:dyDescent="0.25">
      <c r="AG93" s="38" t="s">
        <v>501</v>
      </c>
      <c r="AH93" s="2">
        <v>8</v>
      </c>
      <c r="AI93" s="2">
        <v>8</v>
      </c>
      <c r="AJ93" s="2">
        <v>7</v>
      </c>
      <c r="AK93" s="2">
        <v>4</v>
      </c>
      <c r="AL93" s="2">
        <v>7</v>
      </c>
      <c r="AM93" s="2">
        <v>7</v>
      </c>
      <c r="AN93" s="2">
        <v>0</v>
      </c>
    </row>
    <row r="94" spans="33:40" x14ac:dyDescent="0.25">
      <c r="AG94" s="38" t="s">
        <v>502</v>
      </c>
      <c r="AH94" s="2">
        <v>0</v>
      </c>
      <c r="AI94" s="2">
        <v>0</v>
      </c>
      <c r="AJ94" s="2">
        <v>0</v>
      </c>
      <c r="AK94" s="2">
        <v>0</v>
      </c>
      <c r="AL94" s="2">
        <v>0</v>
      </c>
      <c r="AM94" s="2">
        <v>0</v>
      </c>
      <c r="AN94" s="2">
        <v>0</v>
      </c>
    </row>
    <row r="95" spans="33:40" x14ac:dyDescent="0.25">
      <c r="AG95" s="38" t="s">
        <v>503</v>
      </c>
      <c r="AH95" s="2">
        <v>0</v>
      </c>
      <c r="AI95" s="2">
        <v>8</v>
      </c>
      <c r="AJ95" s="2">
        <v>24</v>
      </c>
      <c r="AK95" s="2">
        <v>20</v>
      </c>
      <c r="AL95" s="2">
        <v>28</v>
      </c>
      <c r="AM95" s="2">
        <v>37</v>
      </c>
      <c r="AN95" s="2">
        <v>20</v>
      </c>
    </row>
    <row r="96" spans="33:40" x14ac:dyDescent="0.25">
      <c r="AG96" s="38" t="s">
        <v>504</v>
      </c>
      <c r="AH96" s="2">
        <v>0</v>
      </c>
      <c r="AI96" s="2">
        <v>0</v>
      </c>
      <c r="AJ96" s="2">
        <v>2</v>
      </c>
      <c r="AK96" s="2">
        <v>0</v>
      </c>
      <c r="AL96" s="2">
        <v>6</v>
      </c>
      <c r="AM96" s="2">
        <v>5</v>
      </c>
      <c r="AN96" s="2">
        <v>2</v>
      </c>
    </row>
    <row r="97" spans="33:40" x14ac:dyDescent="0.25">
      <c r="AG97" s="38" t="s">
        <v>505</v>
      </c>
      <c r="AH97" s="2">
        <v>0</v>
      </c>
      <c r="AI97" s="2">
        <v>3</v>
      </c>
      <c r="AJ97" s="2">
        <v>7</v>
      </c>
      <c r="AK97" s="2">
        <v>0</v>
      </c>
      <c r="AL97" s="2">
        <v>3</v>
      </c>
      <c r="AM97" s="2">
        <v>4</v>
      </c>
      <c r="AN97" s="2">
        <v>1</v>
      </c>
    </row>
    <row r="98" spans="33:40" x14ac:dyDescent="0.25">
      <c r="AG98" s="38" t="s">
        <v>506</v>
      </c>
      <c r="AH98" s="2">
        <v>0</v>
      </c>
      <c r="AI98" s="2">
        <v>0</v>
      </c>
      <c r="AJ98" s="2">
        <v>0</v>
      </c>
      <c r="AK98" s="2">
        <v>0</v>
      </c>
      <c r="AL98" s="2">
        <v>0</v>
      </c>
      <c r="AM98" s="2">
        <v>0</v>
      </c>
      <c r="AN98" s="2">
        <v>0</v>
      </c>
    </row>
    <row r="99" spans="33:40" x14ac:dyDescent="0.25">
      <c r="AG99" s="38" t="s">
        <v>507</v>
      </c>
      <c r="AH99" s="2">
        <v>42</v>
      </c>
      <c r="AI99" s="2">
        <v>21</v>
      </c>
      <c r="AJ99" s="2">
        <v>23</v>
      </c>
      <c r="AK99" s="2">
        <v>31</v>
      </c>
      <c r="AL99" s="2">
        <v>41</v>
      </c>
      <c r="AM99" s="2">
        <v>37</v>
      </c>
      <c r="AN99" s="2">
        <v>38</v>
      </c>
    </row>
    <row r="100" spans="33:40" x14ac:dyDescent="0.25">
      <c r="AG100" s="38" t="s">
        <v>508</v>
      </c>
      <c r="AH100" s="2">
        <v>9</v>
      </c>
      <c r="AI100" s="2">
        <v>4</v>
      </c>
      <c r="AJ100" s="2">
        <v>32</v>
      </c>
      <c r="AK100" s="2">
        <v>45</v>
      </c>
      <c r="AL100" s="2">
        <v>41</v>
      </c>
      <c r="AM100" s="2">
        <v>28</v>
      </c>
      <c r="AN100" s="2">
        <v>22</v>
      </c>
    </row>
    <row r="101" spans="33:40" x14ac:dyDescent="0.25">
      <c r="AG101" s="38" t="s">
        <v>509</v>
      </c>
      <c r="AH101" s="2">
        <v>21</v>
      </c>
      <c r="AI101" s="2">
        <v>8</v>
      </c>
      <c r="AJ101" s="2">
        <v>14</v>
      </c>
      <c r="AK101" s="2">
        <v>18</v>
      </c>
      <c r="AL101" s="2">
        <v>46</v>
      </c>
      <c r="AM101" s="2">
        <v>46</v>
      </c>
      <c r="AN101" s="2">
        <v>48</v>
      </c>
    </row>
    <row r="102" spans="33:40" x14ac:dyDescent="0.25">
      <c r="AG102" s="38" t="s">
        <v>510</v>
      </c>
      <c r="AH102" s="2">
        <v>0</v>
      </c>
      <c r="AI102" s="2">
        <v>0</v>
      </c>
      <c r="AJ102" s="2">
        <v>4</v>
      </c>
      <c r="AK102" s="2">
        <v>0</v>
      </c>
      <c r="AL102" s="2">
        <v>0</v>
      </c>
      <c r="AM102" s="2">
        <v>7</v>
      </c>
      <c r="AN102" s="2">
        <v>1</v>
      </c>
    </row>
    <row r="103" spans="33:40" x14ac:dyDescent="0.25">
      <c r="AG103" s="38" t="s">
        <v>511</v>
      </c>
      <c r="AH103" s="2">
        <v>0</v>
      </c>
      <c r="AI103" s="2">
        <v>0</v>
      </c>
      <c r="AJ103" s="2">
        <v>0</v>
      </c>
      <c r="AK103" s="2">
        <v>0</v>
      </c>
      <c r="AL103" s="2">
        <v>11</v>
      </c>
      <c r="AM103" s="2">
        <v>16</v>
      </c>
      <c r="AN103" s="2">
        <v>9</v>
      </c>
    </row>
    <row r="104" spans="33:40" x14ac:dyDescent="0.25">
      <c r="AG104" s="38" t="s">
        <v>512</v>
      </c>
      <c r="AH104" s="2">
        <v>3</v>
      </c>
      <c r="AI104" s="2">
        <v>0</v>
      </c>
      <c r="AJ104" s="2">
        <v>0</v>
      </c>
      <c r="AK104" s="2">
        <v>0</v>
      </c>
      <c r="AL104" s="2">
        <v>0</v>
      </c>
      <c r="AM104" s="2">
        <v>1</v>
      </c>
      <c r="AN104" s="2">
        <v>1</v>
      </c>
    </row>
    <row r="105" spans="33:40" x14ac:dyDescent="0.25">
      <c r="AG105" s="38" t="s">
        <v>513</v>
      </c>
      <c r="AH105" s="2">
        <v>47</v>
      </c>
      <c r="AI105" s="2">
        <v>44</v>
      </c>
      <c r="AJ105" s="2">
        <v>68</v>
      </c>
      <c r="AK105" s="2">
        <v>75</v>
      </c>
      <c r="AL105" s="2">
        <v>84</v>
      </c>
      <c r="AM105" s="2">
        <v>69</v>
      </c>
      <c r="AN105" s="2">
        <v>38</v>
      </c>
    </row>
    <row r="106" spans="33:40" x14ac:dyDescent="0.25">
      <c r="AG106" s="38" t="s">
        <v>514</v>
      </c>
      <c r="AH106" s="2">
        <v>57</v>
      </c>
      <c r="AI106" s="2">
        <v>52</v>
      </c>
      <c r="AJ106" s="2">
        <v>75</v>
      </c>
      <c r="AK106" s="2">
        <v>34</v>
      </c>
      <c r="AL106" s="2">
        <v>60</v>
      </c>
      <c r="AM106" s="2">
        <v>60</v>
      </c>
      <c r="AN106" s="2">
        <v>8</v>
      </c>
    </row>
    <row r="107" spans="33:40" x14ac:dyDescent="0.25">
      <c r="AG107" s="38" t="s">
        <v>515</v>
      </c>
      <c r="AH107" s="2">
        <v>0</v>
      </c>
      <c r="AI107" s="2">
        <v>0</v>
      </c>
      <c r="AJ107" s="2">
        <v>0</v>
      </c>
      <c r="AK107" s="2">
        <v>0</v>
      </c>
      <c r="AL107" s="2">
        <v>4</v>
      </c>
      <c r="AM107" s="2">
        <v>1</v>
      </c>
      <c r="AN107" s="2">
        <v>2</v>
      </c>
    </row>
    <row r="108" spans="33:40" x14ac:dyDescent="0.25">
      <c r="AG108" s="38" t="s">
        <v>516</v>
      </c>
      <c r="AH108" s="2">
        <v>25</v>
      </c>
      <c r="AI108" s="2">
        <v>55</v>
      </c>
      <c r="AJ108" s="2">
        <v>74</v>
      </c>
      <c r="AK108" s="2">
        <v>54</v>
      </c>
      <c r="AL108" s="2">
        <v>61</v>
      </c>
      <c r="AM108" s="2">
        <v>103</v>
      </c>
      <c r="AN108" s="2">
        <v>40</v>
      </c>
    </row>
    <row r="109" spans="33:40" x14ac:dyDescent="0.25">
      <c r="AG109" s="38" t="s">
        <v>517</v>
      </c>
      <c r="AH109" s="2">
        <v>31</v>
      </c>
      <c r="AI109" s="2">
        <v>42</v>
      </c>
      <c r="AJ109" s="2">
        <v>81</v>
      </c>
      <c r="AK109" s="2">
        <v>24</v>
      </c>
      <c r="AL109" s="2">
        <v>61</v>
      </c>
      <c r="AM109" s="2">
        <v>69</v>
      </c>
      <c r="AN109" s="2">
        <v>38</v>
      </c>
    </row>
    <row r="110" spans="33:40" x14ac:dyDescent="0.25">
      <c r="AG110" s="38" t="s">
        <v>518</v>
      </c>
      <c r="AH110" s="2">
        <v>19</v>
      </c>
      <c r="AI110" s="2">
        <v>37</v>
      </c>
      <c r="AJ110" s="2">
        <v>31</v>
      </c>
      <c r="AK110" s="2">
        <v>34</v>
      </c>
      <c r="AL110" s="2">
        <v>10</v>
      </c>
      <c r="AM110" s="2">
        <v>40</v>
      </c>
      <c r="AN110" s="2">
        <v>39</v>
      </c>
    </row>
    <row r="111" spans="33:40" x14ac:dyDescent="0.25">
      <c r="AG111" s="38" t="s">
        <v>519</v>
      </c>
      <c r="AH111" s="2">
        <v>2</v>
      </c>
      <c r="AI111" s="2">
        <v>1</v>
      </c>
      <c r="AJ111" s="2">
        <v>19</v>
      </c>
      <c r="AK111" s="2">
        <v>10</v>
      </c>
      <c r="AL111" s="2">
        <v>27</v>
      </c>
      <c r="AM111" s="2">
        <v>45</v>
      </c>
      <c r="AN111" s="2">
        <v>9</v>
      </c>
    </row>
    <row r="112" spans="33:40" x14ac:dyDescent="0.25">
      <c r="AG112" s="38" t="s">
        <v>520</v>
      </c>
      <c r="AH112" s="2">
        <v>4</v>
      </c>
      <c r="AI112" s="2">
        <v>1</v>
      </c>
      <c r="AJ112" s="2">
        <v>6</v>
      </c>
      <c r="AK112" s="2">
        <v>6</v>
      </c>
      <c r="AL112" s="2">
        <v>3</v>
      </c>
      <c r="AM112" s="2">
        <v>3</v>
      </c>
      <c r="AN112" s="2">
        <v>1</v>
      </c>
    </row>
    <row r="113" spans="33:40" x14ac:dyDescent="0.25">
      <c r="AG113" s="38" t="s">
        <v>521</v>
      </c>
      <c r="AH113" s="2">
        <v>34</v>
      </c>
      <c r="AI113" s="2">
        <v>36</v>
      </c>
      <c r="AJ113" s="2">
        <v>49</v>
      </c>
      <c r="AK113" s="2">
        <v>7</v>
      </c>
      <c r="AL113" s="2">
        <v>36</v>
      </c>
      <c r="AM113" s="2">
        <v>68</v>
      </c>
      <c r="AN113" s="2">
        <v>7</v>
      </c>
    </row>
    <row r="114" spans="33:40" x14ac:dyDescent="0.25">
      <c r="AG114" s="38" t="s">
        <v>522</v>
      </c>
      <c r="AH114" s="2">
        <v>6</v>
      </c>
      <c r="AI114" s="2">
        <v>16</v>
      </c>
      <c r="AJ114" s="2">
        <v>20</v>
      </c>
      <c r="AK114" s="2">
        <v>3</v>
      </c>
      <c r="AL114" s="2">
        <v>23</v>
      </c>
      <c r="AM114" s="2">
        <v>57</v>
      </c>
      <c r="AN114" s="2">
        <v>31</v>
      </c>
    </row>
    <row r="115" spans="33:40" x14ac:dyDescent="0.25">
      <c r="AG115" s="38" t="s">
        <v>523</v>
      </c>
      <c r="AH115" s="2">
        <v>0</v>
      </c>
      <c r="AI115" s="2">
        <v>0</v>
      </c>
      <c r="AJ115" s="2">
        <v>0</v>
      </c>
      <c r="AK115" s="2">
        <v>0</v>
      </c>
      <c r="AL115" s="2">
        <v>0</v>
      </c>
      <c r="AM115" s="2">
        <v>0</v>
      </c>
      <c r="AN115" s="2">
        <v>0</v>
      </c>
    </row>
    <row r="116" spans="33:40" x14ac:dyDescent="0.25">
      <c r="AG116" s="38" t="s">
        <v>524</v>
      </c>
      <c r="AH116" s="2">
        <v>21</v>
      </c>
      <c r="AI116" s="2">
        <v>14</v>
      </c>
      <c r="AJ116" s="2">
        <v>12</v>
      </c>
      <c r="AK116" s="2">
        <v>14</v>
      </c>
      <c r="AL116" s="2">
        <v>8</v>
      </c>
      <c r="AM116" s="2">
        <v>44</v>
      </c>
      <c r="AN116" s="2">
        <v>7</v>
      </c>
    </row>
    <row r="117" spans="33:40" x14ac:dyDescent="0.25">
      <c r="AG117" s="38" t="s">
        <v>525</v>
      </c>
      <c r="AH117" s="2">
        <v>63</v>
      </c>
      <c r="AI117" s="2">
        <v>69</v>
      </c>
      <c r="AJ117" s="2">
        <v>81</v>
      </c>
      <c r="AK117" s="2">
        <v>29</v>
      </c>
      <c r="AL117" s="2">
        <v>88</v>
      </c>
      <c r="AM117" s="2">
        <v>106</v>
      </c>
      <c r="AN117" s="2">
        <v>27</v>
      </c>
    </row>
    <row r="118" spans="33:40" x14ac:dyDescent="0.25">
      <c r="AG118" s="38" t="s">
        <v>526</v>
      </c>
      <c r="AH118" s="2">
        <v>5</v>
      </c>
      <c r="AI118" s="2">
        <v>6</v>
      </c>
      <c r="AJ118" s="2">
        <v>4</v>
      </c>
      <c r="AK118" s="2">
        <v>3</v>
      </c>
      <c r="AL118" s="2">
        <v>50</v>
      </c>
      <c r="AM118" s="2">
        <v>12</v>
      </c>
      <c r="AN118" s="2">
        <v>15</v>
      </c>
    </row>
    <row r="119" spans="33:40" x14ac:dyDescent="0.25">
      <c r="AG119" s="38" t="s">
        <v>527</v>
      </c>
      <c r="AH119" s="2">
        <v>3</v>
      </c>
      <c r="AI119" s="2">
        <v>6</v>
      </c>
      <c r="AJ119" s="2">
        <v>8</v>
      </c>
      <c r="AK119" s="2">
        <v>2</v>
      </c>
      <c r="AL119" s="2">
        <v>9</v>
      </c>
      <c r="AM119" s="2">
        <v>8</v>
      </c>
      <c r="AN119" s="2">
        <v>2</v>
      </c>
    </row>
    <row r="120" spans="33:40" x14ac:dyDescent="0.25">
      <c r="AG120" s="38" t="s">
        <v>528</v>
      </c>
      <c r="AH120" s="2">
        <v>0</v>
      </c>
      <c r="AI120" s="2">
        <v>5</v>
      </c>
      <c r="AJ120" s="2">
        <v>26</v>
      </c>
      <c r="AK120" s="2">
        <v>2</v>
      </c>
      <c r="AL120" s="2">
        <v>28</v>
      </c>
      <c r="AM120" s="2">
        <v>52</v>
      </c>
      <c r="AN120" s="2">
        <v>51</v>
      </c>
    </row>
    <row r="121" spans="33:40" x14ac:dyDescent="0.25">
      <c r="AG121" s="38" t="s">
        <v>529</v>
      </c>
      <c r="AH121" s="2">
        <v>2</v>
      </c>
      <c r="AI121" s="2">
        <v>1</v>
      </c>
      <c r="AJ121" s="2">
        <v>9</v>
      </c>
      <c r="AK121" s="2">
        <v>1</v>
      </c>
      <c r="AL121" s="2">
        <v>22</v>
      </c>
      <c r="AM121" s="2">
        <v>8</v>
      </c>
      <c r="AN121" s="2">
        <v>9</v>
      </c>
    </row>
    <row r="122" spans="33:40" x14ac:dyDescent="0.25">
      <c r="AG122" s="38" t="s">
        <v>530</v>
      </c>
      <c r="AH122" s="2">
        <v>151</v>
      </c>
      <c r="AI122" s="2">
        <v>196</v>
      </c>
      <c r="AJ122" s="2">
        <v>259</v>
      </c>
      <c r="AK122" s="2">
        <v>141</v>
      </c>
      <c r="AL122" s="2">
        <v>163</v>
      </c>
      <c r="AM122" s="2">
        <v>257</v>
      </c>
      <c r="AN122" s="2">
        <v>260</v>
      </c>
    </row>
    <row r="123" spans="33:40" x14ac:dyDescent="0.25">
      <c r="AG123" s="38" t="s">
        <v>531</v>
      </c>
      <c r="AH123" s="2">
        <v>6</v>
      </c>
      <c r="AI123" s="2">
        <v>3</v>
      </c>
      <c r="AJ123" s="2">
        <v>0</v>
      </c>
      <c r="AK123" s="2">
        <v>0</v>
      </c>
      <c r="AL123" s="2">
        <v>0</v>
      </c>
      <c r="AM123" s="2">
        <v>24</v>
      </c>
      <c r="AN123" s="2">
        <v>15</v>
      </c>
    </row>
    <row r="124" spans="33:40" x14ac:dyDescent="0.25">
      <c r="AG124" s="38" t="s">
        <v>532</v>
      </c>
      <c r="AH124" s="2">
        <v>1</v>
      </c>
      <c r="AI124" s="2">
        <v>0</v>
      </c>
      <c r="AJ124" s="2">
        <v>2</v>
      </c>
      <c r="AK124" s="2">
        <v>1</v>
      </c>
      <c r="AL124" s="2">
        <v>0</v>
      </c>
      <c r="AM124" s="2">
        <v>0</v>
      </c>
      <c r="AN124" s="2">
        <v>2</v>
      </c>
    </row>
    <row r="125" spans="33:40" x14ac:dyDescent="0.25">
      <c r="AG125" s="38" t="s">
        <v>533</v>
      </c>
      <c r="AH125" s="2">
        <v>2</v>
      </c>
      <c r="AI125" s="2">
        <v>1</v>
      </c>
      <c r="AJ125" s="2">
        <v>2</v>
      </c>
      <c r="AK125" s="2">
        <v>3</v>
      </c>
      <c r="AL125" s="2">
        <v>9</v>
      </c>
      <c r="AM125" s="2">
        <v>6</v>
      </c>
      <c r="AN125" s="2">
        <v>5</v>
      </c>
    </row>
    <row r="126" spans="33:40" x14ac:dyDescent="0.25">
      <c r="AG126" s="38" t="s">
        <v>534</v>
      </c>
      <c r="AH126" s="2">
        <v>3</v>
      </c>
      <c r="AI126" s="2">
        <v>1</v>
      </c>
      <c r="AJ126" s="2">
        <v>4</v>
      </c>
      <c r="AK126" s="2">
        <v>0</v>
      </c>
      <c r="AL126" s="2">
        <v>0</v>
      </c>
      <c r="AM126" s="2">
        <v>1</v>
      </c>
      <c r="AN126" s="2">
        <v>0</v>
      </c>
    </row>
    <row r="127" spans="33:40" x14ac:dyDescent="0.25">
      <c r="AG127" s="38" t="s">
        <v>535</v>
      </c>
      <c r="AH127" s="2">
        <v>9</v>
      </c>
      <c r="AI127" s="2">
        <v>19</v>
      </c>
      <c r="AJ127" s="2">
        <v>26</v>
      </c>
      <c r="AK127" s="2">
        <v>2</v>
      </c>
      <c r="AL127" s="2">
        <v>32</v>
      </c>
      <c r="AM127" s="2">
        <v>62</v>
      </c>
      <c r="AN127" s="2">
        <v>31</v>
      </c>
    </row>
    <row r="128" spans="33:40" x14ac:dyDescent="0.25">
      <c r="AG128" s="38" t="s">
        <v>536</v>
      </c>
      <c r="AH128" s="2">
        <v>66</v>
      </c>
      <c r="AI128" s="2">
        <v>49</v>
      </c>
      <c r="AJ128" s="2">
        <v>52</v>
      </c>
      <c r="AK128" s="2">
        <v>32</v>
      </c>
      <c r="AL128" s="2">
        <v>178</v>
      </c>
      <c r="AM128" s="2">
        <v>74</v>
      </c>
      <c r="AN128" s="2">
        <v>33</v>
      </c>
    </row>
    <row r="129" spans="33:40" x14ac:dyDescent="0.25">
      <c r="AG129" s="38" t="s">
        <v>537</v>
      </c>
      <c r="AH129" s="2">
        <v>19</v>
      </c>
      <c r="AI129" s="2">
        <v>10</v>
      </c>
      <c r="AJ129" s="2">
        <v>31</v>
      </c>
      <c r="AK129" s="2">
        <v>11</v>
      </c>
      <c r="AL129" s="2">
        <v>33</v>
      </c>
      <c r="AM129" s="2">
        <v>28</v>
      </c>
      <c r="AN129" s="2">
        <v>16</v>
      </c>
    </row>
    <row r="130" spans="33:40" x14ac:dyDescent="0.25">
      <c r="AG130" s="38" t="s">
        <v>538</v>
      </c>
      <c r="AH130" s="2">
        <v>20</v>
      </c>
      <c r="AI130" s="2">
        <v>10</v>
      </c>
      <c r="AJ130" s="2">
        <v>33</v>
      </c>
      <c r="AK130" s="2">
        <v>7</v>
      </c>
      <c r="AL130" s="2">
        <v>26</v>
      </c>
      <c r="AM130" s="2">
        <v>25</v>
      </c>
      <c r="AN130" s="2">
        <v>17</v>
      </c>
    </row>
    <row r="131" spans="33:40" x14ac:dyDescent="0.25">
      <c r="AG131" s="38" t="s">
        <v>539</v>
      </c>
      <c r="AH131" s="2">
        <v>5</v>
      </c>
      <c r="AI131" s="2">
        <v>6</v>
      </c>
      <c r="AJ131" s="2">
        <v>9</v>
      </c>
      <c r="AK131" s="2">
        <v>4</v>
      </c>
      <c r="AL131" s="2">
        <v>13</v>
      </c>
      <c r="AM131" s="2">
        <v>7</v>
      </c>
      <c r="AN131" s="2">
        <v>6</v>
      </c>
    </row>
    <row r="132" spans="33:40" x14ac:dyDescent="0.25">
      <c r="AG132" s="38" t="s">
        <v>540</v>
      </c>
      <c r="AH132" s="2">
        <v>11</v>
      </c>
      <c r="AI132" s="2">
        <v>30</v>
      </c>
      <c r="AJ132" s="2">
        <v>38</v>
      </c>
      <c r="AK132" s="2">
        <v>6</v>
      </c>
      <c r="AL132" s="2">
        <v>53</v>
      </c>
      <c r="AM132" s="2">
        <v>10</v>
      </c>
      <c r="AN132" s="2">
        <v>3</v>
      </c>
    </row>
    <row r="133" spans="33:40" x14ac:dyDescent="0.25">
      <c r="AG133" s="38" t="s">
        <v>541</v>
      </c>
      <c r="AH133" s="2">
        <v>21</v>
      </c>
      <c r="AI133" s="2">
        <v>52</v>
      </c>
      <c r="AJ133" s="2">
        <v>57</v>
      </c>
      <c r="AK133" s="2">
        <v>6</v>
      </c>
      <c r="AL133" s="2">
        <v>72</v>
      </c>
      <c r="AM133" s="2">
        <v>66</v>
      </c>
      <c r="AN133" s="2">
        <v>50</v>
      </c>
    </row>
    <row r="134" spans="33:40" x14ac:dyDescent="0.25">
      <c r="AG134" s="38" t="s">
        <v>542</v>
      </c>
      <c r="AH134" s="2">
        <v>8</v>
      </c>
      <c r="AI134" s="2">
        <v>37</v>
      </c>
      <c r="AJ134" s="2">
        <v>18</v>
      </c>
      <c r="AK134" s="2">
        <v>13</v>
      </c>
      <c r="AL134" s="2">
        <v>33</v>
      </c>
      <c r="AM134" s="2">
        <v>36</v>
      </c>
      <c r="AN134" s="2">
        <v>30</v>
      </c>
    </row>
    <row r="135" spans="33:40" x14ac:dyDescent="0.25">
      <c r="AG135" s="38" t="s">
        <v>543</v>
      </c>
      <c r="AH135" s="2">
        <v>23</v>
      </c>
      <c r="AI135" s="2">
        <v>18</v>
      </c>
      <c r="AJ135" s="2">
        <v>37</v>
      </c>
      <c r="AK135" s="2">
        <v>20</v>
      </c>
      <c r="AL135" s="2">
        <v>32</v>
      </c>
      <c r="AM135" s="2">
        <v>63</v>
      </c>
      <c r="AN135" s="2">
        <v>22</v>
      </c>
    </row>
    <row r="136" spans="33:40" x14ac:dyDescent="0.25">
      <c r="AG136" s="38" t="s">
        <v>544</v>
      </c>
      <c r="AH136" s="2">
        <v>1</v>
      </c>
      <c r="AI136" s="2">
        <v>3</v>
      </c>
      <c r="AJ136" s="2">
        <v>6</v>
      </c>
      <c r="AK136" s="2">
        <v>0</v>
      </c>
      <c r="AL136" s="2">
        <v>0</v>
      </c>
      <c r="AM136" s="2">
        <v>4</v>
      </c>
      <c r="AN136" s="2">
        <v>5</v>
      </c>
    </row>
    <row r="137" spans="33:40" x14ac:dyDescent="0.25">
      <c r="AG137" s="38" t="s">
        <v>545</v>
      </c>
      <c r="AH137" s="2">
        <v>0</v>
      </c>
      <c r="AI137" s="2">
        <v>0</v>
      </c>
      <c r="AJ137" s="2">
        <v>0</v>
      </c>
      <c r="AK137" s="2">
        <v>0</v>
      </c>
      <c r="AL137" s="2">
        <v>0</v>
      </c>
      <c r="AM137" s="2">
        <v>0</v>
      </c>
      <c r="AN137" s="2">
        <v>0</v>
      </c>
    </row>
    <row r="138" spans="33:40" x14ac:dyDescent="0.25">
      <c r="AG138" s="38" t="s">
        <v>546</v>
      </c>
      <c r="AH138" s="2">
        <v>9</v>
      </c>
      <c r="AI138" s="2">
        <v>51</v>
      </c>
      <c r="AJ138" s="2">
        <v>77</v>
      </c>
      <c r="AK138" s="2">
        <v>38</v>
      </c>
      <c r="AL138" s="2">
        <v>106</v>
      </c>
      <c r="AM138" s="2">
        <v>82</v>
      </c>
      <c r="AN138" s="2">
        <v>31</v>
      </c>
    </row>
    <row r="139" spans="33:40" x14ac:dyDescent="0.25">
      <c r="AG139" s="38" t="s">
        <v>547</v>
      </c>
      <c r="AH139" s="2">
        <v>56</v>
      </c>
      <c r="AI139" s="2">
        <v>36</v>
      </c>
      <c r="AJ139" s="2">
        <v>78</v>
      </c>
      <c r="AK139" s="2">
        <v>26</v>
      </c>
      <c r="AL139" s="2">
        <v>118</v>
      </c>
      <c r="AM139" s="2">
        <v>138</v>
      </c>
      <c r="AN139" s="2">
        <v>60</v>
      </c>
    </row>
    <row r="140" spans="33:40" x14ac:dyDescent="0.25">
      <c r="AG140" s="38" t="s">
        <v>548</v>
      </c>
      <c r="AH140" s="2">
        <v>63</v>
      </c>
      <c r="AI140" s="2">
        <v>46</v>
      </c>
      <c r="AJ140" s="2">
        <v>35</v>
      </c>
      <c r="AK140" s="2">
        <v>53</v>
      </c>
      <c r="AL140" s="2">
        <v>61</v>
      </c>
      <c r="AM140" s="2">
        <v>161</v>
      </c>
      <c r="AN140" s="2">
        <v>49</v>
      </c>
    </row>
    <row r="141" spans="33:40" x14ac:dyDescent="0.25">
      <c r="AG141" s="38" t="s">
        <v>549</v>
      </c>
      <c r="AH141" s="2">
        <v>3</v>
      </c>
      <c r="AI141" s="2">
        <v>8</v>
      </c>
      <c r="AJ141" s="2">
        <v>20</v>
      </c>
      <c r="AK141" s="2">
        <v>1</v>
      </c>
      <c r="AL141" s="2">
        <v>19</v>
      </c>
      <c r="AM141" s="2">
        <v>13</v>
      </c>
      <c r="AN141" s="2">
        <v>45</v>
      </c>
    </row>
    <row r="142" spans="33:40" x14ac:dyDescent="0.25">
      <c r="AG142" s="38" t="s">
        <v>550</v>
      </c>
      <c r="AH142" s="2">
        <v>0</v>
      </c>
      <c r="AI142" s="2">
        <v>0</v>
      </c>
      <c r="AJ142" s="2">
        <v>0</v>
      </c>
      <c r="AK142" s="2">
        <v>0</v>
      </c>
      <c r="AL142" s="2">
        <v>0</v>
      </c>
      <c r="AM142" s="2">
        <v>0</v>
      </c>
      <c r="AN142" s="2">
        <v>0</v>
      </c>
    </row>
    <row r="143" spans="33:40" x14ac:dyDescent="0.25">
      <c r="AG143" s="38" t="s">
        <v>551</v>
      </c>
      <c r="AH143" s="2">
        <v>33</v>
      </c>
      <c r="AI143" s="2">
        <v>75</v>
      </c>
      <c r="AJ143" s="2">
        <v>50</v>
      </c>
      <c r="AK143" s="2">
        <v>122</v>
      </c>
      <c r="AL143" s="2">
        <v>201</v>
      </c>
      <c r="AM143" s="2">
        <v>142</v>
      </c>
      <c r="AN143" s="2">
        <v>113</v>
      </c>
    </row>
    <row r="145" spans="34:47" x14ac:dyDescent="0.25">
      <c r="AH145" s="47" t="s">
        <v>260</v>
      </c>
      <c r="AI145" s="47" t="s">
        <v>261</v>
      </c>
      <c r="AJ145" s="47" t="s">
        <v>262</v>
      </c>
      <c r="AK145" s="47" t="s">
        <v>263</v>
      </c>
      <c r="AL145" s="47" t="s">
        <v>264</v>
      </c>
      <c r="AM145" s="47" t="s">
        <v>265</v>
      </c>
      <c r="AN145" s="47" t="s">
        <v>266</v>
      </c>
      <c r="AO145" s="47" t="s">
        <v>267</v>
      </c>
      <c r="AP145" s="47" t="s">
        <v>268</v>
      </c>
      <c r="AQ145" s="47" t="s">
        <v>269</v>
      </c>
      <c r="AR145" s="47" t="s">
        <v>270</v>
      </c>
      <c r="AS145" s="47" t="s">
        <v>271</v>
      </c>
      <c r="AT145" s="47" t="s">
        <v>272</v>
      </c>
      <c r="AU145" s="47" t="s">
        <v>273</v>
      </c>
    </row>
    <row r="146" spans="34:47" x14ac:dyDescent="0.25">
      <c r="AH146">
        <f>IF(COUNTIF(AH7:AH143,"&gt;0")=0,"",COUNTIF(AH7:AH143,"&gt;0"))</f>
        <v>95</v>
      </c>
      <c r="AI146">
        <f t="shared" ref="AI146:AU146" si="10">IF(COUNTIF(AI7:AI143,"&gt;0")=0,"",COUNTIF(AI7:AI143,"&gt;0"))</f>
        <v>101</v>
      </c>
      <c r="AJ146">
        <f t="shared" si="10"/>
        <v>105</v>
      </c>
      <c r="AK146">
        <f t="shared" si="10"/>
        <v>102</v>
      </c>
      <c r="AL146">
        <f t="shared" si="10"/>
        <v>108</v>
      </c>
      <c r="AM146">
        <f t="shared" si="10"/>
        <v>117</v>
      </c>
      <c r="AN146">
        <f t="shared" si="10"/>
        <v>106</v>
      </c>
      <c r="AO146" t="str">
        <f t="shared" si="10"/>
        <v/>
      </c>
      <c r="AP146" t="str">
        <f t="shared" si="10"/>
        <v/>
      </c>
      <c r="AQ146" t="str">
        <f t="shared" si="10"/>
        <v/>
      </c>
      <c r="AR146" t="str">
        <f t="shared" si="10"/>
        <v/>
      </c>
      <c r="AS146" t="str">
        <f t="shared" si="10"/>
        <v/>
      </c>
      <c r="AT146" t="str">
        <f t="shared" si="10"/>
        <v/>
      </c>
      <c r="AU146" t="str">
        <f t="shared" si="10"/>
        <v/>
      </c>
    </row>
  </sheetData>
  <mergeCells count="2">
    <mergeCell ref="B1:G1"/>
    <mergeCell ref="I1:AE1"/>
  </mergeCells>
  <pageMargins left="0.7" right="0.7" top="0.75" bottom="0.75" header="0.3" footer="0.3"/>
  <pageSetup orientation="portrait" horizontalDpi="1200"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53"/>
  <sheetViews>
    <sheetView showGridLines="0" workbookViewId="0">
      <selection activeCell="D29" sqref="D29"/>
    </sheetView>
  </sheetViews>
  <sheetFormatPr defaultRowHeight="15" x14ac:dyDescent="0.25"/>
  <cols>
    <col min="1" max="1" width="2.85546875" customWidth="1"/>
    <col min="2" max="2" width="13.7109375" style="15" bestFit="1" customWidth="1"/>
    <col min="3" max="3" width="15.140625" customWidth="1"/>
    <col min="4" max="4" width="15.5703125" customWidth="1"/>
    <col min="5" max="5" width="5.5703125" customWidth="1"/>
    <col min="6" max="6" width="71.5703125" bestFit="1" customWidth="1"/>
  </cols>
  <sheetData>
    <row r="1" spans="2:9" ht="9" customHeight="1" x14ac:dyDescent="0.25"/>
    <row r="2" spans="2:9" s="29" customFormat="1" x14ac:dyDescent="0.25">
      <c r="F2" s="36"/>
      <c r="G2" s="82" t="s">
        <v>79</v>
      </c>
      <c r="H2" s="82"/>
      <c r="I2"/>
    </row>
    <row r="3" spans="2:9" x14ac:dyDescent="0.25">
      <c r="B3" s="30" t="s">
        <v>47</v>
      </c>
      <c r="C3" s="30" t="s">
        <v>48</v>
      </c>
      <c r="D3" s="30" t="s">
        <v>49</v>
      </c>
      <c r="F3" s="31" t="s">
        <v>78</v>
      </c>
      <c r="G3" s="30" t="s">
        <v>32</v>
      </c>
      <c r="H3" s="30" t="s">
        <v>80</v>
      </c>
      <c r="I3" s="29"/>
    </row>
    <row r="4" spans="2:9" x14ac:dyDescent="0.25">
      <c r="B4" s="32">
        <v>1</v>
      </c>
      <c r="C4" s="32" t="s">
        <v>64</v>
      </c>
      <c r="D4" s="34" t="s">
        <v>50</v>
      </c>
      <c r="F4" s="33" t="s">
        <v>81</v>
      </c>
      <c r="G4" s="32" t="s">
        <v>223</v>
      </c>
      <c r="H4" s="32" t="s">
        <v>223</v>
      </c>
    </row>
    <row r="5" spans="2:9" x14ac:dyDescent="0.25">
      <c r="B5" s="32">
        <v>2</v>
      </c>
      <c r="C5" s="32" t="s">
        <v>65</v>
      </c>
      <c r="D5" s="34" t="s">
        <v>51</v>
      </c>
      <c r="F5" s="33" t="s">
        <v>82</v>
      </c>
      <c r="G5" s="32" t="s">
        <v>223</v>
      </c>
      <c r="H5" s="32" t="s">
        <v>223</v>
      </c>
    </row>
    <row r="6" spans="2:9" x14ac:dyDescent="0.25">
      <c r="B6" s="32">
        <v>3</v>
      </c>
      <c r="C6" s="32" t="s">
        <v>66</v>
      </c>
      <c r="D6" s="34" t="s">
        <v>52</v>
      </c>
      <c r="F6" s="33" t="s">
        <v>83</v>
      </c>
      <c r="G6" s="32" t="s">
        <v>223</v>
      </c>
      <c r="H6" s="32" t="s">
        <v>223</v>
      </c>
    </row>
    <row r="7" spans="2:9" x14ac:dyDescent="0.25">
      <c r="B7" s="32">
        <v>4</v>
      </c>
      <c r="C7" s="32" t="s">
        <v>67</v>
      </c>
      <c r="D7" s="34" t="s">
        <v>53</v>
      </c>
      <c r="F7" s="33" t="s">
        <v>84</v>
      </c>
      <c r="G7" s="32" t="s">
        <v>223</v>
      </c>
      <c r="H7" s="32" t="s">
        <v>223</v>
      </c>
    </row>
    <row r="8" spans="2:9" x14ac:dyDescent="0.25">
      <c r="B8" s="32">
        <v>5</v>
      </c>
      <c r="C8" s="32" t="s">
        <v>68</v>
      </c>
      <c r="D8" s="34" t="s">
        <v>54</v>
      </c>
      <c r="F8" s="33" t="s">
        <v>85</v>
      </c>
      <c r="G8" s="32" t="s">
        <v>223</v>
      </c>
      <c r="H8" s="32" t="s">
        <v>223</v>
      </c>
    </row>
    <row r="9" spans="2:9" x14ac:dyDescent="0.25">
      <c r="B9" s="32">
        <v>6</v>
      </c>
      <c r="C9" s="32" t="s">
        <v>69</v>
      </c>
      <c r="D9" s="34" t="s">
        <v>55</v>
      </c>
      <c r="F9" s="33" t="s">
        <v>86</v>
      </c>
      <c r="G9" s="32" t="s">
        <v>223</v>
      </c>
      <c r="H9" s="32" t="s">
        <v>230</v>
      </c>
    </row>
    <row r="10" spans="2:9" x14ac:dyDescent="0.25">
      <c r="B10" s="32">
        <v>7</v>
      </c>
      <c r="C10" s="32" t="s">
        <v>70</v>
      </c>
      <c r="D10" s="34" t="s">
        <v>56</v>
      </c>
      <c r="F10" s="33" t="s">
        <v>87</v>
      </c>
      <c r="G10" s="32" t="s">
        <v>223</v>
      </c>
      <c r="H10" s="32" t="s">
        <v>223</v>
      </c>
    </row>
    <row r="11" spans="2:9" x14ac:dyDescent="0.25">
      <c r="B11" s="32">
        <v>8</v>
      </c>
      <c r="C11" s="32" t="s">
        <v>71</v>
      </c>
      <c r="D11" s="34" t="s">
        <v>57</v>
      </c>
      <c r="F11" s="33" t="s">
        <v>88</v>
      </c>
      <c r="G11" s="32" t="s">
        <v>223</v>
      </c>
      <c r="H11" s="32" t="s">
        <v>223</v>
      </c>
    </row>
    <row r="12" spans="2:9" x14ac:dyDescent="0.25">
      <c r="B12" s="32">
        <v>9</v>
      </c>
      <c r="C12" s="32" t="s">
        <v>72</v>
      </c>
      <c r="D12" s="34" t="s">
        <v>58</v>
      </c>
      <c r="F12" s="33" t="s">
        <v>89</v>
      </c>
      <c r="G12" s="32" t="s">
        <v>223</v>
      </c>
      <c r="H12" s="32" t="s">
        <v>223</v>
      </c>
    </row>
    <row r="13" spans="2:9" x14ac:dyDescent="0.25">
      <c r="B13" s="32">
        <v>10</v>
      </c>
      <c r="C13" s="32" t="s">
        <v>73</v>
      </c>
      <c r="D13" s="34" t="s">
        <v>59</v>
      </c>
      <c r="F13" s="33" t="s">
        <v>90</v>
      </c>
      <c r="G13" s="32" t="s">
        <v>223</v>
      </c>
      <c r="H13" s="32" t="s">
        <v>223</v>
      </c>
    </row>
    <row r="14" spans="2:9" x14ac:dyDescent="0.25">
      <c r="B14" s="32">
        <v>11</v>
      </c>
      <c r="C14" s="32" t="s">
        <v>74</v>
      </c>
      <c r="D14" s="34" t="s">
        <v>60</v>
      </c>
      <c r="F14" s="33" t="s">
        <v>91</v>
      </c>
      <c r="G14" s="32" t="s">
        <v>223</v>
      </c>
      <c r="H14" s="32" t="s">
        <v>223</v>
      </c>
    </row>
    <row r="15" spans="2:9" x14ac:dyDescent="0.25">
      <c r="B15" s="32">
        <v>12</v>
      </c>
      <c r="C15" s="32" t="s">
        <v>75</v>
      </c>
      <c r="D15" s="34" t="s">
        <v>61</v>
      </c>
      <c r="F15" s="33" t="s">
        <v>92</v>
      </c>
      <c r="G15" s="32" t="s">
        <v>223</v>
      </c>
      <c r="H15" s="32" t="s">
        <v>223</v>
      </c>
    </row>
    <row r="16" spans="2:9" x14ac:dyDescent="0.25">
      <c r="B16" s="32">
        <v>13</v>
      </c>
      <c r="C16" s="32" t="s">
        <v>76</v>
      </c>
      <c r="D16" s="34" t="s">
        <v>62</v>
      </c>
      <c r="F16" s="33" t="s">
        <v>93</v>
      </c>
      <c r="G16" s="32" t="s">
        <v>223</v>
      </c>
      <c r="H16" s="32" t="s">
        <v>223</v>
      </c>
    </row>
    <row r="17" spans="2:9" x14ac:dyDescent="0.25">
      <c r="B17" s="32">
        <v>14</v>
      </c>
      <c r="C17" s="32" t="s">
        <v>77</v>
      </c>
      <c r="D17" s="34" t="s">
        <v>63</v>
      </c>
      <c r="F17" s="33" t="s">
        <v>94</v>
      </c>
      <c r="G17" s="32" t="s">
        <v>223</v>
      </c>
      <c r="H17" s="32" t="s">
        <v>230</v>
      </c>
    </row>
    <row r="18" spans="2:9" x14ac:dyDescent="0.25">
      <c r="F18" s="33" t="s">
        <v>95</v>
      </c>
      <c r="G18" s="32" t="s">
        <v>223</v>
      </c>
      <c r="H18" s="32" t="s">
        <v>223</v>
      </c>
    </row>
    <row r="19" spans="2:9" x14ac:dyDescent="0.25">
      <c r="F19" s="33" t="s">
        <v>96</v>
      </c>
      <c r="G19" s="32" t="s">
        <v>223</v>
      </c>
      <c r="H19" s="32" t="s">
        <v>230</v>
      </c>
    </row>
    <row r="20" spans="2:9" x14ac:dyDescent="0.25">
      <c r="F20" s="33" t="s">
        <v>97</v>
      </c>
      <c r="G20" s="32" t="s">
        <v>223</v>
      </c>
      <c r="H20" s="32" t="s">
        <v>223</v>
      </c>
    </row>
    <row r="21" spans="2:9" x14ac:dyDescent="0.25">
      <c r="F21" s="33" t="s">
        <v>98</v>
      </c>
      <c r="G21" s="32" t="s">
        <v>223</v>
      </c>
      <c r="H21" s="32" t="s">
        <v>230</v>
      </c>
    </row>
    <row r="22" spans="2:9" x14ac:dyDescent="0.25">
      <c r="F22" s="33" t="s">
        <v>224</v>
      </c>
      <c r="G22" s="32" t="s">
        <v>223</v>
      </c>
      <c r="H22" s="32" t="s">
        <v>223</v>
      </c>
    </row>
    <row r="23" spans="2:9" x14ac:dyDescent="0.25">
      <c r="F23" s="33" t="s">
        <v>99</v>
      </c>
      <c r="G23" s="32" t="s">
        <v>223</v>
      </c>
      <c r="H23" s="32" t="s">
        <v>223</v>
      </c>
    </row>
    <row r="24" spans="2:9" x14ac:dyDescent="0.25">
      <c r="F24" s="33" t="s">
        <v>100</v>
      </c>
      <c r="G24" s="32" t="s">
        <v>223</v>
      </c>
      <c r="H24" s="32" t="s">
        <v>230</v>
      </c>
    </row>
    <row r="25" spans="2:9" x14ac:dyDescent="0.25">
      <c r="F25" s="33" t="s">
        <v>101</v>
      </c>
      <c r="G25" s="32" t="s">
        <v>223</v>
      </c>
      <c r="H25" s="32" t="s">
        <v>223</v>
      </c>
    </row>
    <row r="26" spans="2:9" x14ac:dyDescent="0.25">
      <c r="F26" s="33" t="s">
        <v>102</v>
      </c>
      <c r="G26" s="32" t="s">
        <v>223</v>
      </c>
      <c r="H26" s="32" t="s">
        <v>223</v>
      </c>
    </row>
    <row r="27" spans="2:9" x14ac:dyDescent="0.25">
      <c r="F27" s="33" t="s">
        <v>103</v>
      </c>
      <c r="G27" s="32" t="s">
        <v>223</v>
      </c>
      <c r="H27" s="32" t="s">
        <v>223</v>
      </c>
    </row>
    <row r="28" spans="2:9" x14ac:dyDescent="0.25">
      <c r="F28" s="33" t="s">
        <v>104</v>
      </c>
      <c r="G28" s="32" t="s">
        <v>223</v>
      </c>
      <c r="H28" s="32" t="s">
        <v>223</v>
      </c>
    </row>
    <row r="29" spans="2:9" x14ac:dyDescent="0.25">
      <c r="F29" s="33" t="s">
        <v>231</v>
      </c>
      <c r="G29" s="32" t="s">
        <v>223</v>
      </c>
      <c r="H29" s="32" t="s">
        <v>223</v>
      </c>
      <c r="I29" t="s">
        <v>233</v>
      </c>
    </row>
    <row r="30" spans="2:9" x14ac:dyDescent="0.25">
      <c r="F30" s="33" t="s">
        <v>105</v>
      </c>
      <c r="G30" s="32" t="s">
        <v>223</v>
      </c>
      <c r="H30" s="32" t="s">
        <v>223</v>
      </c>
    </row>
    <row r="31" spans="2:9" x14ac:dyDescent="0.25">
      <c r="F31" s="33" t="s">
        <v>106</v>
      </c>
      <c r="G31" s="32" t="s">
        <v>223</v>
      </c>
      <c r="H31" s="32" t="s">
        <v>223</v>
      </c>
    </row>
    <row r="32" spans="2:9" x14ac:dyDescent="0.25">
      <c r="F32" s="33" t="s">
        <v>107</v>
      </c>
      <c r="G32" s="32" t="s">
        <v>223</v>
      </c>
      <c r="H32" s="32" t="s">
        <v>223</v>
      </c>
    </row>
    <row r="33" spans="6:9" x14ac:dyDescent="0.25">
      <c r="F33" s="33" t="s">
        <v>108</v>
      </c>
      <c r="G33" s="32" t="s">
        <v>223</v>
      </c>
      <c r="H33" s="32" t="s">
        <v>223</v>
      </c>
    </row>
    <row r="34" spans="6:9" x14ac:dyDescent="0.25">
      <c r="F34" s="33" t="s">
        <v>225</v>
      </c>
      <c r="G34" s="32" t="s">
        <v>223</v>
      </c>
      <c r="H34" s="32" t="s">
        <v>223</v>
      </c>
    </row>
    <row r="35" spans="6:9" x14ac:dyDescent="0.25">
      <c r="F35" s="33" t="s">
        <v>109</v>
      </c>
      <c r="G35" s="32" t="s">
        <v>223</v>
      </c>
      <c r="H35" s="32" t="s">
        <v>223</v>
      </c>
    </row>
    <row r="36" spans="6:9" x14ac:dyDescent="0.25">
      <c r="F36" s="33" t="s">
        <v>110</v>
      </c>
      <c r="G36" s="32" t="s">
        <v>223</v>
      </c>
      <c r="H36" s="32" t="s">
        <v>223</v>
      </c>
    </row>
    <row r="37" spans="6:9" x14ac:dyDescent="0.25">
      <c r="F37" s="33" t="s">
        <v>111</v>
      </c>
      <c r="G37" s="32" t="s">
        <v>223</v>
      </c>
      <c r="H37" s="32" t="s">
        <v>223</v>
      </c>
    </row>
    <row r="38" spans="6:9" x14ac:dyDescent="0.25">
      <c r="F38" s="33" t="s">
        <v>226</v>
      </c>
      <c r="G38" s="32" t="s">
        <v>223</v>
      </c>
      <c r="H38" s="32" t="s">
        <v>223</v>
      </c>
      <c r="I38" t="s">
        <v>624</v>
      </c>
    </row>
    <row r="39" spans="6:9" x14ac:dyDescent="0.25">
      <c r="F39" s="33" t="s">
        <v>112</v>
      </c>
      <c r="G39" s="32" t="s">
        <v>223</v>
      </c>
      <c r="H39" s="32" t="s">
        <v>223</v>
      </c>
    </row>
    <row r="40" spans="6:9" x14ac:dyDescent="0.25">
      <c r="F40" s="33" t="s">
        <v>113</v>
      </c>
      <c r="G40" s="32" t="s">
        <v>223</v>
      </c>
      <c r="H40" s="32" t="s">
        <v>223</v>
      </c>
    </row>
    <row r="41" spans="6:9" x14ac:dyDescent="0.25">
      <c r="F41" s="33" t="s">
        <v>114</v>
      </c>
      <c r="G41" s="32" t="s">
        <v>223</v>
      </c>
      <c r="H41" s="32" t="s">
        <v>223</v>
      </c>
    </row>
    <row r="42" spans="6:9" x14ac:dyDescent="0.25">
      <c r="F42" s="33" t="s">
        <v>115</v>
      </c>
      <c r="G42" s="32" t="s">
        <v>223</v>
      </c>
      <c r="H42" s="32" t="s">
        <v>223</v>
      </c>
    </row>
    <row r="43" spans="6:9" x14ac:dyDescent="0.25">
      <c r="F43" s="33" t="s">
        <v>116</v>
      </c>
      <c r="G43" s="32" t="s">
        <v>223</v>
      </c>
      <c r="H43" s="32" t="s">
        <v>223</v>
      </c>
    </row>
    <row r="44" spans="6:9" x14ac:dyDescent="0.25">
      <c r="F44" s="33" t="s">
        <v>117</v>
      </c>
      <c r="G44" s="32" t="s">
        <v>223</v>
      </c>
      <c r="H44" s="32" t="s">
        <v>223</v>
      </c>
    </row>
    <row r="45" spans="6:9" x14ac:dyDescent="0.25">
      <c r="F45" s="33" t="s">
        <v>118</v>
      </c>
      <c r="G45" s="32" t="s">
        <v>223</v>
      </c>
      <c r="H45" s="32" t="s">
        <v>223</v>
      </c>
    </row>
    <row r="46" spans="6:9" x14ac:dyDescent="0.25">
      <c r="F46" s="33" t="s">
        <v>119</v>
      </c>
      <c r="G46" s="32" t="s">
        <v>223</v>
      </c>
      <c r="H46" s="32" t="s">
        <v>223</v>
      </c>
    </row>
    <row r="47" spans="6:9" x14ac:dyDescent="0.25">
      <c r="F47" s="33" t="s">
        <v>120</v>
      </c>
      <c r="G47" s="32" t="s">
        <v>223</v>
      </c>
      <c r="H47" s="32" t="s">
        <v>223</v>
      </c>
    </row>
    <row r="48" spans="6:9" x14ac:dyDescent="0.25">
      <c r="F48" s="33" t="s">
        <v>121</v>
      </c>
      <c r="G48" s="32" t="s">
        <v>223</v>
      </c>
      <c r="H48" s="32" t="s">
        <v>230</v>
      </c>
    </row>
    <row r="49" spans="6:8" x14ac:dyDescent="0.25">
      <c r="F49" s="33" t="s">
        <v>122</v>
      </c>
      <c r="G49" s="32" t="s">
        <v>223</v>
      </c>
      <c r="H49" s="32" t="s">
        <v>223</v>
      </c>
    </row>
    <row r="50" spans="6:8" x14ac:dyDescent="0.25">
      <c r="F50" s="33" t="s">
        <v>123</v>
      </c>
      <c r="G50" s="32" t="s">
        <v>223</v>
      </c>
      <c r="H50" s="32" t="s">
        <v>223</v>
      </c>
    </row>
    <row r="51" spans="6:8" x14ac:dyDescent="0.25">
      <c r="F51" s="33" t="s">
        <v>124</v>
      </c>
      <c r="G51" s="32" t="s">
        <v>223</v>
      </c>
      <c r="H51" s="32" t="s">
        <v>223</v>
      </c>
    </row>
    <row r="52" spans="6:8" x14ac:dyDescent="0.25">
      <c r="F52" s="33" t="s">
        <v>125</v>
      </c>
      <c r="G52" s="32" t="s">
        <v>223</v>
      </c>
      <c r="H52" s="32" t="s">
        <v>223</v>
      </c>
    </row>
    <row r="53" spans="6:8" x14ac:dyDescent="0.25">
      <c r="F53" s="33" t="s">
        <v>126</v>
      </c>
      <c r="G53" s="32" t="s">
        <v>223</v>
      </c>
      <c r="H53" s="32" t="s">
        <v>223</v>
      </c>
    </row>
    <row r="54" spans="6:8" x14ac:dyDescent="0.25">
      <c r="F54" s="33" t="s">
        <v>127</v>
      </c>
      <c r="G54" s="32" t="s">
        <v>223</v>
      </c>
      <c r="H54" s="32" t="s">
        <v>223</v>
      </c>
    </row>
    <row r="55" spans="6:8" x14ac:dyDescent="0.25">
      <c r="F55" s="33" t="s">
        <v>128</v>
      </c>
      <c r="G55" s="32" t="s">
        <v>223</v>
      </c>
      <c r="H55" s="32" t="s">
        <v>223</v>
      </c>
    </row>
    <row r="56" spans="6:8" x14ac:dyDescent="0.25">
      <c r="F56" s="33" t="s">
        <v>129</v>
      </c>
      <c r="G56" s="32" t="s">
        <v>223</v>
      </c>
      <c r="H56" s="32" t="s">
        <v>223</v>
      </c>
    </row>
    <row r="57" spans="6:8" x14ac:dyDescent="0.25">
      <c r="F57" s="33" t="s">
        <v>130</v>
      </c>
      <c r="G57" s="32" t="s">
        <v>223</v>
      </c>
      <c r="H57" s="32" t="s">
        <v>230</v>
      </c>
    </row>
    <row r="58" spans="6:8" x14ac:dyDescent="0.25">
      <c r="F58" s="33" t="s">
        <v>131</v>
      </c>
      <c r="G58" s="32" t="s">
        <v>223</v>
      </c>
      <c r="H58" s="32" t="s">
        <v>223</v>
      </c>
    </row>
    <row r="59" spans="6:8" x14ac:dyDescent="0.25">
      <c r="F59" s="33" t="s">
        <v>132</v>
      </c>
      <c r="G59" s="32" t="s">
        <v>223</v>
      </c>
      <c r="H59" s="32" t="s">
        <v>223</v>
      </c>
    </row>
    <row r="60" spans="6:8" x14ac:dyDescent="0.25">
      <c r="F60" s="33" t="s">
        <v>133</v>
      </c>
      <c r="G60" s="32" t="s">
        <v>223</v>
      </c>
      <c r="H60" s="32" t="s">
        <v>223</v>
      </c>
    </row>
    <row r="61" spans="6:8" x14ac:dyDescent="0.25">
      <c r="F61" s="33" t="s">
        <v>134</v>
      </c>
      <c r="G61" s="32" t="s">
        <v>223</v>
      </c>
      <c r="H61" s="32" t="s">
        <v>223</v>
      </c>
    </row>
    <row r="62" spans="6:8" x14ac:dyDescent="0.25">
      <c r="F62" s="33" t="s">
        <v>135</v>
      </c>
      <c r="G62" s="32" t="s">
        <v>223</v>
      </c>
      <c r="H62" s="32" t="s">
        <v>223</v>
      </c>
    </row>
    <row r="63" spans="6:8" x14ac:dyDescent="0.25">
      <c r="F63" s="33" t="s">
        <v>136</v>
      </c>
      <c r="G63" s="32" t="s">
        <v>223</v>
      </c>
      <c r="H63" s="32" t="s">
        <v>223</v>
      </c>
    </row>
    <row r="64" spans="6:8" x14ac:dyDescent="0.25">
      <c r="F64" s="33" t="s">
        <v>137</v>
      </c>
      <c r="G64" s="32" t="s">
        <v>223</v>
      </c>
      <c r="H64" s="32" t="s">
        <v>223</v>
      </c>
    </row>
    <row r="65" spans="6:9" x14ac:dyDescent="0.25">
      <c r="F65" s="33" t="s">
        <v>138</v>
      </c>
      <c r="G65" s="32" t="s">
        <v>223</v>
      </c>
      <c r="H65" s="32" t="s">
        <v>223</v>
      </c>
    </row>
    <row r="66" spans="6:9" x14ac:dyDescent="0.25">
      <c r="F66" s="33" t="s">
        <v>139</v>
      </c>
      <c r="G66" s="32" t="s">
        <v>223</v>
      </c>
      <c r="H66" s="32" t="s">
        <v>223</v>
      </c>
    </row>
    <row r="67" spans="6:9" x14ac:dyDescent="0.25">
      <c r="F67" s="33" t="s">
        <v>140</v>
      </c>
      <c r="G67" s="32" t="s">
        <v>223</v>
      </c>
      <c r="H67" s="32" t="s">
        <v>223</v>
      </c>
    </row>
    <row r="68" spans="6:9" x14ac:dyDescent="0.25">
      <c r="F68" s="33" t="s">
        <v>141</v>
      </c>
      <c r="G68" s="32" t="s">
        <v>223</v>
      </c>
      <c r="H68" s="32" t="s">
        <v>223</v>
      </c>
    </row>
    <row r="69" spans="6:9" x14ac:dyDescent="0.25">
      <c r="F69" s="33" t="s">
        <v>142</v>
      </c>
      <c r="G69" s="32" t="s">
        <v>223</v>
      </c>
      <c r="H69" s="32" t="s">
        <v>223</v>
      </c>
    </row>
    <row r="70" spans="6:9" x14ac:dyDescent="0.25">
      <c r="F70" s="33" t="s">
        <v>143</v>
      </c>
      <c r="G70" s="32" t="s">
        <v>223</v>
      </c>
      <c r="H70" s="32" t="s">
        <v>223</v>
      </c>
    </row>
    <row r="71" spans="6:9" x14ac:dyDescent="0.25">
      <c r="F71" s="33" t="s">
        <v>144</v>
      </c>
      <c r="G71" s="32" t="s">
        <v>223</v>
      </c>
      <c r="H71" s="32" t="s">
        <v>223</v>
      </c>
    </row>
    <row r="72" spans="6:9" x14ac:dyDescent="0.25">
      <c r="F72" s="33" t="s">
        <v>145</v>
      </c>
      <c r="G72" s="32" t="s">
        <v>223</v>
      </c>
      <c r="H72" s="32" t="s">
        <v>223</v>
      </c>
    </row>
    <row r="73" spans="6:9" x14ac:dyDescent="0.25">
      <c r="F73" s="33" t="s">
        <v>146</v>
      </c>
      <c r="G73" s="32" t="s">
        <v>223</v>
      </c>
      <c r="H73" s="32" t="s">
        <v>223</v>
      </c>
    </row>
    <row r="74" spans="6:9" x14ac:dyDescent="0.25">
      <c r="F74" s="33" t="s">
        <v>147</v>
      </c>
      <c r="G74" s="32" t="s">
        <v>223</v>
      </c>
      <c r="H74" s="32" t="s">
        <v>223</v>
      </c>
    </row>
    <row r="75" spans="6:9" x14ac:dyDescent="0.25">
      <c r="F75" s="33" t="s">
        <v>148</v>
      </c>
      <c r="G75" s="32" t="s">
        <v>223</v>
      </c>
      <c r="H75" s="32" t="s">
        <v>223</v>
      </c>
    </row>
    <row r="76" spans="6:9" x14ac:dyDescent="0.25">
      <c r="F76" s="33" t="s">
        <v>149</v>
      </c>
      <c r="G76" s="32" t="s">
        <v>223</v>
      </c>
      <c r="H76" s="32" t="s">
        <v>223</v>
      </c>
    </row>
    <row r="77" spans="6:9" x14ac:dyDescent="0.25">
      <c r="F77" s="33" t="s">
        <v>227</v>
      </c>
      <c r="G77" s="32" t="s">
        <v>223</v>
      </c>
      <c r="H77" s="32" t="s">
        <v>223</v>
      </c>
      <c r="I77" t="s">
        <v>232</v>
      </c>
    </row>
    <row r="78" spans="6:9" x14ac:dyDescent="0.25">
      <c r="F78" s="33" t="s">
        <v>150</v>
      </c>
      <c r="G78" s="32" t="s">
        <v>223</v>
      </c>
      <c r="H78" s="32" t="s">
        <v>223</v>
      </c>
    </row>
    <row r="79" spans="6:9" x14ac:dyDescent="0.25">
      <c r="F79" s="33" t="s">
        <v>151</v>
      </c>
      <c r="G79" s="32" t="s">
        <v>223</v>
      </c>
      <c r="H79" s="32" t="s">
        <v>223</v>
      </c>
    </row>
    <row r="80" spans="6:9" x14ac:dyDescent="0.25">
      <c r="F80" s="33" t="s">
        <v>152</v>
      </c>
      <c r="G80" s="32" t="s">
        <v>223</v>
      </c>
      <c r="H80" s="32" t="s">
        <v>223</v>
      </c>
    </row>
    <row r="81" spans="6:8" x14ac:dyDescent="0.25">
      <c r="F81" s="33" t="s">
        <v>153</v>
      </c>
      <c r="G81" s="32" t="s">
        <v>223</v>
      </c>
      <c r="H81" s="32" t="s">
        <v>223</v>
      </c>
    </row>
    <row r="82" spans="6:8" x14ac:dyDescent="0.25">
      <c r="F82" s="33" t="s">
        <v>154</v>
      </c>
      <c r="G82" s="32" t="s">
        <v>223</v>
      </c>
      <c r="H82" s="32" t="s">
        <v>223</v>
      </c>
    </row>
    <row r="83" spans="6:8" x14ac:dyDescent="0.25">
      <c r="F83" s="33" t="s">
        <v>155</v>
      </c>
      <c r="G83" s="32" t="s">
        <v>223</v>
      </c>
      <c r="H83" s="32" t="s">
        <v>223</v>
      </c>
    </row>
    <row r="84" spans="6:8" x14ac:dyDescent="0.25">
      <c r="F84" s="33" t="s">
        <v>156</v>
      </c>
      <c r="G84" s="32" t="s">
        <v>223</v>
      </c>
      <c r="H84" s="32" t="s">
        <v>223</v>
      </c>
    </row>
    <row r="85" spans="6:8" x14ac:dyDescent="0.25">
      <c r="F85" s="33" t="s">
        <v>157</v>
      </c>
      <c r="G85" s="32" t="s">
        <v>223</v>
      </c>
      <c r="H85" s="32" t="s">
        <v>223</v>
      </c>
    </row>
    <row r="86" spans="6:8" x14ac:dyDescent="0.25">
      <c r="F86" s="33" t="s">
        <v>158</v>
      </c>
      <c r="G86" s="32" t="s">
        <v>223</v>
      </c>
      <c r="H86" s="32" t="s">
        <v>223</v>
      </c>
    </row>
    <row r="87" spans="6:8" x14ac:dyDescent="0.25">
      <c r="F87" s="33" t="s">
        <v>159</v>
      </c>
      <c r="G87" s="32" t="s">
        <v>223</v>
      </c>
      <c r="H87" s="32" t="s">
        <v>223</v>
      </c>
    </row>
    <row r="88" spans="6:8" x14ac:dyDescent="0.25">
      <c r="F88" s="33" t="s">
        <v>160</v>
      </c>
      <c r="G88" s="32" t="s">
        <v>223</v>
      </c>
      <c r="H88" s="32" t="s">
        <v>223</v>
      </c>
    </row>
    <row r="89" spans="6:8" x14ac:dyDescent="0.25">
      <c r="F89" s="33" t="s">
        <v>161</v>
      </c>
      <c r="G89" s="32" t="s">
        <v>223</v>
      </c>
      <c r="H89" s="32" t="s">
        <v>230</v>
      </c>
    </row>
    <row r="90" spans="6:8" x14ac:dyDescent="0.25">
      <c r="F90" s="33" t="s">
        <v>162</v>
      </c>
      <c r="G90" s="32" t="s">
        <v>223</v>
      </c>
      <c r="H90" s="32" t="s">
        <v>230</v>
      </c>
    </row>
    <row r="91" spans="6:8" x14ac:dyDescent="0.25">
      <c r="F91" s="33" t="s">
        <v>163</v>
      </c>
      <c r="G91" s="32" t="s">
        <v>223</v>
      </c>
      <c r="H91" s="32" t="s">
        <v>223</v>
      </c>
    </row>
    <row r="92" spans="6:8" x14ac:dyDescent="0.25">
      <c r="F92" s="33" t="s">
        <v>164</v>
      </c>
      <c r="G92" s="32" t="s">
        <v>223</v>
      </c>
      <c r="H92" s="32" t="s">
        <v>223</v>
      </c>
    </row>
    <row r="93" spans="6:8" x14ac:dyDescent="0.25">
      <c r="F93" s="33" t="s">
        <v>165</v>
      </c>
      <c r="G93" s="32" t="s">
        <v>223</v>
      </c>
      <c r="H93" s="32" t="s">
        <v>223</v>
      </c>
    </row>
    <row r="94" spans="6:8" x14ac:dyDescent="0.25">
      <c r="F94" s="33" t="s">
        <v>166</v>
      </c>
      <c r="G94" s="32" t="s">
        <v>223</v>
      </c>
      <c r="H94" s="32" t="s">
        <v>223</v>
      </c>
    </row>
    <row r="95" spans="6:8" x14ac:dyDescent="0.25">
      <c r="F95" s="33" t="s">
        <v>167</v>
      </c>
      <c r="G95" s="32" t="s">
        <v>223</v>
      </c>
      <c r="H95" s="32" t="s">
        <v>223</v>
      </c>
    </row>
    <row r="96" spans="6:8" x14ac:dyDescent="0.25">
      <c r="F96" s="33" t="s">
        <v>168</v>
      </c>
      <c r="G96" s="32" t="s">
        <v>223</v>
      </c>
      <c r="H96" s="32" t="s">
        <v>223</v>
      </c>
    </row>
    <row r="97" spans="6:8" x14ac:dyDescent="0.25">
      <c r="F97" s="33" t="s">
        <v>169</v>
      </c>
      <c r="G97" s="32" t="s">
        <v>223</v>
      </c>
      <c r="H97" s="32" t="s">
        <v>223</v>
      </c>
    </row>
    <row r="98" spans="6:8" x14ac:dyDescent="0.25">
      <c r="F98" s="33" t="s">
        <v>170</v>
      </c>
      <c r="G98" s="32" t="s">
        <v>223</v>
      </c>
      <c r="H98" s="32" t="s">
        <v>223</v>
      </c>
    </row>
    <row r="99" spans="6:8" x14ac:dyDescent="0.25">
      <c r="F99" s="33" t="s">
        <v>171</v>
      </c>
      <c r="G99" s="32" t="s">
        <v>223</v>
      </c>
      <c r="H99" s="32" t="s">
        <v>223</v>
      </c>
    </row>
    <row r="100" spans="6:8" x14ac:dyDescent="0.25">
      <c r="F100" s="33" t="s">
        <v>172</v>
      </c>
      <c r="G100" s="32" t="s">
        <v>223</v>
      </c>
      <c r="H100" s="32" t="s">
        <v>223</v>
      </c>
    </row>
    <row r="101" spans="6:8" x14ac:dyDescent="0.25">
      <c r="F101" s="33" t="s">
        <v>173</v>
      </c>
      <c r="G101" s="32" t="s">
        <v>223</v>
      </c>
      <c r="H101" s="32" t="s">
        <v>223</v>
      </c>
    </row>
    <row r="102" spans="6:8" x14ac:dyDescent="0.25">
      <c r="F102" s="33" t="s">
        <v>174</v>
      </c>
      <c r="G102" s="32" t="s">
        <v>223</v>
      </c>
      <c r="H102" s="32" t="s">
        <v>223</v>
      </c>
    </row>
    <row r="103" spans="6:8" x14ac:dyDescent="0.25">
      <c r="F103" s="33" t="s">
        <v>175</v>
      </c>
      <c r="G103" s="32" t="s">
        <v>223</v>
      </c>
      <c r="H103" s="32" t="s">
        <v>223</v>
      </c>
    </row>
    <row r="104" spans="6:8" x14ac:dyDescent="0.25">
      <c r="F104" s="33" t="s">
        <v>176</v>
      </c>
      <c r="G104" s="32" t="s">
        <v>223</v>
      </c>
      <c r="H104" s="32" t="s">
        <v>223</v>
      </c>
    </row>
    <row r="105" spans="6:8" x14ac:dyDescent="0.25">
      <c r="F105" s="33" t="s">
        <v>177</v>
      </c>
      <c r="G105" s="32" t="s">
        <v>223</v>
      </c>
      <c r="H105" s="32" t="s">
        <v>223</v>
      </c>
    </row>
    <row r="106" spans="6:8" x14ac:dyDescent="0.25">
      <c r="F106" s="33" t="s">
        <v>178</v>
      </c>
      <c r="G106" s="32" t="s">
        <v>223</v>
      </c>
      <c r="H106" s="32" t="s">
        <v>223</v>
      </c>
    </row>
    <row r="107" spans="6:8" x14ac:dyDescent="0.25">
      <c r="F107" s="33" t="s">
        <v>228</v>
      </c>
      <c r="G107" s="32" t="s">
        <v>223</v>
      </c>
      <c r="H107" s="32" t="s">
        <v>223</v>
      </c>
    </row>
    <row r="108" spans="6:8" x14ac:dyDescent="0.25">
      <c r="F108" s="33" t="s">
        <v>179</v>
      </c>
      <c r="G108" s="32" t="s">
        <v>223</v>
      </c>
      <c r="H108" s="32" t="s">
        <v>230</v>
      </c>
    </row>
    <row r="109" spans="6:8" x14ac:dyDescent="0.25">
      <c r="F109" s="33" t="s">
        <v>180</v>
      </c>
      <c r="G109" s="32" t="s">
        <v>223</v>
      </c>
      <c r="H109" s="32" t="s">
        <v>223</v>
      </c>
    </row>
    <row r="110" spans="6:8" x14ac:dyDescent="0.25">
      <c r="F110" s="33" t="s">
        <v>181</v>
      </c>
      <c r="G110" s="32" t="s">
        <v>223</v>
      </c>
      <c r="H110" s="32" t="s">
        <v>223</v>
      </c>
    </row>
    <row r="111" spans="6:8" x14ac:dyDescent="0.25">
      <c r="F111" s="33" t="s">
        <v>182</v>
      </c>
      <c r="G111" s="32" t="s">
        <v>223</v>
      </c>
      <c r="H111" s="32" t="s">
        <v>230</v>
      </c>
    </row>
    <row r="112" spans="6:8" x14ac:dyDescent="0.25">
      <c r="F112" s="33" t="s">
        <v>183</v>
      </c>
      <c r="G112" s="32" t="s">
        <v>223</v>
      </c>
      <c r="H112" s="32" t="s">
        <v>223</v>
      </c>
    </row>
    <row r="113" spans="6:8" x14ac:dyDescent="0.25">
      <c r="F113" s="33" t="s">
        <v>184</v>
      </c>
      <c r="G113" s="32" t="s">
        <v>223</v>
      </c>
      <c r="H113" s="32" t="s">
        <v>223</v>
      </c>
    </row>
    <row r="114" spans="6:8" x14ac:dyDescent="0.25">
      <c r="F114" s="33" t="s">
        <v>185</v>
      </c>
      <c r="G114" s="32" t="s">
        <v>223</v>
      </c>
      <c r="H114" s="32" t="s">
        <v>223</v>
      </c>
    </row>
    <row r="115" spans="6:8" x14ac:dyDescent="0.25">
      <c r="F115" s="33" t="s">
        <v>186</v>
      </c>
      <c r="G115" s="32" t="s">
        <v>223</v>
      </c>
      <c r="H115" s="32" t="s">
        <v>223</v>
      </c>
    </row>
    <row r="116" spans="6:8" x14ac:dyDescent="0.25">
      <c r="F116" s="33" t="s">
        <v>187</v>
      </c>
      <c r="G116" s="32" t="s">
        <v>223</v>
      </c>
      <c r="H116" s="32" t="s">
        <v>223</v>
      </c>
    </row>
    <row r="117" spans="6:8" x14ac:dyDescent="0.25">
      <c r="F117" s="33" t="s">
        <v>188</v>
      </c>
      <c r="G117" s="32" t="s">
        <v>223</v>
      </c>
      <c r="H117" s="32" t="s">
        <v>223</v>
      </c>
    </row>
    <row r="118" spans="6:8" x14ac:dyDescent="0.25">
      <c r="F118" s="33" t="s">
        <v>189</v>
      </c>
      <c r="G118" s="32" t="s">
        <v>223</v>
      </c>
      <c r="H118" s="32" t="s">
        <v>223</v>
      </c>
    </row>
    <row r="119" spans="6:8" x14ac:dyDescent="0.25">
      <c r="F119" s="33" t="s">
        <v>190</v>
      </c>
      <c r="G119" s="32" t="s">
        <v>223</v>
      </c>
      <c r="H119" s="32" t="s">
        <v>223</v>
      </c>
    </row>
    <row r="120" spans="6:8" x14ac:dyDescent="0.25">
      <c r="F120" s="33" t="s">
        <v>191</v>
      </c>
      <c r="G120" s="32" t="s">
        <v>223</v>
      </c>
      <c r="H120" s="32" t="s">
        <v>223</v>
      </c>
    </row>
    <row r="121" spans="6:8" x14ac:dyDescent="0.25">
      <c r="F121" s="33" t="s">
        <v>192</v>
      </c>
      <c r="G121" s="32" t="s">
        <v>223</v>
      </c>
      <c r="H121" s="32" t="s">
        <v>223</v>
      </c>
    </row>
    <row r="122" spans="6:8" x14ac:dyDescent="0.25">
      <c r="F122" s="33" t="s">
        <v>193</v>
      </c>
      <c r="G122" s="32" t="s">
        <v>223</v>
      </c>
      <c r="H122" s="32" t="s">
        <v>223</v>
      </c>
    </row>
    <row r="123" spans="6:8" x14ac:dyDescent="0.25">
      <c r="F123" s="33" t="s">
        <v>194</v>
      </c>
      <c r="G123" s="32" t="s">
        <v>223</v>
      </c>
      <c r="H123" s="32" t="s">
        <v>223</v>
      </c>
    </row>
    <row r="124" spans="6:8" x14ac:dyDescent="0.25">
      <c r="F124" s="33" t="s">
        <v>195</v>
      </c>
      <c r="G124" s="32" t="s">
        <v>223</v>
      </c>
      <c r="H124" s="32" t="s">
        <v>223</v>
      </c>
    </row>
    <row r="125" spans="6:8" x14ac:dyDescent="0.25">
      <c r="F125" s="33" t="s">
        <v>196</v>
      </c>
      <c r="G125" s="32" t="s">
        <v>223</v>
      </c>
      <c r="H125" s="32" t="s">
        <v>223</v>
      </c>
    </row>
    <row r="126" spans="6:8" x14ac:dyDescent="0.25">
      <c r="F126" s="33" t="s">
        <v>197</v>
      </c>
      <c r="G126" s="32" t="s">
        <v>223</v>
      </c>
      <c r="H126" s="32" t="s">
        <v>223</v>
      </c>
    </row>
    <row r="127" spans="6:8" x14ac:dyDescent="0.25">
      <c r="F127" s="33" t="s">
        <v>198</v>
      </c>
      <c r="G127" s="32" t="s">
        <v>223</v>
      </c>
      <c r="H127" s="32" t="s">
        <v>223</v>
      </c>
    </row>
    <row r="128" spans="6:8" x14ac:dyDescent="0.25">
      <c r="F128" s="33" t="s">
        <v>199</v>
      </c>
      <c r="G128" s="32" t="s">
        <v>223</v>
      </c>
      <c r="H128" s="32" t="s">
        <v>223</v>
      </c>
    </row>
    <row r="129" spans="6:8" x14ac:dyDescent="0.25">
      <c r="F129" s="33" t="s">
        <v>200</v>
      </c>
      <c r="G129" s="32" t="s">
        <v>223</v>
      </c>
      <c r="H129" s="32" t="s">
        <v>223</v>
      </c>
    </row>
    <row r="130" spans="6:8" x14ac:dyDescent="0.25">
      <c r="F130" s="33" t="s">
        <v>201</v>
      </c>
      <c r="G130" s="32" t="s">
        <v>223</v>
      </c>
      <c r="H130" s="32" t="s">
        <v>223</v>
      </c>
    </row>
    <row r="131" spans="6:8" x14ac:dyDescent="0.25">
      <c r="F131" s="33" t="s">
        <v>202</v>
      </c>
      <c r="G131" s="32" t="s">
        <v>223</v>
      </c>
      <c r="H131" s="32" t="s">
        <v>223</v>
      </c>
    </row>
    <row r="132" spans="6:8" x14ac:dyDescent="0.25">
      <c r="F132" s="33" t="s">
        <v>203</v>
      </c>
      <c r="G132" s="32" t="s">
        <v>223</v>
      </c>
      <c r="H132" s="32" t="s">
        <v>223</v>
      </c>
    </row>
    <row r="133" spans="6:8" x14ac:dyDescent="0.25">
      <c r="F133" s="33" t="s">
        <v>204</v>
      </c>
      <c r="G133" s="32" t="s">
        <v>223</v>
      </c>
      <c r="H133" s="32" t="s">
        <v>223</v>
      </c>
    </row>
    <row r="134" spans="6:8" x14ac:dyDescent="0.25">
      <c r="F134" s="33" t="s">
        <v>205</v>
      </c>
      <c r="G134" s="32" t="s">
        <v>223</v>
      </c>
      <c r="H134" s="32" t="s">
        <v>223</v>
      </c>
    </row>
    <row r="135" spans="6:8" x14ac:dyDescent="0.25">
      <c r="F135" s="33" t="s">
        <v>206</v>
      </c>
      <c r="G135" s="32" t="s">
        <v>223</v>
      </c>
      <c r="H135" s="32" t="s">
        <v>223</v>
      </c>
    </row>
    <row r="136" spans="6:8" x14ac:dyDescent="0.25">
      <c r="F136" s="33" t="s">
        <v>207</v>
      </c>
      <c r="G136" s="32" t="s">
        <v>223</v>
      </c>
      <c r="H136" s="32" t="s">
        <v>223</v>
      </c>
    </row>
    <row r="137" spans="6:8" x14ac:dyDescent="0.25">
      <c r="F137" s="33" t="s">
        <v>208</v>
      </c>
      <c r="G137" s="32" t="s">
        <v>223</v>
      </c>
      <c r="H137" s="32" t="s">
        <v>230</v>
      </c>
    </row>
    <row r="138" spans="6:8" x14ac:dyDescent="0.25">
      <c r="F138" s="33" t="s">
        <v>209</v>
      </c>
      <c r="G138" s="32" t="s">
        <v>223</v>
      </c>
      <c r="H138" s="32" t="s">
        <v>223</v>
      </c>
    </row>
    <row r="139" spans="6:8" x14ac:dyDescent="0.25">
      <c r="F139" s="33" t="s">
        <v>210</v>
      </c>
      <c r="G139" s="32" t="s">
        <v>223</v>
      </c>
      <c r="H139" s="32" t="s">
        <v>223</v>
      </c>
    </row>
    <row r="140" spans="6:8" x14ac:dyDescent="0.25">
      <c r="F140" s="33" t="s">
        <v>211</v>
      </c>
      <c r="G140" s="32" t="s">
        <v>223</v>
      </c>
      <c r="H140" s="32" t="s">
        <v>223</v>
      </c>
    </row>
    <row r="141" spans="6:8" x14ac:dyDescent="0.25">
      <c r="F141" s="33" t="s">
        <v>212</v>
      </c>
      <c r="G141" s="32" t="s">
        <v>223</v>
      </c>
      <c r="H141" s="32" t="s">
        <v>223</v>
      </c>
    </row>
    <row r="142" spans="6:8" x14ac:dyDescent="0.25">
      <c r="F142" s="33" t="s">
        <v>213</v>
      </c>
      <c r="G142" s="32" t="s">
        <v>223</v>
      </c>
      <c r="H142" s="32" t="s">
        <v>223</v>
      </c>
    </row>
    <row r="143" spans="6:8" x14ac:dyDescent="0.25">
      <c r="F143" s="33" t="s">
        <v>214</v>
      </c>
      <c r="G143" s="32" t="s">
        <v>223</v>
      </c>
      <c r="H143" s="32" t="s">
        <v>223</v>
      </c>
    </row>
    <row r="144" spans="6:8" x14ac:dyDescent="0.25">
      <c r="F144" s="33" t="s">
        <v>229</v>
      </c>
      <c r="G144" s="32" t="s">
        <v>223</v>
      </c>
      <c r="H144" s="32" t="s">
        <v>223</v>
      </c>
    </row>
    <row r="145" spans="6:8" x14ac:dyDescent="0.25">
      <c r="F145" s="33" t="s">
        <v>215</v>
      </c>
      <c r="G145" s="32" t="s">
        <v>223</v>
      </c>
      <c r="H145" s="32" t="s">
        <v>223</v>
      </c>
    </row>
    <row r="146" spans="6:8" x14ac:dyDescent="0.25">
      <c r="F146" s="33" t="s">
        <v>216</v>
      </c>
      <c r="G146" s="32" t="s">
        <v>223</v>
      </c>
      <c r="H146" s="32" t="s">
        <v>223</v>
      </c>
    </row>
    <row r="147" spans="6:8" x14ac:dyDescent="0.25">
      <c r="F147" s="33" t="s">
        <v>217</v>
      </c>
      <c r="G147" s="32" t="s">
        <v>223</v>
      </c>
      <c r="H147" s="32" t="s">
        <v>223</v>
      </c>
    </row>
    <row r="148" spans="6:8" x14ac:dyDescent="0.25">
      <c r="F148" s="33" t="s">
        <v>218</v>
      </c>
      <c r="G148" s="32" t="s">
        <v>223</v>
      </c>
      <c r="H148" s="32" t="s">
        <v>223</v>
      </c>
    </row>
    <row r="149" spans="6:8" x14ac:dyDescent="0.25">
      <c r="F149" s="33" t="s">
        <v>219</v>
      </c>
      <c r="G149" s="32" t="s">
        <v>223</v>
      </c>
      <c r="H149" s="32" t="s">
        <v>223</v>
      </c>
    </row>
    <row r="150" spans="6:8" x14ac:dyDescent="0.25">
      <c r="F150" s="33" t="s">
        <v>220</v>
      </c>
      <c r="G150" s="32" t="s">
        <v>223</v>
      </c>
      <c r="H150" s="32" t="s">
        <v>223</v>
      </c>
    </row>
    <row r="151" spans="6:8" x14ac:dyDescent="0.25">
      <c r="F151" s="33" t="s">
        <v>221</v>
      </c>
      <c r="G151" s="32" t="s">
        <v>223</v>
      </c>
      <c r="H151" s="32" t="s">
        <v>223</v>
      </c>
    </row>
    <row r="152" spans="6:8" x14ac:dyDescent="0.25">
      <c r="F152" s="33" t="s">
        <v>222</v>
      </c>
      <c r="G152" s="32" t="s">
        <v>223</v>
      </c>
      <c r="H152" s="32" t="s">
        <v>223</v>
      </c>
    </row>
    <row r="153" spans="6:8" x14ac:dyDescent="0.25">
      <c r="F153" s="35" t="s">
        <v>234</v>
      </c>
      <c r="G153" s="30">
        <v>149</v>
      </c>
      <c r="H153" s="30">
        <v>137</v>
      </c>
    </row>
  </sheetData>
  <sheetProtection password="EF6C" sheet="1" objects="1" scenarios="1" selectLockedCells="1" selectUnlockedCells="1"/>
  <mergeCells count="1">
    <mergeCell ref="G2:H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7"/>
  <sheetViews>
    <sheetView workbookViewId="0">
      <selection activeCell="T101" sqref="T101:T107"/>
    </sheetView>
  </sheetViews>
  <sheetFormatPr defaultRowHeight="15" x14ac:dyDescent="0.25"/>
  <cols>
    <col min="1" max="1" width="4" customWidth="1"/>
    <col min="2" max="2" width="13.140625" customWidth="1"/>
    <col min="3" max="3" width="16.5703125" bestFit="1" customWidth="1"/>
    <col min="4" max="4" width="5.7109375" customWidth="1"/>
    <col min="5" max="5" width="16.5703125" customWidth="1"/>
    <col min="6" max="6" width="16.28515625" customWidth="1"/>
    <col min="7" max="7" width="15.42578125" customWidth="1"/>
    <col min="8" max="9" width="16" bestFit="1" customWidth="1"/>
    <col min="10" max="10" width="11.28515625" customWidth="1"/>
    <col min="11" max="11" width="3.42578125" customWidth="1"/>
    <col min="12" max="12" width="7.5703125" bestFit="1" customWidth="1"/>
    <col min="13" max="13" width="5.85546875" bestFit="1" customWidth="1"/>
    <col min="14" max="14" width="8" customWidth="1"/>
    <col min="15" max="15" width="6.85546875" customWidth="1"/>
    <col min="16" max="16" width="11.28515625" bestFit="1" customWidth="1"/>
    <col min="18" max="18" width="6.28515625" customWidth="1"/>
    <col min="19" max="19" width="13.140625" customWidth="1"/>
    <col min="20" max="20" width="16.5703125" bestFit="1" customWidth="1"/>
    <col min="21" max="21" width="4.140625" customWidth="1"/>
    <col min="22" max="22" width="9.140625" style="15"/>
    <col min="23" max="23" width="4.42578125" customWidth="1"/>
    <col min="24" max="24" width="13.140625" bestFit="1" customWidth="1"/>
    <col min="25" max="25" width="16.5703125" bestFit="1" customWidth="1"/>
    <col min="26" max="26" width="3.5703125" customWidth="1"/>
    <col min="27" max="27" width="9.140625" style="15"/>
    <col min="29" max="29" width="13.140625" bestFit="1" customWidth="1"/>
    <col min="30" max="30" width="16.5703125" bestFit="1" customWidth="1"/>
    <col min="31" max="31" width="3.5703125" customWidth="1"/>
    <col min="32" max="32" width="9.140625" style="15"/>
    <col min="33" max="33" width="3.7109375" customWidth="1"/>
    <col min="34" max="34" width="13.140625" bestFit="1" customWidth="1"/>
    <col min="35" max="35" width="16.5703125" bestFit="1" customWidth="1"/>
    <col min="36" max="36" width="3.28515625" customWidth="1"/>
    <col min="37" max="37" width="9.140625" style="15"/>
  </cols>
  <sheetData>
    <row r="1" spans="2:37" s="29" customFormat="1" x14ac:dyDescent="0.25">
      <c r="B1" s="84" t="s">
        <v>275</v>
      </c>
      <c r="C1" s="84"/>
      <c r="E1" s="83" t="s">
        <v>259</v>
      </c>
      <c r="F1" s="83"/>
      <c r="G1" s="83"/>
      <c r="H1" s="83"/>
      <c r="I1" s="83"/>
      <c r="J1" s="83"/>
      <c r="K1" s="83"/>
      <c r="L1" s="83"/>
      <c r="M1" s="83"/>
      <c r="N1" s="83"/>
      <c r="O1" s="83"/>
      <c r="P1" s="83"/>
      <c r="Q1" s="83"/>
      <c r="S1" s="84" t="s">
        <v>378</v>
      </c>
      <c r="T1" s="84"/>
      <c r="U1" s="84"/>
      <c r="V1" s="84"/>
      <c r="X1" s="83" t="s">
        <v>393</v>
      </c>
      <c r="Y1" s="83"/>
      <c r="Z1" s="83"/>
      <c r="AA1" s="83"/>
      <c r="AC1" s="84" t="s">
        <v>394</v>
      </c>
      <c r="AD1" s="84"/>
      <c r="AE1" s="84"/>
      <c r="AF1" s="84"/>
      <c r="AH1" s="83" t="s">
        <v>395</v>
      </c>
      <c r="AI1" s="83"/>
      <c r="AJ1" s="83"/>
      <c r="AK1" s="83"/>
    </row>
    <row r="3" spans="2:37" x14ac:dyDescent="0.25">
      <c r="B3" s="37" t="s">
        <v>254</v>
      </c>
      <c r="C3" t="s" vm="2">
        <v>253</v>
      </c>
      <c r="E3" s="37" t="s">
        <v>254</v>
      </c>
      <c r="F3" t="s" vm="1">
        <v>80</v>
      </c>
      <c r="S3" s="37" t="s">
        <v>254</v>
      </c>
      <c r="T3" t="s" vm="2">
        <v>253</v>
      </c>
      <c r="X3" s="37" t="s">
        <v>254</v>
      </c>
      <c r="Y3" t="s" vm="1">
        <v>80</v>
      </c>
      <c r="AC3" s="37" t="s">
        <v>254</v>
      </c>
      <c r="AD3" t="s" vm="2">
        <v>253</v>
      </c>
      <c r="AH3" s="37" t="s">
        <v>254</v>
      </c>
      <c r="AI3" t="s" vm="1">
        <v>80</v>
      </c>
    </row>
    <row r="5" spans="2:37" x14ac:dyDescent="0.25">
      <c r="B5" s="37" t="s">
        <v>236</v>
      </c>
      <c r="C5" t="s">
        <v>235</v>
      </c>
      <c r="E5" s="37" t="s">
        <v>235</v>
      </c>
      <c r="F5" s="37" t="s">
        <v>256</v>
      </c>
      <c r="M5" t="s">
        <v>255</v>
      </c>
      <c r="N5" t="s">
        <v>5</v>
      </c>
      <c r="O5" t="s">
        <v>274</v>
      </c>
      <c r="P5" t="s">
        <v>6</v>
      </c>
      <c r="Q5" t="s">
        <v>7</v>
      </c>
      <c r="S5" s="37" t="s">
        <v>236</v>
      </c>
      <c r="T5" t="s">
        <v>235</v>
      </c>
      <c r="V5" s="15">
        <f>MAX(T6:T107)</f>
        <v>21</v>
      </c>
      <c r="X5" s="37" t="s">
        <v>236</v>
      </c>
      <c r="Y5" t="s">
        <v>235</v>
      </c>
      <c r="AA5" s="15">
        <f>MAX(Y6:Y1048576)</f>
        <v>14</v>
      </c>
      <c r="AC5" s="37" t="s">
        <v>236</v>
      </c>
      <c r="AD5" t="s">
        <v>235</v>
      </c>
      <c r="AF5" s="15">
        <f>COUNTIF(AD6:AD107,"0")</f>
        <v>6</v>
      </c>
      <c r="AH5" s="37" t="s">
        <v>236</v>
      </c>
      <c r="AI5" t="s">
        <v>235</v>
      </c>
      <c r="AK5" s="15">
        <f>COUNTIF(AI6:AI1048576,"0")</f>
        <v>8</v>
      </c>
    </row>
    <row r="6" spans="2:37" x14ac:dyDescent="0.25">
      <c r="B6" s="38" t="s">
        <v>237</v>
      </c>
      <c r="C6" s="2">
        <v>13</v>
      </c>
      <c r="E6" s="37" t="s">
        <v>236</v>
      </c>
      <c r="F6" t="s">
        <v>5</v>
      </c>
      <c r="G6" t="s">
        <v>33</v>
      </c>
      <c r="H6" t="s">
        <v>257</v>
      </c>
      <c r="I6" t="s">
        <v>258</v>
      </c>
      <c r="J6" t="s">
        <v>252</v>
      </c>
      <c r="L6" s="40" t="s">
        <v>260</v>
      </c>
      <c r="M6">
        <f t="shared" ref="M6:M19" si="0">VLOOKUP(L6,$E$7:$J$1048576,6,FALSE)</f>
        <v>11</v>
      </c>
      <c r="N6">
        <f t="shared" ref="N6:N19" si="1">VLOOKUP(L6,$E$7:$J$1048576,2,FALSE)</f>
        <v>0</v>
      </c>
      <c r="O6">
        <f t="shared" ref="O6:O19" si="2">VLOOKUP(L6,$E$7:$J$1048576,3,FALSE)</f>
        <v>1</v>
      </c>
      <c r="P6">
        <f t="shared" ref="P6:P19" si="3">VLOOKUP(L6,$E$7:$J$1048576,4,FALSE)</f>
        <v>7</v>
      </c>
      <c r="Q6">
        <f t="shared" ref="Q6:Q19" si="4">VLOOKUP(L6,$E$7:$J$1048576,5,FALSE)</f>
        <v>3</v>
      </c>
      <c r="S6" s="38" t="s">
        <v>276</v>
      </c>
      <c r="T6" s="2">
        <v>2</v>
      </c>
      <c r="V6" s="15">
        <f>MATCH(V5,T6:T107,0)</f>
        <v>5</v>
      </c>
      <c r="X6" s="38" t="s">
        <v>379</v>
      </c>
      <c r="Y6" s="2">
        <v>2</v>
      </c>
      <c r="AA6" s="15">
        <f>MATCH(AA5,Y6:Y1048576,0)</f>
        <v>36</v>
      </c>
      <c r="AC6" s="38" t="s">
        <v>276</v>
      </c>
      <c r="AD6" s="2">
        <v>2</v>
      </c>
      <c r="AF6" s="15">
        <f>COUNTA(AD6:AD100)</f>
        <v>95</v>
      </c>
      <c r="AH6" s="38" t="s">
        <v>379</v>
      </c>
      <c r="AI6" s="2">
        <v>2</v>
      </c>
      <c r="AK6" s="15">
        <f>COUNTA(AI6:AI1048576)</f>
        <v>49</v>
      </c>
    </row>
    <row r="7" spans="2:37" x14ac:dyDescent="0.25">
      <c r="B7" s="38" t="s">
        <v>238</v>
      </c>
      <c r="C7" s="2">
        <v>33</v>
      </c>
      <c r="E7" s="38" t="s">
        <v>260</v>
      </c>
      <c r="F7" s="2">
        <v>0</v>
      </c>
      <c r="G7" s="2">
        <v>1</v>
      </c>
      <c r="H7" s="2">
        <v>7</v>
      </c>
      <c r="I7" s="2">
        <v>3</v>
      </c>
      <c r="J7" s="2">
        <v>11</v>
      </c>
      <c r="L7" s="39" t="s">
        <v>261</v>
      </c>
      <c r="M7">
        <f t="shared" si="0"/>
        <v>25</v>
      </c>
      <c r="N7">
        <f t="shared" si="1"/>
        <v>0</v>
      </c>
      <c r="O7">
        <f t="shared" si="2"/>
        <v>13</v>
      </c>
      <c r="P7">
        <f t="shared" si="3"/>
        <v>5</v>
      </c>
      <c r="Q7">
        <f t="shared" si="4"/>
        <v>7</v>
      </c>
      <c r="S7" s="38" t="s">
        <v>277</v>
      </c>
      <c r="T7" s="2">
        <v>1</v>
      </c>
      <c r="V7" s="15" t="str">
        <f>INDEX(S6:S107,V6,0)</f>
        <v>05/12/16</v>
      </c>
      <c r="X7" s="38" t="s">
        <v>380</v>
      </c>
      <c r="Y7" s="2">
        <v>2</v>
      </c>
      <c r="AA7" s="15" t="str">
        <f>INDEX(X6:X1048576,AA6,0)</f>
        <v>01/01/18</v>
      </c>
      <c r="AC7" s="38" t="s">
        <v>277</v>
      </c>
      <c r="AD7" s="2">
        <v>1</v>
      </c>
      <c r="AF7" s="41">
        <f>AF5/AF6</f>
        <v>6.3157894736842107E-2</v>
      </c>
      <c r="AH7" s="38" t="s">
        <v>380</v>
      </c>
      <c r="AI7" s="2">
        <v>2</v>
      </c>
      <c r="AK7" s="41">
        <f>AK5/AK6</f>
        <v>0.16326530612244897</v>
      </c>
    </row>
    <row r="8" spans="2:37" x14ac:dyDescent="0.25">
      <c r="B8" s="38" t="s">
        <v>239</v>
      </c>
      <c r="C8" s="2">
        <v>36</v>
      </c>
      <c r="E8" s="38" t="s">
        <v>261</v>
      </c>
      <c r="F8" s="2">
        <v>0</v>
      </c>
      <c r="G8" s="2">
        <v>13</v>
      </c>
      <c r="H8" s="2">
        <v>5</v>
      </c>
      <c r="I8" s="2">
        <v>7</v>
      </c>
      <c r="J8" s="2">
        <v>25</v>
      </c>
      <c r="L8" s="39" t="s">
        <v>262</v>
      </c>
      <c r="M8">
        <f t="shared" si="0"/>
        <v>30</v>
      </c>
      <c r="N8">
        <f t="shared" si="1"/>
        <v>0</v>
      </c>
      <c r="O8">
        <f t="shared" si="2"/>
        <v>8</v>
      </c>
      <c r="P8">
        <f t="shared" si="3"/>
        <v>17</v>
      </c>
      <c r="Q8">
        <f t="shared" si="4"/>
        <v>5</v>
      </c>
      <c r="S8" s="38" t="s">
        <v>278</v>
      </c>
      <c r="T8" s="2">
        <v>5</v>
      </c>
      <c r="X8" s="38" t="s">
        <v>381</v>
      </c>
      <c r="Y8" s="2">
        <v>2</v>
      </c>
      <c r="AC8" s="38" t="s">
        <v>278</v>
      </c>
      <c r="AD8" s="2">
        <v>5</v>
      </c>
      <c r="AH8" s="38" t="s">
        <v>381</v>
      </c>
      <c r="AI8" s="2">
        <v>2</v>
      </c>
    </row>
    <row r="9" spans="2:37" x14ac:dyDescent="0.25">
      <c r="B9" s="38" t="s">
        <v>240</v>
      </c>
      <c r="C9" s="2">
        <v>19</v>
      </c>
      <c r="E9" s="38" t="s">
        <v>262</v>
      </c>
      <c r="F9" s="2">
        <v>0</v>
      </c>
      <c r="G9" s="2">
        <v>8</v>
      </c>
      <c r="H9" s="2">
        <v>17</v>
      </c>
      <c r="I9" s="2">
        <v>5</v>
      </c>
      <c r="J9" s="2">
        <v>30</v>
      </c>
      <c r="L9" s="39" t="s">
        <v>263</v>
      </c>
      <c r="M9">
        <f t="shared" si="0"/>
        <v>6</v>
      </c>
      <c r="N9">
        <f t="shared" si="1"/>
        <v>0</v>
      </c>
      <c r="O9">
        <f t="shared" si="2"/>
        <v>2</v>
      </c>
      <c r="P9">
        <f t="shared" si="3"/>
        <v>3</v>
      </c>
      <c r="Q9">
        <f t="shared" si="4"/>
        <v>1</v>
      </c>
      <c r="S9" s="38" t="s">
        <v>279</v>
      </c>
      <c r="T9" s="2">
        <v>5</v>
      </c>
      <c r="X9" s="38" t="s">
        <v>382</v>
      </c>
      <c r="Y9" s="2">
        <v>0</v>
      </c>
      <c r="AC9" s="38" t="s">
        <v>279</v>
      </c>
      <c r="AD9" s="2">
        <v>5</v>
      </c>
      <c r="AH9" s="38" t="s">
        <v>382</v>
      </c>
      <c r="AI9" s="2">
        <v>0</v>
      </c>
    </row>
    <row r="10" spans="2:37" x14ac:dyDescent="0.25">
      <c r="B10" s="38" t="s">
        <v>241</v>
      </c>
      <c r="C10" s="2">
        <v>57</v>
      </c>
      <c r="E10" s="38" t="s">
        <v>263</v>
      </c>
      <c r="F10" s="2">
        <v>0</v>
      </c>
      <c r="G10" s="2">
        <v>2</v>
      </c>
      <c r="H10" s="2">
        <v>3</v>
      </c>
      <c r="I10" s="2">
        <v>1</v>
      </c>
      <c r="J10" s="2">
        <v>6</v>
      </c>
      <c r="L10" s="39" t="s">
        <v>264</v>
      </c>
      <c r="M10">
        <f t="shared" si="0"/>
        <v>39</v>
      </c>
      <c r="N10">
        <f t="shared" si="1"/>
        <v>0</v>
      </c>
      <c r="O10">
        <f t="shared" si="2"/>
        <v>10</v>
      </c>
      <c r="P10">
        <f t="shared" si="3"/>
        <v>11</v>
      </c>
      <c r="Q10">
        <f t="shared" si="4"/>
        <v>18</v>
      </c>
      <c r="S10" s="38" t="s">
        <v>280</v>
      </c>
      <c r="T10" s="2">
        <v>21</v>
      </c>
      <c r="X10" s="38" t="s">
        <v>383</v>
      </c>
      <c r="Y10" s="2">
        <v>1</v>
      </c>
      <c r="AC10" s="38" t="s">
        <v>280</v>
      </c>
      <c r="AD10" s="2">
        <v>21</v>
      </c>
      <c r="AH10" s="38" t="s">
        <v>383</v>
      </c>
      <c r="AI10" s="2">
        <v>1</v>
      </c>
    </row>
    <row r="11" spans="2:37" x14ac:dyDescent="0.25">
      <c r="B11" s="38" t="s">
        <v>242</v>
      </c>
      <c r="C11" s="2">
        <v>39</v>
      </c>
      <c r="E11" s="38" t="s">
        <v>264</v>
      </c>
      <c r="F11" s="2">
        <v>0</v>
      </c>
      <c r="G11" s="2">
        <v>10</v>
      </c>
      <c r="H11" s="2">
        <v>11</v>
      </c>
      <c r="I11" s="2">
        <v>18</v>
      </c>
      <c r="J11" s="2">
        <v>39</v>
      </c>
      <c r="L11" s="39" t="s">
        <v>265</v>
      </c>
      <c r="M11">
        <f t="shared" si="0"/>
        <v>32</v>
      </c>
      <c r="N11">
        <f t="shared" si="1"/>
        <v>0</v>
      </c>
      <c r="O11">
        <f t="shared" si="2"/>
        <v>4</v>
      </c>
      <c r="P11">
        <f t="shared" si="3"/>
        <v>16</v>
      </c>
      <c r="Q11">
        <f t="shared" si="4"/>
        <v>12</v>
      </c>
      <c r="S11" s="38" t="s">
        <v>281</v>
      </c>
      <c r="T11" s="2">
        <v>1</v>
      </c>
      <c r="X11" s="38" t="s">
        <v>384</v>
      </c>
      <c r="Y11" s="2">
        <v>1</v>
      </c>
      <c r="AC11" s="38" t="s">
        <v>281</v>
      </c>
      <c r="AD11" s="2">
        <v>1</v>
      </c>
      <c r="AH11" s="38" t="s">
        <v>384</v>
      </c>
      <c r="AI11" s="2">
        <v>1</v>
      </c>
    </row>
    <row r="12" spans="2:37" x14ac:dyDescent="0.25">
      <c r="B12" s="38" t="s">
        <v>243</v>
      </c>
      <c r="C12" s="2">
        <v>52</v>
      </c>
      <c r="E12" s="38" t="s">
        <v>265</v>
      </c>
      <c r="F12" s="2">
        <v>0</v>
      </c>
      <c r="G12" s="2">
        <v>4</v>
      </c>
      <c r="H12" s="2">
        <v>16</v>
      </c>
      <c r="I12" s="2">
        <v>12</v>
      </c>
      <c r="J12" s="2">
        <v>32</v>
      </c>
      <c r="L12" s="39" t="s">
        <v>266</v>
      </c>
      <c r="M12">
        <f t="shared" si="0"/>
        <v>6</v>
      </c>
      <c r="N12">
        <f t="shared" si="1"/>
        <v>0</v>
      </c>
      <c r="O12">
        <f t="shared" si="2"/>
        <v>2</v>
      </c>
      <c r="P12">
        <f t="shared" si="3"/>
        <v>3</v>
      </c>
      <c r="Q12">
        <f t="shared" si="4"/>
        <v>1</v>
      </c>
      <c r="S12" s="38" t="s">
        <v>282</v>
      </c>
      <c r="T12" s="2">
        <v>2</v>
      </c>
      <c r="X12" s="38" t="s">
        <v>385</v>
      </c>
      <c r="Y12" s="2">
        <v>3</v>
      </c>
      <c r="AC12" s="38" t="s">
        <v>282</v>
      </c>
      <c r="AD12" s="2">
        <v>2</v>
      </c>
      <c r="AH12" s="38" t="s">
        <v>385</v>
      </c>
      <c r="AI12" s="2">
        <v>3</v>
      </c>
    </row>
    <row r="13" spans="2:37" x14ac:dyDescent="0.25">
      <c r="B13" s="38" t="s">
        <v>244</v>
      </c>
      <c r="C13" s="2">
        <v>43</v>
      </c>
      <c r="E13" s="38" t="s">
        <v>266</v>
      </c>
      <c r="F13" s="2">
        <v>0</v>
      </c>
      <c r="G13" s="2">
        <v>2</v>
      </c>
      <c r="H13" s="2">
        <v>3</v>
      </c>
      <c r="I13" s="2">
        <v>1</v>
      </c>
      <c r="J13" s="2">
        <v>6</v>
      </c>
      <c r="L13" s="39" t="s">
        <v>267</v>
      </c>
      <c r="M13" t="e">
        <f t="shared" si="0"/>
        <v>#N/A</v>
      </c>
      <c r="N13" t="e">
        <f t="shared" si="1"/>
        <v>#N/A</v>
      </c>
      <c r="O13" t="e">
        <f t="shared" si="2"/>
        <v>#N/A</v>
      </c>
      <c r="P13" t="e">
        <f t="shared" si="3"/>
        <v>#N/A</v>
      </c>
      <c r="Q13" t="e">
        <f t="shared" si="4"/>
        <v>#N/A</v>
      </c>
      <c r="S13" s="38" t="s">
        <v>283</v>
      </c>
      <c r="T13" s="2">
        <v>3</v>
      </c>
      <c r="X13" s="38" t="s">
        <v>386</v>
      </c>
      <c r="Y13" s="2">
        <v>4</v>
      </c>
      <c r="AC13" s="38" t="s">
        <v>283</v>
      </c>
      <c r="AD13" s="2">
        <v>3</v>
      </c>
      <c r="AH13" s="38" t="s">
        <v>386</v>
      </c>
      <c r="AI13" s="2">
        <v>4</v>
      </c>
    </row>
    <row r="14" spans="2:37" x14ac:dyDescent="0.25">
      <c r="B14" s="38" t="s">
        <v>245</v>
      </c>
      <c r="C14" s="2">
        <v>41</v>
      </c>
      <c r="E14" s="38" t="s">
        <v>252</v>
      </c>
      <c r="F14" s="2">
        <v>0</v>
      </c>
      <c r="G14" s="2">
        <v>40</v>
      </c>
      <c r="H14" s="2">
        <v>62</v>
      </c>
      <c r="I14" s="2">
        <v>47</v>
      </c>
      <c r="J14" s="2">
        <v>149</v>
      </c>
      <c r="L14" s="39" t="s">
        <v>268</v>
      </c>
      <c r="M14" t="e">
        <f t="shared" si="0"/>
        <v>#N/A</v>
      </c>
      <c r="N14" t="e">
        <f t="shared" si="1"/>
        <v>#N/A</v>
      </c>
      <c r="O14" t="e">
        <f t="shared" si="2"/>
        <v>#N/A</v>
      </c>
      <c r="P14" t="e">
        <f t="shared" si="3"/>
        <v>#N/A</v>
      </c>
      <c r="Q14" t="e">
        <f t="shared" si="4"/>
        <v>#N/A</v>
      </c>
      <c r="S14" s="38" t="s">
        <v>284</v>
      </c>
      <c r="T14" s="2">
        <v>0</v>
      </c>
      <c r="X14" s="38" t="s">
        <v>387</v>
      </c>
      <c r="Y14" s="2">
        <v>5</v>
      </c>
      <c r="AC14" s="38" t="s">
        <v>284</v>
      </c>
      <c r="AD14" s="2">
        <v>0</v>
      </c>
      <c r="AH14" s="38" t="s">
        <v>387</v>
      </c>
      <c r="AI14" s="2">
        <v>5</v>
      </c>
    </row>
    <row r="15" spans="2:37" x14ac:dyDescent="0.25">
      <c r="B15" s="38" t="s">
        <v>246</v>
      </c>
      <c r="C15" s="2">
        <v>40</v>
      </c>
      <c r="L15" s="39" t="s">
        <v>269</v>
      </c>
      <c r="M15" t="e">
        <f t="shared" si="0"/>
        <v>#N/A</v>
      </c>
      <c r="N15" t="e">
        <f t="shared" si="1"/>
        <v>#N/A</v>
      </c>
      <c r="O15" t="e">
        <f t="shared" si="2"/>
        <v>#N/A</v>
      </c>
      <c r="P15" t="e">
        <f t="shared" si="3"/>
        <v>#N/A</v>
      </c>
      <c r="Q15" t="e">
        <f t="shared" si="4"/>
        <v>#N/A</v>
      </c>
      <c r="S15" s="38" t="s">
        <v>285</v>
      </c>
      <c r="T15" s="2">
        <v>4</v>
      </c>
      <c r="X15" s="38" t="s">
        <v>388</v>
      </c>
      <c r="Y15" s="2">
        <v>6</v>
      </c>
      <c r="AC15" s="38" t="s">
        <v>285</v>
      </c>
      <c r="AD15" s="2">
        <v>4</v>
      </c>
      <c r="AH15" s="38" t="s">
        <v>388</v>
      </c>
      <c r="AI15" s="2">
        <v>6</v>
      </c>
    </row>
    <row r="16" spans="2:37" x14ac:dyDescent="0.25">
      <c r="B16" s="38" t="s">
        <v>247</v>
      </c>
      <c r="C16" s="2">
        <v>27</v>
      </c>
      <c r="L16" s="39" t="s">
        <v>270</v>
      </c>
      <c r="M16" t="e">
        <f t="shared" si="0"/>
        <v>#N/A</v>
      </c>
      <c r="N16" t="e">
        <f t="shared" si="1"/>
        <v>#N/A</v>
      </c>
      <c r="O16" t="e">
        <f t="shared" si="2"/>
        <v>#N/A</v>
      </c>
      <c r="P16" t="e">
        <f t="shared" si="3"/>
        <v>#N/A</v>
      </c>
      <c r="Q16" t="e">
        <f t="shared" si="4"/>
        <v>#N/A</v>
      </c>
      <c r="S16" s="38" t="s">
        <v>286</v>
      </c>
      <c r="T16" s="2">
        <v>2</v>
      </c>
      <c r="X16" s="38" t="s">
        <v>389</v>
      </c>
      <c r="Y16" s="2">
        <v>2</v>
      </c>
      <c r="AC16" s="38" t="s">
        <v>286</v>
      </c>
      <c r="AD16" s="2">
        <v>2</v>
      </c>
      <c r="AH16" s="38" t="s">
        <v>389</v>
      </c>
      <c r="AI16" s="2">
        <v>2</v>
      </c>
    </row>
    <row r="17" spans="2:35" x14ac:dyDescent="0.25">
      <c r="B17" s="38" t="s">
        <v>248</v>
      </c>
      <c r="C17" s="2">
        <v>31</v>
      </c>
      <c r="L17" s="39" t="s">
        <v>271</v>
      </c>
      <c r="M17" t="e">
        <f t="shared" si="0"/>
        <v>#N/A</v>
      </c>
      <c r="N17" t="e">
        <f t="shared" si="1"/>
        <v>#N/A</v>
      </c>
      <c r="O17" t="e">
        <f t="shared" si="2"/>
        <v>#N/A</v>
      </c>
      <c r="P17" t="e">
        <f t="shared" si="3"/>
        <v>#N/A</v>
      </c>
      <c r="Q17" t="e">
        <f t="shared" si="4"/>
        <v>#N/A</v>
      </c>
      <c r="S17" s="38" t="s">
        <v>287</v>
      </c>
      <c r="T17" s="2">
        <v>3</v>
      </c>
      <c r="X17" s="38" t="s">
        <v>390</v>
      </c>
      <c r="Y17" s="2">
        <v>1</v>
      </c>
      <c r="AC17" s="38" t="s">
        <v>287</v>
      </c>
      <c r="AD17" s="2">
        <v>3</v>
      </c>
      <c r="AH17" s="38" t="s">
        <v>390</v>
      </c>
      <c r="AI17" s="2">
        <v>1</v>
      </c>
    </row>
    <row r="18" spans="2:35" x14ac:dyDescent="0.25">
      <c r="B18" s="38" t="s">
        <v>249</v>
      </c>
      <c r="C18" s="2">
        <v>45</v>
      </c>
      <c r="L18" s="39" t="s">
        <v>272</v>
      </c>
      <c r="M18" t="e">
        <f t="shared" si="0"/>
        <v>#N/A</v>
      </c>
      <c r="N18" t="e">
        <f t="shared" si="1"/>
        <v>#N/A</v>
      </c>
      <c r="O18" t="e">
        <f t="shared" si="2"/>
        <v>#N/A</v>
      </c>
      <c r="P18" t="e">
        <f t="shared" si="3"/>
        <v>#N/A</v>
      </c>
      <c r="Q18" t="e">
        <f t="shared" si="4"/>
        <v>#N/A</v>
      </c>
      <c r="S18" s="38" t="s">
        <v>288</v>
      </c>
      <c r="T18" s="2">
        <v>6</v>
      </c>
      <c r="X18" s="38" t="s">
        <v>391</v>
      </c>
      <c r="Y18" s="2">
        <v>3</v>
      </c>
      <c r="AC18" s="38" t="s">
        <v>288</v>
      </c>
      <c r="AD18" s="2">
        <v>6</v>
      </c>
      <c r="AH18" s="38" t="s">
        <v>391</v>
      </c>
      <c r="AI18" s="2">
        <v>3</v>
      </c>
    </row>
    <row r="19" spans="2:35" x14ac:dyDescent="0.25">
      <c r="B19" s="38" t="s">
        <v>250</v>
      </c>
      <c r="C19" s="2">
        <v>35</v>
      </c>
      <c r="L19" s="39" t="s">
        <v>273</v>
      </c>
      <c r="M19" t="e">
        <f t="shared" si="0"/>
        <v>#N/A</v>
      </c>
      <c r="N19" t="e">
        <f t="shared" si="1"/>
        <v>#N/A</v>
      </c>
      <c r="O19" t="e">
        <f t="shared" si="2"/>
        <v>#N/A</v>
      </c>
      <c r="P19" t="e">
        <f t="shared" si="3"/>
        <v>#N/A</v>
      </c>
      <c r="Q19" t="e">
        <f t="shared" si="4"/>
        <v>#N/A</v>
      </c>
      <c r="S19" s="38" t="s">
        <v>289</v>
      </c>
      <c r="T19" s="2">
        <v>5</v>
      </c>
      <c r="X19" s="38" t="s">
        <v>392</v>
      </c>
      <c r="Y19" s="2">
        <v>4</v>
      </c>
      <c r="AC19" s="38" t="s">
        <v>289</v>
      </c>
      <c r="AD19" s="2">
        <v>5</v>
      </c>
      <c r="AH19" s="38" t="s">
        <v>392</v>
      </c>
      <c r="AI19" s="2">
        <v>4</v>
      </c>
    </row>
    <row r="20" spans="2:35" x14ac:dyDescent="0.25">
      <c r="B20" s="38" t="s">
        <v>251</v>
      </c>
      <c r="C20" s="2">
        <v>19</v>
      </c>
      <c r="S20" s="38" t="s">
        <v>290</v>
      </c>
      <c r="T20" s="2">
        <v>2</v>
      </c>
      <c r="X20" s="38" t="s">
        <v>405</v>
      </c>
      <c r="Y20" s="2">
        <v>2</v>
      </c>
      <c r="AC20" s="38" t="s">
        <v>290</v>
      </c>
      <c r="AD20" s="2">
        <v>2</v>
      </c>
      <c r="AH20" s="38" t="s">
        <v>405</v>
      </c>
      <c r="AI20" s="2">
        <v>2</v>
      </c>
    </row>
    <row r="21" spans="2:35" x14ac:dyDescent="0.25">
      <c r="B21" s="38" t="s">
        <v>252</v>
      </c>
      <c r="C21" s="2">
        <v>530</v>
      </c>
      <c r="S21" s="38" t="s">
        <v>291</v>
      </c>
      <c r="T21" s="2">
        <v>1</v>
      </c>
      <c r="X21" s="38" t="s">
        <v>406</v>
      </c>
      <c r="Y21" s="2">
        <v>1</v>
      </c>
      <c r="AC21" s="38" t="s">
        <v>291</v>
      </c>
      <c r="AD21" s="2">
        <v>1</v>
      </c>
      <c r="AH21" s="38" t="s">
        <v>406</v>
      </c>
      <c r="AI21" s="2">
        <v>1</v>
      </c>
    </row>
    <row r="22" spans="2:35" x14ac:dyDescent="0.25">
      <c r="S22" s="38" t="s">
        <v>292</v>
      </c>
      <c r="T22" s="2">
        <v>13</v>
      </c>
      <c r="X22" s="38" t="s">
        <v>407</v>
      </c>
      <c r="Y22" s="2">
        <v>8</v>
      </c>
      <c r="AC22" s="38" t="s">
        <v>292</v>
      </c>
      <c r="AD22" s="2">
        <v>13</v>
      </c>
      <c r="AH22" s="38" t="s">
        <v>407</v>
      </c>
      <c r="AI22" s="2">
        <v>8</v>
      </c>
    </row>
    <row r="23" spans="2:35" x14ac:dyDescent="0.25">
      <c r="S23" s="38" t="s">
        <v>293</v>
      </c>
      <c r="T23" s="2">
        <v>6</v>
      </c>
      <c r="X23" s="38" t="s">
        <v>408</v>
      </c>
      <c r="Y23" s="2">
        <v>6</v>
      </c>
      <c r="AC23" s="38" t="s">
        <v>293</v>
      </c>
      <c r="AD23" s="2">
        <v>6</v>
      </c>
      <c r="AH23" s="38" t="s">
        <v>408</v>
      </c>
      <c r="AI23" s="2">
        <v>6</v>
      </c>
    </row>
    <row r="24" spans="2:35" x14ac:dyDescent="0.25">
      <c r="S24" s="38" t="s">
        <v>294</v>
      </c>
      <c r="T24" s="2">
        <v>12</v>
      </c>
      <c r="X24" s="38" t="s">
        <v>409</v>
      </c>
      <c r="Y24" s="2">
        <v>3</v>
      </c>
      <c r="AC24" s="38" t="s">
        <v>294</v>
      </c>
      <c r="AD24" s="2">
        <v>12</v>
      </c>
      <c r="AH24" s="38" t="s">
        <v>409</v>
      </c>
      <c r="AI24" s="2">
        <v>3</v>
      </c>
    </row>
    <row r="25" spans="2:35" x14ac:dyDescent="0.25">
      <c r="S25" s="38" t="s">
        <v>295</v>
      </c>
      <c r="T25" s="2">
        <v>3</v>
      </c>
      <c r="X25" s="38" t="s">
        <v>410</v>
      </c>
      <c r="Y25" s="2">
        <v>6</v>
      </c>
      <c r="AC25" s="38" t="s">
        <v>295</v>
      </c>
      <c r="AD25" s="2">
        <v>3</v>
      </c>
      <c r="AH25" s="38" t="s">
        <v>410</v>
      </c>
      <c r="AI25" s="2">
        <v>6</v>
      </c>
    </row>
    <row r="26" spans="2:35" x14ac:dyDescent="0.25">
      <c r="S26" s="38" t="s">
        <v>296</v>
      </c>
      <c r="T26" s="2">
        <v>0</v>
      </c>
      <c r="X26" s="38" t="s">
        <v>411</v>
      </c>
      <c r="Y26" s="2">
        <v>4</v>
      </c>
      <c r="AC26" s="38" t="s">
        <v>296</v>
      </c>
      <c r="AD26" s="2">
        <v>0</v>
      </c>
      <c r="AH26" s="38" t="s">
        <v>411</v>
      </c>
      <c r="AI26" s="2">
        <v>4</v>
      </c>
    </row>
    <row r="27" spans="2:35" x14ac:dyDescent="0.25">
      <c r="S27" s="38" t="s">
        <v>297</v>
      </c>
      <c r="T27" s="2">
        <v>0</v>
      </c>
      <c r="X27" s="38" t="s">
        <v>578</v>
      </c>
      <c r="Y27" s="2">
        <v>2</v>
      </c>
      <c r="AC27" s="38" t="s">
        <v>297</v>
      </c>
      <c r="AD27" s="2">
        <v>0</v>
      </c>
      <c r="AH27" s="38" t="s">
        <v>578</v>
      </c>
      <c r="AI27" s="2">
        <v>2</v>
      </c>
    </row>
    <row r="28" spans="2:35" x14ac:dyDescent="0.25">
      <c r="S28" s="38" t="s">
        <v>298</v>
      </c>
      <c r="T28" s="2">
        <v>0</v>
      </c>
      <c r="X28" s="38" t="s">
        <v>579</v>
      </c>
      <c r="Y28" s="2">
        <v>4</v>
      </c>
      <c r="AC28" s="38" t="s">
        <v>298</v>
      </c>
      <c r="AD28" s="2">
        <v>0</v>
      </c>
      <c r="AH28" s="38" t="s">
        <v>579</v>
      </c>
      <c r="AI28" s="2">
        <v>4</v>
      </c>
    </row>
    <row r="29" spans="2:35" x14ac:dyDescent="0.25">
      <c r="S29" s="38" t="s">
        <v>299</v>
      </c>
      <c r="T29" s="2">
        <v>3</v>
      </c>
      <c r="X29" s="38" t="s">
        <v>580</v>
      </c>
      <c r="Y29" s="2">
        <v>0</v>
      </c>
      <c r="AC29" s="38" t="s">
        <v>299</v>
      </c>
      <c r="AD29" s="2">
        <v>3</v>
      </c>
      <c r="AH29" s="38" t="s">
        <v>580</v>
      </c>
      <c r="AI29" s="2">
        <v>0</v>
      </c>
    </row>
    <row r="30" spans="2:35" x14ac:dyDescent="0.25">
      <c r="S30" s="38" t="s">
        <v>300</v>
      </c>
      <c r="T30" s="2">
        <v>1</v>
      </c>
      <c r="X30" s="38" t="s">
        <v>581</v>
      </c>
      <c r="Y30" s="2">
        <v>0</v>
      </c>
      <c r="AC30" s="38" t="s">
        <v>300</v>
      </c>
      <c r="AD30" s="2">
        <v>1</v>
      </c>
      <c r="AH30" s="38" t="s">
        <v>581</v>
      </c>
      <c r="AI30" s="2">
        <v>0</v>
      </c>
    </row>
    <row r="31" spans="2:35" x14ac:dyDescent="0.25">
      <c r="S31" s="38" t="s">
        <v>301</v>
      </c>
      <c r="T31" s="2">
        <v>16</v>
      </c>
      <c r="X31" s="38" t="s">
        <v>582</v>
      </c>
      <c r="Y31" s="2">
        <v>0</v>
      </c>
      <c r="AC31" s="38" t="s">
        <v>301</v>
      </c>
      <c r="AD31" s="2">
        <v>16</v>
      </c>
      <c r="AH31" s="38" t="s">
        <v>582</v>
      </c>
      <c r="AI31" s="2">
        <v>0</v>
      </c>
    </row>
    <row r="32" spans="2:35" x14ac:dyDescent="0.25">
      <c r="S32" s="38" t="s">
        <v>302</v>
      </c>
      <c r="T32" s="2">
        <v>9</v>
      </c>
      <c r="X32" s="38" t="s">
        <v>583</v>
      </c>
      <c r="Y32" s="2">
        <v>0</v>
      </c>
      <c r="AC32" s="38" t="s">
        <v>302</v>
      </c>
      <c r="AD32" s="2">
        <v>9</v>
      </c>
      <c r="AH32" s="38" t="s">
        <v>583</v>
      </c>
      <c r="AI32" s="2">
        <v>0</v>
      </c>
    </row>
    <row r="33" spans="19:35" x14ac:dyDescent="0.25">
      <c r="S33" s="38" t="s">
        <v>303</v>
      </c>
      <c r="T33" s="2">
        <v>2</v>
      </c>
      <c r="X33" s="38" t="s">
        <v>584</v>
      </c>
      <c r="Y33" s="2">
        <v>0</v>
      </c>
      <c r="AC33" s="38" t="s">
        <v>303</v>
      </c>
      <c r="AD33" s="2">
        <v>2</v>
      </c>
      <c r="AH33" s="38" t="s">
        <v>584</v>
      </c>
      <c r="AI33" s="2">
        <v>0</v>
      </c>
    </row>
    <row r="34" spans="19:35" x14ac:dyDescent="0.25">
      <c r="S34" s="38" t="s">
        <v>304</v>
      </c>
      <c r="T34" s="2">
        <v>10</v>
      </c>
      <c r="X34" s="38" t="s">
        <v>585</v>
      </c>
      <c r="Y34" s="2">
        <v>3</v>
      </c>
      <c r="AC34" s="38" t="s">
        <v>304</v>
      </c>
      <c r="AD34" s="2">
        <v>10</v>
      </c>
      <c r="AH34" s="38" t="s">
        <v>585</v>
      </c>
      <c r="AI34" s="2">
        <v>3</v>
      </c>
    </row>
    <row r="35" spans="19:35" x14ac:dyDescent="0.25">
      <c r="S35" s="38" t="s">
        <v>305</v>
      </c>
      <c r="T35" s="2">
        <v>4</v>
      </c>
      <c r="X35" s="38" t="s">
        <v>586</v>
      </c>
      <c r="Y35" s="2">
        <v>2</v>
      </c>
      <c r="AC35" s="38" t="s">
        <v>305</v>
      </c>
      <c r="AD35" s="2">
        <v>4</v>
      </c>
      <c r="AH35" s="38" t="s">
        <v>586</v>
      </c>
      <c r="AI35" s="2">
        <v>2</v>
      </c>
    </row>
    <row r="36" spans="19:35" x14ac:dyDescent="0.25">
      <c r="S36" s="38" t="s">
        <v>306</v>
      </c>
      <c r="T36" s="2">
        <v>5</v>
      </c>
      <c r="X36" s="38" t="s">
        <v>587</v>
      </c>
      <c r="Y36" s="2">
        <v>8</v>
      </c>
      <c r="AC36" s="38" t="s">
        <v>306</v>
      </c>
      <c r="AD36" s="2">
        <v>5</v>
      </c>
      <c r="AH36" s="38" t="s">
        <v>587</v>
      </c>
      <c r="AI36" s="2">
        <v>8</v>
      </c>
    </row>
    <row r="37" spans="19:35" x14ac:dyDescent="0.25">
      <c r="S37" s="38" t="s">
        <v>307</v>
      </c>
      <c r="T37" s="2">
        <v>11</v>
      </c>
      <c r="X37" s="38" t="s">
        <v>588</v>
      </c>
      <c r="Y37" s="2">
        <v>1</v>
      </c>
      <c r="AC37" s="38" t="s">
        <v>307</v>
      </c>
      <c r="AD37" s="2">
        <v>11</v>
      </c>
      <c r="AH37" s="38" t="s">
        <v>588</v>
      </c>
      <c r="AI37" s="2">
        <v>1</v>
      </c>
    </row>
    <row r="38" spans="19:35" x14ac:dyDescent="0.25">
      <c r="S38" s="38" t="s">
        <v>308</v>
      </c>
      <c r="T38" s="2">
        <v>6</v>
      </c>
      <c r="X38" s="38" t="s">
        <v>589</v>
      </c>
      <c r="Y38" s="2">
        <v>13</v>
      </c>
      <c r="AC38" s="38" t="s">
        <v>308</v>
      </c>
      <c r="AD38" s="2">
        <v>6</v>
      </c>
      <c r="AH38" s="38" t="s">
        <v>589</v>
      </c>
      <c r="AI38" s="2">
        <v>13</v>
      </c>
    </row>
    <row r="39" spans="19:35" x14ac:dyDescent="0.25">
      <c r="S39" s="38" t="s">
        <v>309</v>
      </c>
      <c r="T39" s="2">
        <v>3</v>
      </c>
      <c r="X39" s="38" t="s">
        <v>590</v>
      </c>
      <c r="Y39" s="2">
        <v>9</v>
      </c>
      <c r="AC39" s="38" t="s">
        <v>309</v>
      </c>
      <c r="AD39" s="2">
        <v>3</v>
      </c>
      <c r="AH39" s="38" t="s">
        <v>590</v>
      </c>
      <c r="AI39" s="2">
        <v>9</v>
      </c>
    </row>
    <row r="40" spans="19:35" x14ac:dyDescent="0.25">
      <c r="S40" s="38" t="s">
        <v>310</v>
      </c>
      <c r="T40" s="2">
        <v>3</v>
      </c>
      <c r="X40" s="38" t="s">
        <v>591</v>
      </c>
      <c r="Y40" s="2">
        <v>3</v>
      </c>
      <c r="AC40" s="38" t="s">
        <v>310</v>
      </c>
      <c r="AD40" s="2">
        <v>3</v>
      </c>
      <c r="AH40" s="38" t="s">
        <v>591</v>
      </c>
      <c r="AI40" s="2">
        <v>3</v>
      </c>
    </row>
    <row r="41" spans="19:35" x14ac:dyDescent="0.25">
      <c r="S41" s="38" t="s">
        <v>311</v>
      </c>
      <c r="T41" s="2">
        <v>5</v>
      </c>
      <c r="X41" s="38" t="s">
        <v>640</v>
      </c>
      <c r="Y41" s="2">
        <v>14</v>
      </c>
      <c r="AC41" s="38" t="s">
        <v>311</v>
      </c>
      <c r="AD41" s="2">
        <v>5</v>
      </c>
      <c r="AH41" s="38" t="s">
        <v>640</v>
      </c>
      <c r="AI41" s="2">
        <v>14</v>
      </c>
    </row>
    <row r="42" spans="19:35" x14ac:dyDescent="0.25">
      <c r="S42" s="38" t="s">
        <v>312</v>
      </c>
      <c r="T42" s="2">
        <v>9</v>
      </c>
      <c r="X42" s="38" t="s">
        <v>641</v>
      </c>
      <c r="Y42" s="2">
        <v>3</v>
      </c>
      <c r="AC42" s="38" t="s">
        <v>312</v>
      </c>
      <c r="AD42" s="2">
        <v>9</v>
      </c>
      <c r="AH42" s="38" t="s">
        <v>641</v>
      </c>
      <c r="AI42" s="2">
        <v>3</v>
      </c>
    </row>
    <row r="43" spans="19:35" x14ac:dyDescent="0.25">
      <c r="S43" s="38" t="s">
        <v>313</v>
      </c>
      <c r="T43" s="2">
        <v>7</v>
      </c>
      <c r="X43" s="38" t="s">
        <v>642</v>
      </c>
      <c r="Y43" s="2">
        <v>2</v>
      </c>
      <c r="AC43" s="38" t="s">
        <v>313</v>
      </c>
      <c r="AD43" s="2">
        <v>7</v>
      </c>
      <c r="AH43" s="38" t="s">
        <v>642</v>
      </c>
      <c r="AI43" s="2">
        <v>2</v>
      </c>
    </row>
    <row r="44" spans="19:35" x14ac:dyDescent="0.25">
      <c r="S44" s="38" t="s">
        <v>314</v>
      </c>
      <c r="T44" s="2">
        <v>6</v>
      </c>
      <c r="X44" s="38" t="s">
        <v>643</v>
      </c>
      <c r="Y44" s="2">
        <v>5</v>
      </c>
      <c r="AC44" s="38" t="s">
        <v>314</v>
      </c>
      <c r="AD44" s="2">
        <v>6</v>
      </c>
      <c r="AH44" s="38" t="s">
        <v>643</v>
      </c>
      <c r="AI44" s="2">
        <v>5</v>
      </c>
    </row>
    <row r="45" spans="19:35" x14ac:dyDescent="0.25">
      <c r="S45" s="38" t="s">
        <v>315</v>
      </c>
      <c r="T45" s="2">
        <v>3</v>
      </c>
      <c r="X45" s="38" t="s">
        <v>644</v>
      </c>
      <c r="Y45" s="2">
        <v>3</v>
      </c>
      <c r="AC45" s="38" t="s">
        <v>315</v>
      </c>
      <c r="AD45" s="2">
        <v>3</v>
      </c>
      <c r="AH45" s="38" t="s">
        <v>644</v>
      </c>
      <c r="AI45" s="2">
        <v>3</v>
      </c>
    </row>
    <row r="46" spans="19:35" x14ac:dyDescent="0.25">
      <c r="S46" s="38" t="s">
        <v>316</v>
      </c>
      <c r="T46" s="2">
        <v>8</v>
      </c>
      <c r="X46" s="38" t="s">
        <v>645</v>
      </c>
      <c r="Y46" s="2">
        <v>3</v>
      </c>
      <c r="AC46" s="38" t="s">
        <v>316</v>
      </c>
      <c r="AD46" s="2">
        <v>8</v>
      </c>
      <c r="AH46" s="38" t="s">
        <v>645</v>
      </c>
      <c r="AI46" s="2">
        <v>3</v>
      </c>
    </row>
    <row r="47" spans="19:35" x14ac:dyDescent="0.25">
      <c r="S47" s="38" t="s">
        <v>317</v>
      </c>
      <c r="T47" s="2">
        <v>9</v>
      </c>
      <c r="X47" s="38" t="s">
        <v>653</v>
      </c>
      <c r="Y47" s="2">
        <v>2</v>
      </c>
      <c r="AC47" s="38" t="s">
        <v>317</v>
      </c>
      <c r="AD47" s="2">
        <v>9</v>
      </c>
      <c r="AH47" s="38" t="s">
        <v>653</v>
      </c>
      <c r="AI47" s="2">
        <v>2</v>
      </c>
    </row>
    <row r="48" spans="19:35" x14ac:dyDescent="0.25">
      <c r="S48" s="38" t="s">
        <v>318</v>
      </c>
      <c r="T48" s="2">
        <v>6</v>
      </c>
      <c r="X48" s="38" t="s">
        <v>654</v>
      </c>
      <c r="Y48" s="2">
        <v>1</v>
      </c>
      <c r="AC48" s="38" t="s">
        <v>318</v>
      </c>
      <c r="AD48" s="2">
        <v>6</v>
      </c>
      <c r="AH48" s="38" t="s">
        <v>654</v>
      </c>
      <c r="AI48" s="2">
        <v>1</v>
      </c>
    </row>
    <row r="49" spans="19:35" x14ac:dyDescent="0.25">
      <c r="S49" s="38" t="s">
        <v>319</v>
      </c>
      <c r="T49" s="2">
        <v>3</v>
      </c>
      <c r="X49" s="38" t="s">
        <v>655</v>
      </c>
      <c r="Y49" s="2">
        <v>1</v>
      </c>
      <c r="AC49" s="38" t="s">
        <v>319</v>
      </c>
      <c r="AD49" s="2">
        <v>3</v>
      </c>
      <c r="AH49" s="38" t="s">
        <v>655</v>
      </c>
      <c r="AI49" s="2">
        <v>1</v>
      </c>
    </row>
    <row r="50" spans="19:35" x14ac:dyDescent="0.25">
      <c r="S50" s="38" t="s">
        <v>320</v>
      </c>
      <c r="T50" s="2">
        <v>8</v>
      </c>
      <c r="X50" s="38" t="s">
        <v>656</v>
      </c>
      <c r="Y50" s="2">
        <v>2</v>
      </c>
      <c r="AC50" s="38" t="s">
        <v>320</v>
      </c>
      <c r="AD50" s="2">
        <v>8</v>
      </c>
      <c r="AH50" s="38" t="s">
        <v>656</v>
      </c>
      <c r="AI50" s="2">
        <v>2</v>
      </c>
    </row>
    <row r="51" spans="19:35" x14ac:dyDescent="0.25">
      <c r="S51" s="38" t="s">
        <v>321</v>
      </c>
      <c r="T51" s="2">
        <v>15</v>
      </c>
      <c r="X51" s="38" t="s">
        <v>657</v>
      </c>
      <c r="Y51" s="2">
        <v>0</v>
      </c>
      <c r="AC51" s="38" t="s">
        <v>321</v>
      </c>
      <c r="AD51" s="2">
        <v>15</v>
      </c>
      <c r="AH51" s="38" t="s">
        <v>657</v>
      </c>
      <c r="AI51" s="2">
        <v>0</v>
      </c>
    </row>
    <row r="52" spans="19:35" x14ac:dyDescent="0.25">
      <c r="S52" s="38" t="s">
        <v>322</v>
      </c>
      <c r="T52" s="2">
        <v>11</v>
      </c>
      <c r="X52" s="38" t="s">
        <v>658</v>
      </c>
      <c r="Y52" s="2">
        <v>1</v>
      </c>
      <c r="AC52" s="38" t="s">
        <v>322</v>
      </c>
      <c r="AD52" s="2">
        <v>11</v>
      </c>
      <c r="AH52" s="38" t="s">
        <v>658</v>
      </c>
      <c r="AI52" s="2">
        <v>1</v>
      </c>
    </row>
    <row r="53" spans="19:35" x14ac:dyDescent="0.25">
      <c r="S53" s="38" t="s">
        <v>323</v>
      </c>
      <c r="T53" s="2">
        <v>5</v>
      </c>
      <c r="X53" s="38" t="s">
        <v>659</v>
      </c>
      <c r="Y53" s="2">
        <v>0</v>
      </c>
      <c r="AC53" s="38" t="s">
        <v>323</v>
      </c>
      <c r="AD53" s="2">
        <v>5</v>
      </c>
      <c r="AH53" s="38" t="s">
        <v>659</v>
      </c>
      <c r="AI53" s="2">
        <v>0</v>
      </c>
    </row>
    <row r="54" spans="19:35" x14ac:dyDescent="0.25">
      <c r="S54" s="38" t="s">
        <v>324</v>
      </c>
      <c r="T54" s="2">
        <v>3</v>
      </c>
      <c r="X54" s="38" t="s">
        <v>660</v>
      </c>
      <c r="Y54" s="2">
        <v>1</v>
      </c>
      <c r="AC54" s="38" t="s">
        <v>324</v>
      </c>
      <c r="AD54" s="2">
        <v>3</v>
      </c>
      <c r="AH54" s="38" t="s">
        <v>660</v>
      </c>
      <c r="AI54" s="2">
        <v>1</v>
      </c>
    </row>
    <row r="55" spans="19:35" x14ac:dyDescent="0.25">
      <c r="S55" s="38" t="s">
        <v>325</v>
      </c>
      <c r="T55" s="2">
        <v>2</v>
      </c>
      <c r="AC55" s="38" t="s">
        <v>325</v>
      </c>
      <c r="AD55" s="2">
        <v>2</v>
      </c>
    </row>
    <row r="56" spans="19:35" x14ac:dyDescent="0.25">
      <c r="S56" s="38" t="s">
        <v>326</v>
      </c>
      <c r="T56" s="2">
        <v>4</v>
      </c>
      <c r="AC56" s="38" t="s">
        <v>326</v>
      </c>
      <c r="AD56" s="2">
        <v>4</v>
      </c>
    </row>
    <row r="57" spans="19:35" x14ac:dyDescent="0.25">
      <c r="S57" s="38" t="s">
        <v>327</v>
      </c>
      <c r="T57" s="2">
        <v>5</v>
      </c>
      <c r="AC57" s="38" t="s">
        <v>327</v>
      </c>
      <c r="AD57" s="2">
        <v>5</v>
      </c>
    </row>
    <row r="58" spans="19:35" x14ac:dyDescent="0.25">
      <c r="S58" s="38" t="s">
        <v>328</v>
      </c>
      <c r="T58" s="2">
        <v>13</v>
      </c>
      <c r="AC58" s="38" t="s">
        <v>328</v>
      </c>
      <c r="AD58" s="2">
        <v>13</v>
      </c>
    </row>
    <row r="59" spans="19:35" x14ac:dyDescent="0.25">
      <c r="S59" s="38" t="s">
        <v>329</v>
      </c>
      <c r="T59" s="2">
        <v>5</v>
      </c>
      <c r="AC59" s="38" t="s">
        <v>329</v>
      </c>
      <c r="AD59" s="2">
        <v>5</v>
      </c>
    </row>
    <row r="60" spans="19:35" x14ac:dyDescent="0.25">
      <c r="S60" s="38" t="s">
        <v>330</v>
      </c>
      <c r="T60" s="2">
        <v>0</v>
      </c>
      <c r="AC60" s="38" t="s">
        <v>330</v>
      </c>
      <c r="AD60" s="2">
        <v>0</v>
      </c>
    </row>
    <row r="61" spans="19:35" x14ac:dyDescent="0.25">
      <c r="S61" s="38" t="s">
        <v>331</v>
      </c>
      <c r="T61" s="2">
        <v>7</v>
      </c>
      <c r="AC61" s="38" t="s">
        <v>331</v>
      </c>
      <c r="AD61" s="2">
        <v>7</v>
      </c>
    </row>
    <row r="62" spans="19:35" x14ac:dyDescent="0.25">
      <c r="S62" s="38" t="s">
        <v>332</v>
      </c>
      <c r="T62" s="2">
        <v>3</v>
      </c>
      <c r="AC62" s="38" t="s">
        <v>332</v>
      </c>
      <c r="AD62" s="2">
        <v>3</v>
      </c>
    </row>
    <row r="63" spans="19:35" x14ac:dyDescent="0.25">
      <c r="S63" s="38" t="s">
        <v>333</v>
      </c>
      <c r="T63" s="2">
        <v>11</v>
      </c>
      <c r="AC63" s="38" t="s">
        <v>333</v>
      </c>
      <c r="AD63" s="2">
        <v>11</v>
      </c>
    </row>
    <row r="64" spans="19:35" x14ac:dyDescent="0.25">
      <c r="S64" s="38" t="s">
        <v>334</v>
      </c>
      <c r="T64" s="2">
        <v>7</v>
      </c>
      <c r="AC64" s="38" t="s">
        <v>334</v>
      </c>
      <c r="AD64" s="2">
        <v>7</v>
      </c>
    </row>
    <row r="65" spans="19:30" x14ac:dyDescent="0.25">
      <c r="S65" s="38" t="s">
        <v>335</v>
      </c>
      <c r="T65" s="2">
        <v>8</v>
      </c>
      <c r="AC65" s="38" t="s">
        <v>335</v>
      </c>
      <c r="AD65" s="2">
        <v>8</v>
      </c>
    </row>
    <row r="66" spans="19:30" x14ac:dyDescent="0.25">
      <c r="S66" s="38" t="s">
        <v>336</v>
      </c>
      <c r="T66" s="2">
        <v>8</v>
      </c>
      <c r="AC66" s="38" t="s">
        <v>336</v>
      </c>
      <c r="AD66" s="2">
        <v>8</v>
      </c>
    </row>
    <row r="67" spans="19:30" x14ac:dyDescent="0.25">
      <c r="S67" s="38" t="s">
        <v>337</v>
      </c>
      <c r="T67" s="2">
        <v>4</v>
      </c>
      <c r="AC67" s="38" t="s">
        <v>337</v>
      </c>
      <c r="AD67" s="2">
        <v>4</v>
      </c>
    </row>
    <row r="68" spans="19:30" x14ac:dyDescent="0.25">
      <c r="S68" s="38" t="s">
        <v>338</v>
      </c>
      <c r="T68" s="2">
        <v>7</v>
      </c>
      <c r="AC68" s="38" t="s">
        <v>338</v>
      </c>
      <c r="AD68" s="2">
        <v>7</v>
      </c>
    </row>
    <row r="69" spans="19:30" x14ac:dyDescent="0.25">
      <c r="S69" s="38" t="s">
        <v>339</v>
      </c>
      <c r="T69" s="2">
        <v>6</v>
      </c>
      <c r="AC69" s="38" t="s">
        <v>339</v>
      </c>
      <c r="AD69" s="2">
        <v>6</v>
      </c>
    </row>
    <row r="70" spans="19:30" x14ac:dyDescent="0.25">
      <c r="S70" s="38" t="s">
        <v>340</v>
      </c>
      <c r="T70" s="2">
        <v>3</v>
      </c>
      <c r="AC70" s="38" t="s">
        <v>340</v>
      </c>
      <c r="AD70" s="2">
        <v>3</v>
      </c>
    </row>
    <row r="71" spans="19:30" x14ac:dyDescent="0.25">
      <c r="S71" s="38" t="s">
        <v>341</v>
      </c>
      <c r="T71" s="2">
        <v>8</v>
      </c>
      <c r="AC71" s="38" t="s">
        <v>341</v>
      </c>
      <c r="AD71" s="2">
        <v>8</v>
      </c>
    </row>
    <row r="72" spans="19:30" x14ac:dyDescent="0.25">
      <c r="S72" s="38" t="s">
        <v>342</v>
      </c>
      <c r="T72" s="2">
        <v>4</v>
      </c>
      <c r="AC72" s="38" t="s">
        <v>342</v>
      </c>
      <c r="AD72" s="2">
        <v>4</v>
      </c>
    </row>
    <row r="73" spans="19:30" x14ac:dyDescent="0.25">
      <c r="S73" s="38" t="s">
        <v>343</v>
      </c>
      <c r="T73" s="2">
        <v>7</v>
      </c>
      <c r="AC73" s="38" t="s">
        <v>343</v>
      </c>
      <c r="AD73" s="2">
        <v>7</v>
      </c>
    </row>
    <row r="74" spans="19:30" x14ac:dyDescent="0.25">
      <c r="S74" s="38" t="s">
        <v>344</v>
      </c>
      <c r="T74" s="2">
        <v>6</v>
      </c>
      <c r="AC74" s="38" t="s">
        <v>344</v>
      </c>
      <c r="AD74" s="2">
        <v>6</v>
      </c>
    </row>
    <row r="75" spans="19:30" x14ac:dyDescent="0.25">
      <c r="S75" s="38" t="s">
        <v>345</v>
      </c>
      <c r="T75" s="2">
        <v>3</v>
      </c>
      <c r="AC75" s="38" t="s">
        <v>345</v>
      </c>
      <c r="AD75" s="2">
        <v>3</v>
      </c>
    </row>
    <row r="76" spans="19:30" x14ac:dyDescent="0.25">
      <c r="S76" s="38" t="s">
        <v>346</v>
      </c>
      <c r="T76" s="2">
        <v>3</v>
      </c>
      <c r="AC76" s="38" t="s">
        <v>346</v>
      </c>
      <c r="AD76" s="2">
        <v>3</v>
      </c>
    </row>
    <row r="77" spans="19:30" x14ac:dyDescent="0.25">
      <c r="S77" s="38" t="s">
        <v>347</v>
      </c>
      <c r="T77" s="2">
        <v>1</v>
      </c>
      <c r="AC77" s="38" t="s">
        <v>347</v>
      </c>
      <c r="AD77" s="2">
        <v>1</v>
      </c>
    </row>
    <row r="78" spans="19:30" x14ac:dyDescent="0.25">
      <c r="S78" s="38" t="s">
        <v>348</v>
      </c>
      <c r="T78" s="2">
        <v>5</v>
      </c>
      <c r="AC78" s="38" t="s">
        <v>348</v>
      </c>
      <c r="AD78" s="2">
        <v>5</v>
      </c>
    </row>
    <row r="79" spans="19:30" x14ac:dyDescent="0.25">
      <c r="S79" s="38" t="s">
        <v>349</v>
      </c>
      <c r="T79" s="2">
        <v>2</v>
      </c>
      <c r="AC79" s="38" t="s">
        <v>349</v>
      </c>
      <c r="AD79" s="2">
        <v>2</v>
      </c>
    </row>
    <row r="80" spans="19:30" x14ac:dyDescent="0.25">
      <c r="S80" s="38" t="s">
        <v>350</v>
      </c>
      <c r="T80" s="2">
        <v>2</v>
      </c>
      <c r="AC80" s="38" t="s">
        <v>350</v>
      </c>
      <c r="AD80" s="2">
        <v>2</v>
      </c>
    </row>
    <row r="81" spans="19:30" x14ac:dyDescent="0.25">
      <c r="S81" s="38" t="s">
        <v>351</v>
      </c>
      <c r="T81" s="2">
        <v>7</v>
      </c>
      <c r="AC81" s="38" t="s">
        <v>351</v>
      </c>
      <c r="AD81" s="2">
        <v>7</v>
      </c>
    </row>
    <row r="82" spans="19:30" x14ac:dyDescent="0.25">
      <c r="S82" s="38" t="s">
        <v>352</v>
      </c>
      <c r="T82" s="2">
        <v>2</v>
      </c>
      <c r="AC82" s="38" t="s">
        <v>352</v>
      </c>
      <c r="AD82" s="2">
        <v>2</v>
      </c>
    </row>
    <row r="83" spans="19:30" x14ac:dyDescent="0.25">
      <c r="S83" s="38" t="s">
        <v>353</v>
      </c>
      <c r="T83" s="2">
        <v>2</v>
      </c>
      <c r="AC83" s="38" t="s">
        <v>353</v>
      </c>
      <c r="AD83" s="2">
        <v>2</v>
      </c>
    </row>
    <row r="84" spans="19:30" x14ac:dyDescent="0.25">
      <c r="S84" s="38" t="s">
        <v>354</v>
      </c>
      <c r="T84" s="2">
        <v>2</v>
      </c>
      <c r="AC84" s="38" t="s">
        <v>354</v>
      </c>
      <c r="AD84" s="2">
        <v>2</v>
      </c>
    </row>
    <row r="85" spans="19:30" x14ac:dyDescent="0.25">
      <c r="S85" s="38" t="s">
        <v>355</v>
      </c>
      <c r="T85" s="2">
        <v>10</v>
      </c>
      <c r="AC85" s="38" t="s">
        <v>355</v>
      </c>
      <c r="AD85" s="2">
        <v>10</v>
      </c>
    </row>
    <row r="86" spans="19:30" x14ac:dyDescent="0.25">
      <c r="S86" s="38" t="s">
        <v>356</v>
      </c>
      <c r="T86" s="2">
        <v>6</v>
      </c>
      <c r="AC86" s="38" t="s">
        <v>356</v>
      </c>
      <c r="AD86" s="2">
        <v>6</v>
      </c>
    </row>
    <row r="87" spans="19:30" x14ac:dyDescent="0.25">
      <c r="S87" s="38" t="s">
        <v>357</v>
      </c>
      <c r="T87" s="2">
        <v>11</v>
      </c>
      <c r="AC87" s="38" t="s">
        <v>357</v>
      </c>
      <c r="AD87" s="2">
        <v>11</v>
      </c>
    </row>
    <row r="88" spans="19:30" x14ac:dyDescent="0.25">
      <c r="S88" s="38" t="s">
        <v>358</v>
      </c>
      <c r="T88" s="2">
        <v>8</v>
      </c>
      <c r="AC88" s="38" t="s">
        <v>358</v>
      </c>
      <c r="AD88" s="2">
        <v>8</v>
      </c>
    </row>
    <row r="89" spans="19:30" x14ac:dyDescent="0.25">
      <c r="S89" s="38" t="s">
        <v>359</v>
      </c>
      <c r="T89" s="2">
        <v>9</v>
      </c>
      <c r="AC89" s="38" t="s">
        <v>359</v>
      </c>
      <c r="AD89" s="2">
        <v>9</v>
      </c>
    </row>
    <row r="90" spans="19:30" x14ac:dyDescent="0.25">
      <c r="S90" s="38" t="s">
        <v>360</v>
      </c>
      <c r="T90" s="2">
        <v>9</v>
      </c>
      <c r="AC90" s="38" t="s">
        <v>360</v>
      </c>
      <c r="AD90" s="2">
        <v>9</v>
      </c>
    </row>
    <row r="91" spans="19:30" x14ac:dyDescent="0.25">
      <c r="S91" s="38" t="s">
        <v>361</v>
      </c>
      <c r="T91" s="2">
        <v>0</v>
      </c>
      <c r="AC91" s="38" t="s">
        <v>361</v>
      </c>
      <c r="AD91" s="2">
        <v>0</v>
      </c>
    </row>
    <row r="92" spans="19:30" x14ac:dyDescent="0.25">
      <c r="S92" s="38" t="s">
        <v>362</v>
      </c>
      <c r="T92" s="2">
        <v>2</v>
      </c>
      <c r="AC92" s="38" t="s">
        <v>362</v>
      </c>
      <c r="AD92" s="2">
        <v>2</v>
      </c>
    </row>
    <row r="93" spans="19:30" x14ac:dyDescent="0.25">
      <c r="S93" s="38" t="s">
        <v>363</v>
      </c>
      <c r="T93" s="2">
        <v>6</v>
      </c>
      <c r="AC93" s="38" t="s">
        <v>363</v>
      </c>
      <c r="AD93" s="2">
        <v>6</v>
      </c>
    </row>
    <row r="94" spans="19:30" x14ac:dyDescent="0.25">
      <c r="S94" s="38" t="s">
        <v>364</v>
      </c>
      <c r="T94" s="2">
        <v>8</v>
      </c>
      <c r="AC94" s="38" t="s">
        <v>364</v>
      </c>
      <c r="AD94" s="2">
        <v>8</v>
      </c>
    </row>
    <row r="95" spans="19:30" x14ac:dyDescent="0.25">
      <c r="S95" s="38" t="s">
        <v>365</v>
      </c>
      <c r="T95" s="2">
        <v>9</v>
      </c>
      <c r="AC95" s="38" t="s">
        <v>365</v>
      </c>
      <c r="AD95" s="2">
        <v>9</v>
      </c>
    </row>
    <row r="96" spans="19:30" x14ac:dyDescent="0.25">
      <c r="S96" s="38" t="s">
        <v>366</v>
      </c>
      <c r="T96" s="2">
        <v>3</v>
      </c>
      <c r="AC96" s="38" t="s">
        <v>366</v>
      </c>
      <c r="AD96" s="2">
        <v>3</v>
      </c>
    </row>
    <row r="97" spans="19:30" x14ac:dyDescent="0.25">
      <c r="S97" s="38" t="s">
        <v>367</v>
      </c>
      <c r="T97" s="2">
        <v>2</v>
      </c>
      <c r="AC97" s="38" t="s">
        <v>367</v>
      </c>
      <c r="AD97" s="2">
        <v>2</v>
      </c>
    </row>
    <row r="98" spans="19:30" x14ac:dyDescent="0.25">
      <c r="S98" s="38" t="s">
        <v>368</v>
      </c>
      <c r="T98" s="2">
        <v>1</v>
      </c>
      <c r="AC98" s="38" t="s">
        <v>368</v>
      </c>
      <c r="AD98" s="2">
        <v>1</v>
      </c>
    </row>
    <row r="99" spans="19:30" x14ac:dyDescent="0.25">
      <c r="S99" s="38" t="s">
        <v>369</v>
      </c>
      <c r="T99" s="2">
        <v>4</v>
      </c>
      <c r="AC99" s="38" t="s">
        <v>369</v>
      </c>
      <c r="AD99" s="2">
        <v>4</v>
      </c>
    </row>
    <row r="100" spans="19:30" x14ac:dyDescent="0.25">
      <c r="S100" s="38" t="s">
        <v>370</v>
      </c>
      <c r="T100" s="2">
        <v>8</v>
      </c>
      <c r="AC100" s="38" t="s">
        <v>370</v>
      </c>
      <c r="AD100" s="2">
        <v>8</v>
      </c>
    </row>
    <row r="101" spans="19:30" x14ac:dyDescent="0.25">
      <c r="S101" s="38" t="s">
        <v>371</v>
      </c>
      <c r="T101" s="2">
        <v>6</v>
      </c>
      <c r="AC101" s="38" t="s">
        <v>371</v>
      </c>
      <c r="AD101" s="2">
        <v>6</v>
      </c>
    </row>
    <row r="102" spans="19:30" x14ac:dyDescent="0.25">
      <c r="S102" s="38" t="s">
        <v>372</v>
      </c>
      <c r="T102" s="2">
        <v>3</v>
      </c>
      <c r="AC102" s="38" t="s">
        <v>372</v>
      </c>
      <c r="AD102" s="2">
        <v>3</v>
      </c>
    </row>
    <row r="103" spans="19:30" x14ac:dyDescent="0.25">
      <c r="S103" s="38" t="s">
        <v>373</v>
      </c>
      <c r="T103" s="2">
        <v>3</v>
      </c>
      <c r="AC103" s="38" t="s">
        <v>373</v>
      </c>
      <c r="AD103" s="2">
        <v>3</v>
      </c>
    </row>
    <row r="104" spans="19:30" x14ac:dyDescent="0.25">
      <c r="S104" s="38" t="s">
        <v>374</v>
      </c>
      <c r="T104" s="2">
        <v>2</v>
      </c>
      <c r="AC104" s="38" t="s">
        <v>374</v>
      </c>
      <c r="AD104" s="2">
        <v>2</v>
      </c>
    </row>
    <row r="105" spans="19:30" x14ac:dyDescent="0.25">
      <c r="S105" s="38" t="s">
        <v>375</v>
      </c>
      <c r="T105" s="2">
        <v>1</v>
      </c>
      <c r="AC105" s="38" t="s">
        <v>375</v>
      </c>
      <c r="AD105" s="2">
        <v>1</v>
      </c>
    </row>
    <row r="106" spans="19:30" x14ac:dyDescent="0.25">
      <c r="S106" s="38" t="s">
        <v>376</v>
      </c>
      <c r="T106" s="2">
        <v>2</v>
      </c>
      <c r="AC106" s="38" t="s">
        <v>376</v>
      </c>
      <c r="AD106" s="2">
        <v>2</v>
      </c>
    </row>
    <row r="107" spans="19:30" x14ac:dyDescent="0.25">
      <c r="S107" s="38" t="s">
        <v>377</v>
      </c>
      <c r="T107" s="2">
        <v>2</v>
      </c>
      <c r="AC107" s="38" t="s">
        <v>377</v>
      </c>
      <c r="AD107" s="2">
        <v>2</v>
      </c>
    </row>
  </sheetData>
  <mergeCells count="6">
    <mergeCell ref="AH1:AK1"/>
    <mergeCell ref="B1:C1"/>
    <mergeCell ref="E1:Q1"/>
    <mergeCell ref="S1:V1"/>
    <mergeCell ref="X1:AA1"/>
    <mergeCell ref="AC1:AF1"/>
  </mergeCells>
  <pageMargins left="0.7" right="0.7" top="0.75" bottom="0.75" header="0.3" footer="0.3"/>
  <pageSetup paperSize="9" orientation="portrait"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109"/>
  <sheetViews>
    <sheetView workbookViewId="0">
      <selection activeCell="B41" sqref="B41"/>
    </sheetView>
  </sheetViews>
  <sheetFormatPr defaultRowHeight="15" x14ac:dyDescent="0.25"/>
  <cols>
    <col min="2" max="2" width="13.140625" bestFit="1" customWidth="1"/>
    <col min="3" max="3" width="8" customWidth="1"/>
    <col min="4" max="4" width="9.85546875" customWidth="1"/>
    <col min="5" max="5" width="9" customWidth="1"/>
    <col min="6" max="6" width="3" customWidth="1"/>
    <col min="10" max="10" width="5.85546875" customWidth="1"/>
    <col min="11" max="11" width="13.140625" customWidth="1"/>
    <col min="12" max="12" width="8" customWidth="1"/>
    <col min="13" max="13" width="9.85546875" customWidth="1"/>
    <col min="14" max="14" width="9" customWidth="1"/>
    <col min="15" max="15" width="2.28515625" customWidth="1"/>
    <col min="16" max="16" width="11.42578125" style="1" customWidth="1"/>
    <col min="21" max="21" width="13.140625" bestFit="1" customWidth="1"/>
    <col min="22" max="22" width="16.28515625" customWidth="1"/>
    <col min="23" max="23" width="9.85546875" customWidth="1"/>
    <col min="24" max="24" width="7" customWidth="1"/>
    <col min="25" max="25" width="15.42578125" customWidth="1"/>
    <col min="26" max="26" width="9.85546875" customWidth="1"/>
    <col min="27" max="27" width="8" customWidth="1"/>
    <col min="28" max="28" width="16" customWidth="1"/>
    <col min="29" max="29" width="9.85546875" customWidth="1"/>
    <col min="30" max="30" width="8" customWidth="1"/>
    <col min="31" max="31" width="16" customWidth="1"/>
    <col min="32" max="32" width="9.85546875" customWidth="1"/>
    <col min="33" max="33" width="8" customWidth="1"/>
    <col min="34" max="34" width="10" customWidth="1"/>
    <col min="35" max="35" width="14.85546875" customWidth="1"/>
    <col min="36" max="36" width="10.28515625" customWidth="1"/>
    <col min="37" max="37" width="2.85546875" customWidth="1"/>
    <col min="45" max="45" width="13.140625" bestFit="1" customWidth="1"/>
    <col min="46" max="46" width="10.140625" bestFit="1" customWidth="1"/>
    <col min="47" max="47" width="9.85546875" bestFit="1" customWidth="1"/>
    <col min="48" max="48" width="6" customWidth="1"/>
    <col min="49" max="49" width="3.28515625" customWidth="1"/>
  </cols>
  <sheetData>
    <row r="1" spans="2:53" x14ac:dyDescent="0.25">
      <c r="B1" s="84" t="s">
        <v>572</v>
      </c>
      <c r="C1" s="84"/>
      <c r="D1" s="84"/>
      <c r="E1" s="84"/>
      <c r="F1" s="84"/>
      <c r="G1" s="84"/>
      <c r="H1" s="84"/>
      <c r="I1" s="84"/>
      <c r="J1" s="62"/>
      <c r="K1" s="84" t="s">
        <v>625</v>
      </c>
      <c r="L1" s="84"/>
      <c r="M1" s="84"/>
      <c r="N1" s="84"/>
      <c r="O1" s="84"/>
      <c r="P1" s="84"/>
      <c r="Q1" s="84"/>
      <c r="R1" s="84"/>
      <c r="S1" s="84"/>
      <c r="U1" s="83" t="s">
        <v>573</v>
      </c>
      <c r="V1" s="83"/>
      <c r="W1" s="83"/>
      <c r="X1" s="83"/>
      <c r="Y1" s="83"/>
      <c r="Z1" s="83"/>
      <c r="AA1" s="83"/>
      <c r="AB1" s="83"/>
      <c r="AC1" s="83"/>
      <c r="AD1" s="83"/>
      <c r="AE1" s="83"/>
      <c r="AF1" s="83"/>
      <c r="AG1" s="83"/>
      <c r="AH1" s="83"/>
      <c r="AI1" s="83"/>
      <c r="AJ1" s="83"/>
      <c r="AK1" s="83"/>
      <c r="AL1" s="83"/>
      <c r="AM1" s="83"/>
      <c r="AN1" s="83"/>
      <c r="AO1" s="83"/>
      <c r="AP1" s="83"/>
      <c r="AQ1" s="83"/>
    </row>
    <row r="3" spans="2:53" x14ac:dyDescent="0.25">
      <c r="B3" s="37" t="s">
        <v>254</v>
      </c>
      <c r="C3" t="s" vm="2">
        <v>253</v>
      </c>
      <c r="K3" s="37" t="s">
        <v>254</v>
      </c>
      <c r="L3" t="s" vm="2">
        <v>253</v>
      </c>
      <c r="U3" s="37" t="s">
        <v>254</v>
      </c>
      <c r="V3" t="s" vm="1">
        <v>80</v>
      </c>
    </row>
    <row r="4" spans="2:53" x14ac:dyDescent="0.25">
      <c r="G4" s="85" t="s">
        <v>615</v>
      </c>
      <c r="H4" s="85"/>
      <c r="I4" s="85"/>
      <c r="J4" s="15"/>
      <c r="O4" s="15"/>
      <c r="Q4" s="15"/>
      <c r="R4" s="15"/>
      <c r="S4" s="15"/>
      <c r="AS4" s="37" t="s">
        <v>254</v>
      </c>
      <c r="AT4" t="s" vm="1">
        <v>80</v>
      </c>
      <c r="AX4" s="1"/>
    </row>
    <row r="5" spans="2:53" x14ac:dyDescent="0.25">
      <c r="B5" s="37" t="s">
        <v>236</v>
      </c>
      <c r="C5" t="s">
        <v>617</v>
      </c>
      <c r="D5" t="s">
        <v>619</v>
      </c>
      <c r="E5" t="s">
        <v>234</v>
      </c>
      <c r="G5" s="15" t="s">
        <v>617</v>
      </c>
      <c r="H5" s="15" t="s">
        <v>619</v>
      </c>
      <c r="I5" s="15" t="s">
        <v>234</v>
      </c>
      <c r="J5" s="15"/>
      <c r="K5" s="37" t="s">
        <v>236</v>
      </c>
      <c r="L5" t="s">
        <v>617</v>
      </c>
      <c r="M5" t="s">
        <v>619</v>
      </c>
      <c r="N5" t="s">
        <v>234</v>
      </c>
      <c r="O5" s="15"/>
      <c r="Q5" s="15"/>
      <c r="R5" s="15"/>
      <c r="S5" s="15"/>
      <c r="V5" s="37" t="s">
        <v>256</v>
      </c>
      <c r="AL5" s="59" t="s">
        <v>621</v>
      </c>
      <c r="AM5" s="15" t="s">
        <v>255</v>
      </c>
      <c r="AN5" s="15" t="s">
        <v>5</v>
      </c>
      <c r="AO5" s="15" t="s">
        <v>274</v>
      </c>
      <c r="AP5" s="15" t="s">
        <v>6</v>
      </c>
      <c r="AQ5" s="15" t="s">
        <v>7</v>
      </c>
      <c r="AW5" s="15"/>
      <c r="AX5" s="1"/>
      <c r="AY5" s="15"/>
      <c r="AZ5" s="15"/>
      <c r="BA5" s="15"/>
    </row>
    <row r="6" spans="2:53" x14ac:dyDescent="0.25">
      <c r="B6" s="38" t="s">
        <v>237</v>
      </c>
      <c r="C6" s="2">
        <v>325350</v>
      </c>
      <c r="D6" s="2">
        <v>8152</v>
      </c>
      <c r="E6" s="2">
        <v>371022</v>
      </c>
      <c r="G6" s="58">
        <f>C6/4</f>
        <v>81337.5</v>
      </c>
      <c r="H6" s="58">
        <f>D6/4</f>
        <v>2038</v>
      </c>
      <c r="I6" s="58">
        <f>GETPIVOTDATA("[Measures].[Sum of GA total beds avail]",$B$5,"[Winter daily sitreps].[Week]","[Winter daily sitreps].[Week].&amp;[1.]")/4</f>
        <v>92755.5</v>
      </c>
      <c r="J6" s="58"/>
      <c r="K6" s="38" t="s">
        <v>276</v>
      </c>
      <c r="L6" s="2">
        <v>82320</v>
      </c>
      <c r="M6" s="2">
        <v>2178</v>
      </c>
      <c r="N6" s="2">
        <v>98275</v>
      </c>
      <c r="O6" s="58"/>
      <c r="P6" s="61" t="s">
        <v>617</v>
      </c>
      <c r="Q6" s="58">
        <f>MAX(L6:L100)</f>
        <v>97026</v>
      </c>
      <c r="R6" s="58">
        <f>MATCH(Q6,L6:L107,0)</f>
        <v>43</v>
      </c>
      <c r="S6" s="58" t="str">
        <f>INDEX(K6:K107,R6)</f>
        <v>12/01/17</v>
      </c>
      <c r="V6" t="s">
        <v>5</v>
      </c>
      <c r="Y6" t="s">
        <v>33</v>
      </c>
      <c r="AB6" t="s">
        <v>257</v>
      </c>
      <c r="AE6" t="s">
        <v>258</v>
      </c>
      <c r="AH6" t="s">
        <v>616</v>
      </c>
      <c r="AI6" t="s">
        <v>618</v>
      </c>
      <c r="AJ6" t="s">
        <v>620</v>
      </c>
      <c r="AL6" s="40" t="s">
        <v>260</v>
      </c>
      <c r="AM6" s="58">
        <f>(VLOOKUP(AL6,$U$8:$AH$1048576,14,FALSE))/7</f>
        <v>93971.142857142855</v>
      </c>
      <c r="AN6" s="58">
        <f>(VLOOKUP(AL6,$U$8:$AJ$1048576,2,FALSE))/7</f>
        <v>13408.285714285714</v>
      </c>
      <c r="AO6" s="58">
        <f>(VLOOKUP(AL6,$U$8:$AJ$1048576,5,FALSE))/7</f>
        <v>27102.857142857141</v>
      </c>
      <c r="AP6" s="58">
        <f>(VLOOKUP(AL6,$U$8:$AJ$1048576,8,FALSE))/7</f>
        <v>31363.142857142859</v>
      </c>
      <c r="AQ6" s="58">
        <f>(VLOOKUP(AL6,$U$8:$AJ$1048576,11,FALSE))/7</f>
        <v>22096.857142857141</v>
      </c>
      <c r="AS6" s="37" t="s">
        <v>236</v>
      </c>
      <c r="AT6" t="s">
        <v>617</v>
      </c>
      <c r="AU6" t="s">
        <v>619</v>
      </c>
      <c r="AV6" t="s">
        <v>234</v>
      </c>
      <c r="AW6" s="15"/>
      <c r="AX6" s="1"/>
      <c r="AY6" s="15"/>
      <c r="AZ6" s="15"/>
      <c r="BA6" s="15"/>
    </row>
    <row r="7" spans="2:53" x14ac:dyDescent="0.25">
      <c r="B7" s="38" t="s">
        <v>238</v>
      </c>
      <c r="C7" s="2">
        <v>640598</v>
      </c>
      <c r="D7" s="2">
        <v>20760</v>
      </c>
      <c r="E7" s="2">
        <v>672605</v>
      </c>
      <c r="G7" s="58">
        <f>C7/7</f>
        <v>91514</v>
      </c>
      <c r="H7" s="58">
        <f>D7/7</f>
        <v>2965.7142857142858</v>
      </c>
      <c r="I7" s="58">
        <f>E7/7</f>
        <v>96086.428571428565</v>
      </c>
      <c r="J7" s="58"/>
      <c r="K7" s="38" t="s">
        <v>277</v>
      </c>
      <c r="L7" s="2">
        <v>80979</v>
      </c>
      <c r="M7" s="2">
        <v>1872</v>
      </c>
      <c r="N7" s="2">
        <v>91354</v>
      </c>
      <c r="O7" s="58"/>
      <c r="P7" s="61" t="s">
        <v>619</v>
      </c>
      <c r="Q7" s="58">
        <f>MAX(M6:M100,0)</f>
        <v>5072</v>
      </c>
      <c r="R7" s="58">
        <f>MATCH(Q7,M6:M100,0)</f>
        <v>41</v>
      </c>
      <c r="S7" s="58" t="str">
        <f>INDEX(K6:K100,R7)</f>
        <v>10/01/17</v>
      </c>
      <c r="U7" s="37" t="s">
        <v>236</v>
      </c>
      <c r="V7" t="s">
        <v>617</v>
      </c>
      <c r="W7" t="s">
        <v>619</v>
      </c>
      <c r="X7" t="s">
        <v>234</v>
      </c>
      <c r="Y7" t="s">
        <v>617</v>
      </c>
      <c r="Z7" t="s">
        <v>619</v>
      </c>
      <c r="AA7" t="s">
        <v>234</v>
      </c>
      <c r="AB7" t="s">
        <v>617</v>
      </c>
      <c r="AC7" t="s">
        <v>619</v>
      </c>
      <c r="AD7" t="s">
        <v>234</v>
      </c>
      <c r="AE7" t="s">
        <v>617</v>
      </c>
      <c r="AF7" t="s">
        <v>619</v>
      </c>
      <c r="AG7" t="s">
        <v>234</v>
      </c>
      <c r="AL7" s="39" t="s">
        <v>261</v>
      </c>
      <c r="AM7" s="58">
        <f t="shared" ref="AM7:AM19" si="0">(VLOOKUP(AL7,$U$8:$AH$1048576,14,FALSE))/7</f>
        <v>93650.428571428565</v>
      </c>
      <c r="AN7" s="58">
        <f t="shared" ref="AN7:AN19" si="1">(VLOOKUP(AL7,$U$8:$AJ$1048576,2,FALSE))/7</f>
        <v>13394.857142857143</v>
      </c>
      <c r="AO7" s="58">
        <f t="shared" ref="AO7:AO19" si="2">(VLOOKUP(AL7,$U$8:$AJ$1048576,5,FALSE))/7</f>
        <v>26852.285714285714</v>
      </c>
      <c r="AP7" s="58">
        <f t="shared" ref="AP7:AP19" si="3">(VLOOKUP(AL7,$U$8:$AJ$1048576,8,FALSE))/7</f>
        <v>31259.714285714286</v>
      </c>
      <c r="AQ7" s="58">
        <f t="shared" ref="AQ7:AQ19" si="4">(VLOOKUP(AL7,$U$8:$AJ$1048576,11,FALSE))/7</f>
        <v>22143.571428571428</v>
      </c>
      <c r="AS7" s="38" t="s">
        <v>379</v>
      </c>
      <c r="AT7" s="2">
        <v>93882</v>
      </c>
      <c r="AU7" s="2">
        <v>2534</v>
      </c>
      <c r="AV7" s="2">
        <v>96416</v>
      </c>
      <c r="AW7" s="58"/>
      <c r="AX7" s="61" t="s">
        <v>617</v>
      </c>
      <c r="AY7" s="58">
        <f>MAX(AT7:AT101)</f>
        <v>94487</v>
      </c>
      <c r="AZ7" s="58">
        <f>MATCH(AY7,AT7:AT108,0)</f>
        <v>6</v>
      </c>
      <c r="BA7" s="58" t="str">
        <f>INDEX(AS7:AS108,AZ7)</f>
        <v>02/12/17</v>
      </c>
    </row>
    <row r="8" spans="2:53" x14ac:dyDescent="0.25">
      <c r="B8" s="38" t="s">
        <v>239</v>
      </c>
      <c r="C8" s="2">
        <v>642292</v>
      </c>
      <c r="D8" s="2">
        <v>20326</v>
      </c>
      <c r="E8" s="2">
        <v>663661</v>
      </c>
      <c r="G8" s="58">
        <f t="shared" ref="G8:G20" si="5">C8/7</f>
        <v>91756</v>
      </c>
      <c r="H8" s="58">
        <f t="shared" ref="H8:H20" si="6">D8/7</f>
        <v>2903.7142857142858</v>
      </c>
      <c r="I8" s="58">
        <f t="shared" ref="I8:I20" si="7">E8/7</f>
        <v>94808.71428571429</v>
      </c>
      <c r="J8" s="58"/>
      <c r="K8" s="38" t="s">
        <v>278</v>
      </c>
      <c r="L8" s="2">
        <v>79634</v>
      </c>
      <c r="M8" s="2">
        <v>1840</v>
      </c>
      <c r="N8" s="2">
        <v>88559</v>
      </c>
      <c r="O8" s="58"/>
      <c r="P8" s="61" t="s">
        <v>234</v>
      </c>
      <c r="Q8" s="58">
        <f>MAX(N6:N100)</f>
        <v>102052</v>
      </c>
      <c r="R8" s="58">
        <f>MATCH(Q8,N6:N100,0)</f>
        <v>41</v>
      </c>
      <c r="S8" s="58" t="str">
        <f>INDEX(K6:K100,R8)</f>
        <v>10/01/17</v>
      </c>
      <c r="U8" s="38" t="s">
        <v>260</v>
      </c>
      <c r="V8" s="2">
        <v>93858</v>
      </c>
      <c r="W8" s="2">
        <v>1970</v>
      </c>
      <c r="X8" s="2">
        <v>95828</v>
      </c>
      <c r="Y8" s="2">
        <v>189720</v>
      </c>
      <c r="Z8" s="2">
        <v>5777</v>
      </c>
      <c r="AA8" s="2">
        <v>195497</v>
      </c>
      <c r="AB8" s="2">
        <v>219542</v>
      </c>
      <c r="AC8" s="2">
        <v>4709</v>
      </c>
      <c r="AD8" s="2">
        <v>224251</v>
      </c>
      <c r="AE8" s="2">
        <v>154678</v>
      </c>
      <c r="AF8" s="2">
        <v>3780</v>
      </c>
      <c r="AG8" s="2">
        <v>158461</v>
      </c>
      <c r="AH8" s="2">
        <v>657798</v>
      </c>
      <c r="AI8" s="2">
        <v>16236</v>
      </c>
      <c r="AJ8" s="2">
        <v>674037</v>
      </c>
      <c r="AL8" s="39" t="s">
        <v>262</v>
      </c>
      <c r="AM8" s="58">
        <f t="shared" si="0"/>
        <v>93161.71428571429</v>
      </c>
      <c r="AN8" s="58">
        <f t="shared" si="1"/>
        <v>13343.285714285714</v>
      </c>
      <c r="AO8" s="58">
        <f t="shared" si="2"/>
        <v>26333.857142857141</v>
      </c>
      <c r="AP8" s="58">
        <f t="shared" si="3"/>
        <v>31268.428571428572</v>
      </c>
      <c r="AQ8" s="58">
        <f t="shared" si="4"/>
        <v>22216.142857142859</v>
      </c>
      <c r="AS8" s="38" t="s">
        <v>380</v>
      </c>
      <c r="AT8" s="2">
        <v>93994</v>
      </c>
      <c r="AU8" s="2">
        <v>2550</v>
      </c>
      <c r="AV8" s="2">
        <v>96544</v>
      </c>
      <c r="AW8" s="58"/>
      <c r="AX8" s="61" t="s">
        <v>619</v>
      </c>
      <c r="AY8" s="58">
        <f>MAX(AU7:AU101,0)</f>
        <v>5075</v>
      </c>
      <c r="AZ8" s="58">
        <f>MATCH(AY8,AU7:AU101,0)</f>
        <v>37</v>
      </c>
      <c r="BA8" s="58" t="str">
        <f>INDEX(AS7:AS101,AZ8)</f>
        <v>02/01/18</v>
      </c>
    </row>
    <row r="9" spans="2:53" x14ac:dyDescent="0.25">
      <c r="B9" s="38" t="s">
        <v>240</v>
      </c>
      <c r="C9" s="2">
        <v>650027</v>
      </c>
      <c r="D9" s="2">
        <v>15189</v>
      </c>
      <c r="E9" s="2">
        <v>665216</v>
      </c>
      <c r="G9" s="58">
        <f t="shared" si="5"/>
        <v>92861</v>
      </c>
      <c r="H9" s="58">
        <f t="shared" si="6"/>
        <v>2169.8571428571427</v>
      </c>
      <c r="I9" s="58">
        <f t="shared" si="7"/>
        <v>95030.857142857145</v>
      </c>
      <c r="J9" s="58"/>
      <c r="K9" s="38" t="s">
        <v>279</v>
      </c>
      <c r="L9" s="2">
        <v>82417</v>
      </c>
      <c r="M9" s="2">
        <v>2262</v>
      </c>
      <c r="N9" s="2">
        <v>92834</v>
      </c>
      <c r="O9" s="58"/>
      <c r="P9" s="61"/>
      <c r="Q9" s="58"/>
      <c r="R9" s="58"/>
      <c r="S9" s="58"/>
      <c r="U9" s="38" t="s">
        <v>261</v>
      </c>
      <c r="V9" s="2">
        <v>93764</v>
      </c>
      <c r="W9" s="2">
        <v>2176</v>
      </c>
      <c r="X9" s="2">
        <v>95940</v>
      </c>
      <c r="Y9" s="2">
        <v>187966</v>
      </c>
      <c r="Z9" s="2">
        <v>6489</v>
      </c>
      <c r="AA9" s="2">
        <v>194455</v>
      </c>
      <c r="AB9" s="2">
        <v>218818</v>
      </c>
      <c r="AC9" s="2">
        <v>5103</v>
      </c>
      <c r="AD9" s="2">
        <v>223921</v>
      </c>
      <c r="AE9" s="2">
        <v>155005</v>
      </c>
      <c r="AF9" s="2">
        <v>4154</v>
      </c>
      <c r="AG9" s="2">
        <v>159159</v>
      </c>
      <c r="AH9" s="2">
        <v>655553</v>
      </c>
      <c r="AI9" s="2">
        <v>17922</v>
      </c>
      <c r="AJ9" s="2">
        <v>673475</v>
      </c>
      <c r="AL9" s="39" t="s">
        <v>263</v>
      </c>
      <c r="AM9" s="58">
        <f t="shared" si="0"/>
        <v>92488.71428571429</v>
      </c>
      <c r="AN9" s="58">
        <f t="shared" si="1"/>
        <v>13340.142857142857</v>
      </c>
      <c r="AO9" s="58">
        <f t="shared" si="2"/>
        <v>26331.714285714286</v>
      </c>
      <c r="AP9" s="58">
        <f t="shared" si="3"/>
        <v>30995.857142857141</v>
      </c>
      <c r="AQ9" s="58">
        <f t="shared" si="4"/>
        <v>21821</v>
      </c>
      <c r="AS9" s="38" t="s">
        <v>381</v>
      </c>
      <c r="AT9" s="2">
        <v>94034</v>
      </c>
      <c r="AU9" s="2">
        <v>2350</v>
      </c>
      <c r="AV9" s="2">
        <v>96384</v>
      </c>
      <c r="AW9" s="58"/>
      <c r="AX9" s="61" t="s">
        <v>234</v>
      </c>
      <c r="AY9" s="58">
        <f>MAX(AV7:AV101)</f>
        <v>99202</v>
      </c>
      <c r="AZ9" s="58">
        <f>MATCH(AY9,AV7:AV101,0)</f>
        <v>38</v>
      </c>
      <c r="BA9" s="58" t="str">
        <f>INDEX(AS7:AS101,AZ9)</f>
        <v>03/01/18</v>
      </c>
    </row>
    <row r="10" spans="2:53" x14ac:dyDescent="0.25">
      <c r="B10" s="38" t="s">
        <v>241</v>
      </c>
      <c r="C10" s="2">
        <v>654234</v>
      </c>
      <c r="D10" s="2">
        <v>18794</v>
      </c>
      <c r="E10" s="2">
        <v>673028</v>
      </c>
      <c r="G10" s="58">
        <f t="shared" si="5"/>
        <v>93462</v>
      </c>
      <c r="H10" s="58">
        <f t="shared" si="6"/>
        <v>2684.8571428571427</v>
      </c>
      <c r="I10" s="58">
        <f t="shared" si="7"/>
        <v>96146.857142857145</v>
      </c>
      <c r="J10" s="58"/>
      <c r="K10" s="38" t="s">
        <v>280</v>
      </c>
      <c r="L10" s="2">
        <v>92255</v>
      </c>
      <c r="M10" s="2">
        <v>3289</v>
      </c>
      <c r="N10" s="2">
        <v>98695</v>
      </c>
      <c r="O10" s="58"/>
      <c r="P10" s="61"/>
      <c r="Q10" s="58"/>
      <c r="R10" s="58"/>
      <c r="S10" s="58"/>
      <c r="U10" s="38" t="s">
        <v>262</v>
      </c>
      <c r="V10" s="2">
        <v>93403</v>
      </c>
      <c r="W10" s="2">
        <v>2400</v>
      </c>
      <c r="X10" s="2">
        <v>95803</v>
      </c>
      <c r="Y10" s="2">
        <v>184337</v>
      </c>
      <c r="Z10" s="2">
        <v>7427</v>
      </c>
      <c r="AA10" s="2">
        <v>191764</v>
      </c>
      <c r="AB10" s="2">
        <v>218879</v>
      </c>
      <c r="AC10" s="2">
        <v>5773</v>
      </c>
      <c r="AD10" s="2">
        <v>224652</v>
      </c>
      <c r="AE10" s="2">
        <v>155513</v>
      </c>
      <c r="AF10" s="2">
        <v>4858</v>
      </c>
      <c r="AG10" s="2">
        <v>160371</v>
      </c>
      <c r="AH10" s="2">
        <v>652132</v>
      </c>
      <c r="AI10" s="2">
        <v>20458</v>
      </c>
      <c r="AJ10" s="2">
        <v>672590</v>
      </c>
      <c r="AL10" s="39" t="s">
        <v>264</v>
      </c>
      <c r="AM10" s="58">
        <f t="shared" si="0"/>
        <v>93346.71428571429</v>
      </c>
      <c r="AN10" s="58">
        <f t="shared" si="1"/>
        <v>13310.714285714286</v>
      </c>
      <c r="AO10" s="58">
        <f t="shared" si="2"/>
        <v>26655.714285714286</v>
      </c>
      <c r="AP10" s="58">
        <f t="shared" si="3"/>
        <v>31204.142857142859</v>
      </c>
      <c r="AQ10" s="58">
        <f t="shared" si="4"/>
        <v>22176.142857142859</v>
      </c>
      <c r="AS10" s="38" t="s">
        <v>382</v>
      </c>
      <c r="AT10" s="2">
        <v>93991</v>
      </c>
      <c r="AU10" s="2">
        <v>2307</v>
      </c>
      <c r="AV10" s="2">
        <v>96298</v>
      </c>
      <c r="AW10" s="58"/>
      <c r="AX10" s="61"/>
      <c r="AY10" s="58"/>
      <c r="AZ10" s="58"/>
      <c r="BA10" s="58"/>
    </row>
    <row r="11" spans="2:53" x14ac:dyDescent="0.25">
      <c r="B11" s="38" t="s">
        <v>242</v>
      </c>
      <c r="C11" s="2">
        <v>665742</v>
      </c>
      <c r="D11" s="2">
        <v>31377</v>
      </c>
      <c r="E11" s="2">
        <v>697119</v>
      </c>
      <c r="G11" s="58">
        <f t="shared" si="5"/>
        <v>95106</v>
      </c>
      <c r="H11" s="58">
        <f t="shared" si="6"/>
        <v>4482.4285714285716</v>
      </c>
      <c r="I11" s="58">
        <f t="shared" si="7"/>
        <v>99588.428571428565</v>
      </c>
      <c r="J11" s="58"/>
      <c r="K11" s="38" t="s">
        <v>281</v>
      </c>
      <c r="L11" s="2">
        <v>92688</v>
      </c>
      <c r="M11" s="2">
        <v>2995</v>
      </c>
      <c r="N11" s="2">
        <v>98796</v>
      </c>
      <c r="O11" s="58"/>
      <c r="P11" s="61"/>
      <c r="Q11" s="58"/>
      <c r="R11" s="58"/>
      <c r="S11" s="58"/>
      <c r="U11" s="38" t="s">
        <v>263</v>
      </c>
      <c r="V11" s="2">
        <v>93381</v>
      </c>
      <c r="W11" s="2">
        <v>2337</v>
      </c>
      <c r="X11" s="2">
        <v>95718</v>
      </c>
      <c r="Y11" s="2">
        <v>184322</v>
      </c>
      <c r="Z11" s="2">
        <v>6022</v>
      </c>
      <c r="AA11" s="2">
        <v>190344</v>
      </c>
      <c r="AB11" s="2">
        <v>216971</v>
      </c>
      <c r="AC11" s="2">
        <v>5111</v>
      </c>
      <c r="AD11" s="2">
        <v>222082</v>
      </c>
      <c r="AE11" s="2">
        <v>152747</v>
      </c>
      <c r="AF11" s="2">
        <v>3542</v>
      </c>
      <c r="AG11" s="2">
        <v>156289</v>
      </c>
      <c r="AH11" s="2">
        <v>647421</v>
      </c>
      <c r="AI11" s="2">
        <v>17012</v>
      </c>
      <c r="AJ11" s="2">
        <v>664433</v>
      </c>
      <c r="AL11" s="39" t="s">
        <v>265</v>
      </c>
      <c r="AM11" s="58">
        <f t="shared" si="0"/>
        <v>93925.857142857145</v>
      </c>
      <c r="AN11" s="58">
        <f t="shared" si="1"/>
        <v>13155.285714285714</v>
      </c>
      <c r="AO11" s="58">
        <f t="shared" si="2"/>
        <v>27007.142857142859</v>
      </c>
      <c r="AP11" s="58">
        <f t="shared" si="3"/>
        <v>31418.142857142859</v>
      </c>
      <c r="AQ11" s="58">
        <f t="shared" si="4"/>
        <v>22345.285714285714</v>
      </c>
      <c r="AS11" s="38" t="s">
        <v>383</v>
      </c>
      <c r="AT11" s="2">
        <v>93500</v>
      </c>
      <c r="AU11" s="2">
        <v>2068</v>
      </c>
      <c r="AV11" s="2">
        <v>95568</v>
      </c>
      <c r="AW11" s="58"/>
      <c r="AX11" s="61"/>
      <c r="AY11" s="58"/>
      <c r="AZ11" s="58"/>
      <c r="BA11" s="58"/>
    </row>
    <row r="12" spans="2:53" x14ac:dyDescent="0.25">
      <c r="B12" s="38" t="s">
        <v>243</v>
      </c>
      <c r="C12" s="2">
        <v>673978</v>
      </c>
      <c r="D12" s="2">
        <v>31850</v>
      </c>
      <c r="E12" s="2">
        <v>705828</v>
      </c>
      <c r="G12" s="58">
        <f t="shared" si="5"/>
        <v>96282.571428571435</v>
      </c>
      <c r="H12" s="58">
        <f t="shared" si="6"/>
        <v>4550</v>
      </c>
      <c r="I12" s="58">
        <f t="shared" si="7"/>
        <v>100832.57142857143</v>
      </c>
      <c r="J12" s="58"/>
      <c r="K12" s="38" t="s">
        <v>282</v>
      </c>
      <c r="L12" s="2">
        <v>92807</v>
      </c>
      <c r="M12" s="2">
        <v>2982</v>
      </c>
      <c r="N12" s="2">
        <v>97080</v>
      </c>
      <c r="O12" s="58"/>
      <c r="P12" s="61"/>
      <c r="Q12" s="58"/>
      <c r="R12" s="58"/>
      <c r="S12" s="58"/>
      <c r="U12" s="38" t="s">
        <v>264</v>
      </c>
      <c r="V12" s="2">
        <v>93175</v>
      </c>
      <c r="W12" s="2">
        <v>2360</v>
      </c>
      <c r="X12" s="2">
        <v>95568</v>
      </c>
      <c r="Y12" s="2">
        <v>186590</v>
      </c>
      <c r="Z12" s="2">
        <v>6387</v>
      </c>
      <c r="AA12" s="2">
        <v>192977</v>
      </c>
      <c r="AB12" s="2">
        <v>218429</v>
      </c>
      <c r="AC12" s="2">
        <v>5853</v>
      </c>
      <c r="AD12" s="2">
        <v>224279</v>
      </c>
      <c r="AE12" s="2">
        <v>155233</v>
      </c>
      <c r="AF12" s="2">
        <v>4851</v>
      </c>
      <c r="AG12" s="2">
        <v>160083</v>
      </c>
      <c r="AH12" s="2">
        <v>653427</v>
      </c>
      <c r="AI12" s="2">
        <v>19451</v>
      </c>
      <c r="AJ12" s="2">
        <v>672907</v>
      </c>
      <c r="AL12" s="39" t="s">
        <v>266</v>
      </c>
      <c r="AM12" s="58">
        <f t="shared" si="0"/>
        <v>94001.571428571435</v>
      </c>
      <c r="AN12" s="58">
        <f t="shared" si="1"/>
        <v>13242.857142857143</v>
      </c>
      <c r="AO12" s="58">
        <f t="shared" si="2"/>
        <v>27070.714285714286</v>
      </c>
      <c r="AP12" s="58">
        <f t="shared" si="3"/>
        <v>31325.857142857141</v>
      </c>
      <c r="AQ12" s="58">
        <f t="shared" si="4"/>
        <v>22362.142857142859</v>
      </c>
      <c r="AS12" s="38" t="s">
        <v>384</v>
      </c>
      <c r="AT12" s="2">
        <v>94487</v>
      </c>
      <c r="AU12" s="2">
        <v>2087</v>
      </c>
      <c r="AV12" s="2">
        <v>96577</v>
      </c>
      <c r="AW12" s="58"/>
      <c r="AX12" s="61"/>
      <c r="AY12" s="58"/>
      <c r="AZ12" s="58"/>
      <c r="BA12" s="58"/>
    </row>
    <row r="13" spans="2:53" x14ac:dyDescent="0.25">
      <c r="B13" s="38" t="s">
        <v>244</v>
      </c>
      <c r="C13" s="2">
        <v>676219</v>
      </c>
      <c r="D13" s="2">
        <v>29811</v>
      </c>
      <c r="E13" s="2">
        <v>706030</v>
      </c>
      <c r="G13" s="58">
        <f t="shared" si="5"/>
        <v>96602.71428571429</v>
      </c>
      <c r="H13" s="58">
        <f t="shared" si="6"/>
        <v>4258.7142857142853</v>
      </c>
      <c r="I13" s="58">
        <f t="shared" si="7"/>
        <v>100861.42857142857</v>
      </c>
      <c r="J13" s="58"/>
      <c r="K13" s="38" t="s">
        <v>283</v>
      </c>
      <c r="L13" s="2">
        <v>93147</v>
      </c>
      <c r="M13" s="2">
        <v>2925</v>
      </c>
      <c r="N13" s="2">
        <v>97541</v>
      </c>
      <c r="O13" s="58"/>
      <c r="P13" s="61"/>
      <c r="Q13" s="58"/>
      <c r="R13" s="58"/>
      <c r="S13" s="58"/>
      <c r="U13" s="38" t="s">
        <v>265</v>
      </c>
      <c r="V13" s="2">
        <v>92087</v>
      </c>
      <c r="W13" s="2">
        <v>3574</v>
      </c>
      <c r="X13" s="2">
        <v>95661</v>
      </c>
      <c r="Y13" s="2">
        <v>189050</v>
      </c>
      <c r="Z13" s="2">
        <v>10662</v>
      </c>
      <c r="AA13" s="2">
        <v>199661</v>
      </c>
      <c r="AB13" s="2">
        <v>219927</v>
      </c>
      <c r="AC13" s="2">
        <v>10125</v>
      </c>
      <c r="AD13" s="2">
        <v>229781</v>
      </c>
      <c r="AE13" s="2">
        <v>156417</v>
      </c>
      <c r="AF13" s="2">
        <v>8535</v>
      </c>
      <c r="AG13" s="2">
        <v>164952</v>
      </c>
      <c r="AH13" s="2">
        <v>657481</v>
      </c>
      <c r="AI13" s="2">
        <v>32896</v>
      </c>
      <c r="AJ13" s="2">
        <v>690055</v>
      </c>
      <c r="AL13" s="39" t="s">
        <v>267</v>
      </c>
      <c r="AM13" s="58" t="e">
        <f t="shared" si="0"/>
        <v>#N/A</v>
      </c>
      <c r="AN13" s="58" t="e">
        <f t="shared" si="1"/>
        <v>#N/A</v>
      </c>
      <c r="AO13" s="58" t="e">
        <f t="shared" si="2"/>
        <v>#N/A</v>
      </c>
      <c r="AP13" s="58" t="e">
        <f t="shared" si="3"/>
        <v>#N/A</v>
      </c>
      <c r="AQ13" s="58" t="e">
        <f t="shared" si="4"/>
        <v>#N/A</v>
      </c>
      <c r="AS13" s="38" t="s">
        <v>385</v>
      </c>
      <c r="AT13" s="2">
        <v>93910</v>
      </c>
      <c r="AU13" s="2">
        <v>2340</v>
      </c>
      <c r="AV13" s="2">
        <v>96250</v>
      </c>
      <c r="AW13" s="58"/>
      <c r="AX13" s="61"/>
      <c r="AY13" s="58"/>
      <c r="AZ13" s="58"/>
      <c r="BA13" s="58"/>
    </row>
    <row r="14" spans="2:53" x14ac:dyDescent="0.25">
      <c r="B14" s="38" t="s">
        <v>245</v>
      </c>
      <c r="C14" s="2">
        <v>670312</v>
      </c>
      <c r="D14" s="2">
        <v>29751</v>
      </c>
      <c r="E14" s="2">
        <v>700063</v>
      </c>
      <c r="G14" s="58">
        <f t="shared" si="5"/>
        <v>95758.857142857145</v>
      </c>
      <c r="H14" s="58">
        <f t="shared" si="6"/>
        <v>4250.1428571428569</v>
      </c>
      <c r="I14" s="58">
        <f t="shared" si="7"/>
        <v>100009</v>
      </c>
      <c r="J14" s="58"/>
      <c r="K14" s="38" t="s">
        <v>284</v>
      </c>
      <c r="L14" s="2">
        <v>89071</v>
      </c>
      <c r="M14" s="2">
        <v>2597</v>
      </c>
      <c r="N14" s="2">
        <v>92522</v>
      </c>
      <c r="O14" s="58"/>
      <c r="P14" s="61"/>
      <c r="Q14" s="58"/>
      <c r="R14" s="58"/>
      <c r="S14" s="58"/>
      <c r="U14" s="38" t="s">
        <v>266</v>
      </c>
      <c r="V14" s="2">
        <v>92700</v>
      </c>
      <c r="W14" s="2">
        <v>3791</v>
      </c>
      <c r="X14" s="2">
        <v>96491</v>
      </c>
      <c r="Y14" s="2">
        <v>189495</v>
      </c>
      <c r="Z14" s="2">
        <v>10134</v>
      </c>
      <c r="AA14" s="2">
        <v>199629</v>
      </c>
      <c r="AB14" s="2">
        <v>219281</v>
      </c>
      <c r="AC14" s="2">
        <v>10593</v>
      </c>
      <c r="AD14" s="2">
        <v>229759</v>
      </c>
      <c r="AE14" s="2">
        <v>156535</v>
      </c>
      <c r="AF14" s="2">
        <v>7864</v>
      </c>
      <c r="AG14" s="2">
        <v>164399</v>
      </c>
      <c r="AH14" s="2">
        <v>658011</v>
      </c>
      <c r="AI14" s="2">
        <v>32382</v>
      </c>
      <c r="AJ14" s="2">
        <v>690278</v>
      </c>
      <c r="AL14" s="39" t="s">
        <v>268</v>
      </c>
      <c r="AM14" s="58" t="e">
        <f t="shared" si="0"/>
        <v>#N/A</v>
      </c>
      <c r="AN14" s="58" t="e">
        <f t="shared" si="1"/>
        <v>#N/A</v>
      </c>
      <c r="AO14" s="58" t="e">
        <f t="shared" si="2"/>
        <v>#N/A</v>
      </c>
      <c r="AP14" s="58" t="e">
        <f t="shared" si="3"/>
        <v>#N/A</v>
      </c>
      <c r="AQ14" s="58" t="e">
        <f t="shared" si="4"/>
        <v>#N/A</v>
      </c>
      <c r="AS14" s="38" t="s">
        <v>386</v>
      </c>
      <c r="AT14" s="2">
        <v>93970</v>
      </c>
      <c r="AU14" s="2">
        <v>2658</v>
      </c>
      <c r="AV14" s="2">
        <v>96628</v>
      </c>
      <c r="AW14" s="58"/>
      <c r="AX14" s="61"/>
      <c r="AY14" s="58"/>
      <c r="AZ14" s="58"/>
      <c r="BA14" s="58"/>
    </row>
    <row r="15" spans="2:53" x14ac:dyDescent="0.25">
      <c r="B15" s="38" t="s">
        <v>246</v>
      </c>
      <c r="C15" s="2">
        <v>667711</v>
      </c>
      <c r="D15" s="2">
        <v>32558</v>
      </c>
      <c r="E15" s="2">
        <v>700269</v>
      </c>
      <c r="G15" s="58">
        <f t="shared" si="5"/>
        <v>95387.28571428571</v>
      </c>
      <c r="H15" s="58">
        <f t="shared" si="6"/>
        <v>4651.1428571428569</v>
      </c>
      <c r="I15" s="58">
        <f t="shared" si="7"/>
        <v>100038.42857142857</v>
      </c>
      <c r="J15" s="58"/>
      <c r="K15" s="38" t="s">
        <v>285</v>
      </c>
      <c r="L15" s="2">
        <v>88096</v>
      </c>
      <c r="M15" s="2">
        <v>2613</v>
      </c>
      <c r="N15" s="2">
        <v>90872</v>
      </c>
      <c r="O15" s="58"/>
      <c r="P15" s="61"/>
      <c r="Q15" s="58"/>
      <c r="R15" s="58"/>
      <c r="S15" s="58"/>
      <c r="U15" s="38" t="s">
        <v>252</v>
      </c>
      <c r="V15" s="2">
        <v>652368</v>
      </c>
      <c r="W15" s="2">
        <v>18608</v>
      </c>
      <c r="X15" s="2">
        <v>671009</v>
      </c>
      <c r="Y15" s="2">
        <v>1311480</v>
      </c>
      <c r="Z15" s="2">
        <v>52898</v>
      </c>
      <c r="AA15" s="2">
        <v>1364327</v>
      </c>
      <c r="AB15" s="2">
        <v>1531847</v>
      </c>
      <c r="AC15" s="2">
        <v>47267</v>
      </c>
      <c r="AD15" s="2">
        <v>1578725</v>
      </c>
      <c r="AE15" s="2">
        <v>1086128</v>
      </c>
      <c r="AF15" s="2">
        <v>37584</v>
      </c>
      <c r="AG15" s="2">
        <v>1123714</v>
      </c>
      <c r="AH15" s="2">
        <v>4581823</v>
      </c>
      <c r="AI15" s="2">
        <v>156357</v>
      </c>
      <c r="AJ15" s="2">
        <v>4737775</v>
      </c>
      <c r="AL15" s="39" t="s">
        <v>269</v>
      </c>
      <c r="AM15" s="58" t="e">
        <f t="shared" si="0"/>
        <v>#N/A</v>
      </c>
      <c r="AN15" s="58" t="e">
        <f t="shared" si="1"/>
        <v>#N/A</v>
      </c>
      <c r="AO15" s="58" t="e">
        <f t="shared" si="2"/>
        <v>#N/A</v>
      </c>
      <c r="AP15" s="58" t="e">
        <f t="shared" si="3"/>
        <v>#N/A</v>
      </c>
      <c r="AQ15" s="58" t="e">
        <f t="shared" si="4"/>
        <v>#N/A</v>
      </c>
      <c r="AS15" s="38" t="s">
        <v>387</v>
      </c>
      <c r="AT15" s="2">
        <v>93959</v>
      </c>
      <c r="AU15" s="2">
        <v>2747</v>
      </c>
      <c r="AV15" s="2">
        <v>96706</v>
      </c>
      <c r="AW15" s="58"/>
      <c r="AX15" s="61"/>
      <c r="AY15" s="58"/>
      <c r="AZ15" s="58"/>
      <c r="BA15" s="58"/>
    </row>
    <row r="16" spans="2:53" x14ac:dyDescent="0.25">
      <c r="B16" s="38" t="s">
        <v>247</v>
      </c>
      <c r="C16" s="2">
        <v>673638</v>
      </c>
      <c r="D16" s="2">
        <v>29905</v>
      </c>
      <c r="E16" s="2">
        <v>703543</v>
      </c>
      <c r="G16" s="58">
        <f t="shared" si="5"/>
        <v>96234</v>
      </c>
      <c r="H16" s="58">
        <f t="shared" si="6"/>
        <v>4272.1428571428569</v>
      </c>
      <c r="I16" s="58">
        <f t="shared" si="7"/>
        <v>100506.14285714286</v>
      </c>
      <c r="J16" s="58"/>
      <c r="K16" s="38" t="s">
        <v>286</v>
      </c>
      <c r="L16" s="2">
        <v>92534</v>
      </c>
      <c r="M16" s="2">
        <v>3359</v>
      </c>
      <c r="N16" s="2">
        <v>97099</v>
      </c>
      <c r="O16" s="58"/>
      <c r="P16" s="61"/>
      <c r="Q16" s="58"/>
      <c r="R16" s="58"/>
      <c r="S16" s="58"/>
      <c r="AL16" s="39" t="s">
        <v>270</v>
      </c>
      <c r="AM16" s="58" t="e">
        <f t="shared" si="0"/>
        <v>#N/A</v>
      </c>
      <c r="AN16" s="58" t="e">
        <f t="shared" si="1"/>
        <v>#N/A</v>
      </c>
      <c r="AO16" s="58" t="e">
        <f t="shared" si="2"/>
        <v>#N/A</v>
      </c>
      <c r="AP16" s="58" t="e">
        <f t="shared" si="3"/>
        <v>#N/A</v>
      </c>
      <c r="AQ16" s="58" t="e">
        <f t="shared" si="4"/>
        <v>#N/A</v>
      </c>
      <c r="AS16" s="38" t="s">
        <v>388</v>
      </c>
      <c r="AT16" s="2">
        <v>94127</v>
      </c>
      <c r="AU16" s="2">
        <v>2755</v>
      </c>
      <c r="AV16" s="2">
        <v>96882</v>
      </c>
      <c r="AW16" s="58"/>
      <c r="AX16" s="61"/>
      <c r="AY16" s="58"/>
      <c r="AZ16" s="58"/>
      <c r="BA16" s="58"/>
    </row>
    <row r="17" spans="2:53" x14ac:dyDescent="0.25">
      <c r="B17" s="38" t="s">
        <v>248</v>
      </c>
      <c r="C17" s="2">
        <v>667581</v>
      </c>
      <c r="D17" s="2">
        <v>26146</v>
      </c>
      <c r="E17" s="2">
        <v>693727</v>
      </c>
      <c r="G17" s="58">
        <f t="shared" si="5"/>
        <v>95368.71428571429</v>
      </c>
      <c r="H17" s="58">
        <f t="shared" si="6"/>
        <v>3735.1428571428573</v>
      </c>
      <c r="I17" s="58">
        <f t="shared" si="7"/>
        <v>99103.857142857145</v>
      </c>
      <c r="J17" s="58"/>
      <c r="K17" s="38" t="s">
        <v>287</v>
      </c>
      <c r="L17" s="2">
        <v>91874</v>
      </c>
      <c r="M17" s="2">
        <v>3335</v>
      </c>
      <c r="N17" s="2">
        <v>96252</v>
      </c>
      <c r="O17" s="58"/>
      <c r="P17" s="61"/>
      <c r="Q17" s="58"/>
      <c r="R17" s="58"/>
      <c r="S17" s="58"/>
      <c r="AL17" s="39" t="s">
        <v>271</v>
      </c>
      <c r="AM17" s="58" t="e">
        <f t="shared" si="0"/>
        <v>#N/A</v>
      </c>
      <c r="AN17" s="58" t="e">
        <f t="shared" si="1"/>
        <v>#N/A</v>
      </c>
      <c r="AO17" s="58" t="e">
        <f t="shared" si="2"/>
        <v>#N/A</v>
      </c>
      <c r="AP17" s="58" t="e">
        <f t="shared" si="3"/>
        <v>#N/A</v>
      </c>
      <c r="AQ17" s="58" t="e">
        <f t="shared" si="4"/>
        <v>#N/A</v>
      </c>
      <c r="AS17" s="38" t="s">
        <v>389</v>
      </c>
      <c r="AT17" s="2">
        <v>93953</v>
      </c>
      <c r="AU17" s="2">
        <v>2622</v>
      </c>
      <c r="AV17" s="2">
        <v>96575</v>
      </c>
      <c r="AW17" s="58"/>
      <c r="AX17" s="61"/>
      <c r="AY17" s="58"/>
      <c r="AZ17" s="58"/>
      <c r="BA17" s="58"/>
    </row>
    <row r="18" spans="2:53" x14ac:dyDescent="0.25">
      <c r="B18" s="38" t="s">
        <v>249</v>
      </c>
      <c r="C18" s="2">
        <v>665086</v>
      </c>
      <c r="D18" s="2">
        <v>26762</v>
      </c>
      <c r="E18" s="2">
        <v>691848</v>
      </c>
      <c r="G18" s="58">
        <f t="shared" si="5"/>
        <v>95012.28571428571</v>
      </c>
      <c r="H18" s="58">
        <f t="shared" si="6"/>
        <v>3823.1428571428573</v>
      </c>
      <c r="I18" s="58">
        <f t="shared" si="7"/>
        <v>98835.428571428565</v>
      </c>
      <c r="J18" s="58"/>
      <c r="K18" s="38" t="s">
        <v>288</v>
      </c>
      <c r="L18" s="2">
        <v>92758</v>
      </c>
      <c r="M18" s="2">
        <v>3190</v>
      </c>
      <c r="N18" s="2">
        <v>95948</v>
      </c>
      <c r="O18" s="58"/>
      <c r="P18" s="61"/>
      <c r="Q18" s="58"/>
      <c r="R18" s="58"/>
      <c r="S18" s="58"/>
      <c r="AL18" s="39" t="s">
        <v>272</v>
      </c>
      <c r="AM18" s="58" t="e">
        <f t="shared" si="0"/>
        <v>#N/A</v>
      </c>
      <c r="AN18" s="58" t="e">
        <f t="shared" si="1"/>
        <v>#N/A</v>
      </c>
      <c r="AO18" s="58" t="e">
        <f t="shared" si="2"/>
        <v>#N/A</v>
      </c>
      <c r="AP18" s="58" t="e">
        <f t="shared" si="3"/>
        <v>#N/A</v>
      </c>
      <c r="AQ18" s="58" t="e">
        <f t="shared" si="4"/>
        <v>#N/A</v>
      </c>
      <c r="AS18" s="38" t="s">
        <v>390</v>
      </c>
      <c r="AT18" s="2">
        <v>93158</v>
      </c>
      <c r="AU18" s="2">
        <v>2256</v>
      </c>
      <c r="AV18" s="2">
        <v>95414</v>
      </c>
      <c r="AW18" s="58"/>
      <c r="AX18" s="61"/>
      <c r="AY18" s="58"/>
      <c r="AZ18" s="58"/>
      <c r="BA18" s="58"/>
    </row>
    <row r="19" spans="2:53" x14ac:dyDescent="0.25">
      <c r="B19" s="38" t="s">
        <v>250</v>
      </c>
      <c r="C19" s="2">
        <v>669969</v>
      </c>
      <c r="D19" s="2">
        <v>25975</v>
      </c>
      <c r="E19" s="2">
        <v>695944</v>
      </c>
      <c r="G19" s="58">
        <f t="shared" si="5"/>
        <v>95709.857142857145</v>
      </c>
      <c r="H19" s="58">
        <f t="shared" si="6"/>
        <v>3710.7142857142858</v>
      </c>
      <c r="I19" s="58">
        <f t="shared" si="7"/>
        <v>99420.571428571435</v>
      </c>
      <c r="J19" s="58"/>
      <c r="K19" s="38" t="s">
        <v>289</v>
      </c>
      <c r="L19" s="2">
        <v>94703</v>
      </c>
      <c r="M19" s="2">
        <v>3151</v>
      </c>
      <c r="N19" s="2">
        <v>97854</v>
      </c>
      <c r="O19" s="58"/>
      <c r="P19" s="61"/>
      <c r="Q19" s="58"/>
      <c r="R19" s="58"/>
      <c r="S19" s="58"/>
      <c r="AL19" s="39" t="s">
        <v>273</v>
      </c>
      <c r="AM19" s="58" t="e">
        <f t="shared" si="0"/>
        <v>#N/A</v>
      </c>
      <c r="AN19" s="58" t="e">
        <f t="shared" si="1"/>
        <v>#N/A</v>
      </c>
      <c r="AO19" s="58" t="e">
        <f t="shared" si="2"/>
        <v>#N/A</v>
      </c>
      <c r="AP19" s="58" t="e">
        <f t="shared" si="3"/>
        <v>#N/A</v>
      </c>
      <c r="AQ19" s="58" t="e">
        <f t="shared" si="4"/>
        <v>#N/A</v>
      </c>
      <c r="AS19" s="38" t="s">
        <v>391</v>
      </c>
      <c r="AT19" s="2">
        <v>92962</v>
      </c>
      <c r="AU19" s="2">
        <v>2258</v>
      </c>
      <c r="AV19" s="2">
        <v>95220</v>
      </c>
      <c r="AW19" s="58"/>
      <c r="AX19" s="61"/>
      <c r="AY19" s="58"/>
      <c r="AZ19" s="58"/>
      <c r="BA19" s="58"/>
    </row>
    <row r="20" spans="2:53" x14ac:dyDescent="0.25">
      <c r="B20" s="38" t="s">
        <v>251</v>
      </c>
      <c r="C20" s="2">
        <v>671024</v>
      </c>
      <c r="D20" s="2">
        <v>24102</v>
      </c>
      <c r="E20" s="2">
        <v>695126</v>
      </c>
      <c r="G20" s="58">
        <f t="shared" si="5"/>
        <v>95860.571428571435</v>
      </c>
      <c r="H20" s="58">
        <f t="shared" si="6"/>
        <v>3443.1428571428573</v>
      </c>
      <c r="I20" s="58">
        <f t="shared" si="7"/>
        <v>99303.71428571429</v>
      </c>
      <c r="J20" s="58"/>
      <c r="K20" s="38" t="s">
        <v>290</v>
      </c>
      <c r="L20" s="2">
        <v>94931</v>
      </c>
      <c r="M20" s="2">
        <v>2940</v>
      </c>
      <c r="N20" s="2">
        <v>97871</v>
      </c>
      <c r="O20" s="58"/>
      <c r="P20" s="61"/>
      <c r="Q20" s="58"/>
      <c r="R20" s="58"/>
      <c r="S20" s="58"/>
      <c r="AS20" s="38" t="s">
        <v>392</v>
      </c>
      <c r="AT20" s="2">
        <v>93424</v>
      </c>
      <c r="AU20" s="2">
        <v>2626</v>
      </c>
      <c r="AV20" s="2">
        <v>96050</v>
      </c>
      <c r="AW20" s="58"/>
      <c r="AX20" s="61"/>
      <c r="AY20" s="58"/>
      <c r="AZ20" s="58"/>
      <c r="BA20" s="58"/>
    </row>
    <row r="21" spans="2:53" x14ac:dyDescent="0.25">
      <c r="B21" s="38" t="s">
        <v>252</v>
      </c>
      <c r="C21" s="2">
        <v>9613761</v>
      </c>
      <c r="D21" s="2">
        <v>371458</v>
      </c>
      <c r="E21" s="2">
        <v>10035029</v>
      </c>
      <c r="K21" s="38" t="s">
        <v>291</v>
      </c>
      <c r="L21" s="2">
        <v>89070</v>
      </c>
      <c r="M21" s="2">
        <v>2531</v>
      </c>
      <c r="N21" s="2">
        <v>91601</v>
      </c>
      <c r="AL21" s="59" t="s">
        <v>622</v>
      </c>
      <c r="AM21" s="15" t="s">
        <v>255</v>
      </c>
      <c r="AN21" s="15" t="s">
        <v>5</v>
      </c>
      <c r="AO21" s="15" t="s">
        <v>274</v>
      </c>
      <c r="AP21" s="15" t="s">
        <v>6</v>
      </c>
      <c r="AQ21" s="15" t="s">
        <v>7</v>
      </c>
      <c r="AS21" s="38" t="s">
        <v>405</v>
      </c>
      <c r="AT21" s="2">
        <v>94031</v>
      </c>
      <c r="AU21" s="2">
        <v>2904</v>
      </c>
      <c r="AV21" s="2">
        <v>96935</v>
      </c>
      <c r="AW21" s="58"/>
      <c r="AX21" s="61"/>
      <c r="AY21" s="58"/>
      <c r="AZ21" s="58"/>
      <c r="BA21" s="58"/>
    </row>
    <row r="22" spans="2:53" x14ac:dyDescent="0.25">
      <c r="K22" s="38" t="s">
        <v>292</v>
      </c>
      <c r="L22" s="2">
        <v>86718</v>
      </c>
      <c r="M22" s="2">
        <v>2373</v>
      </c>
      <c r="N22" s="2">
        <v>89091</v>
      </c>
      <c r="AL22" s="40" t="s">
        <v>260</v>
      </c>
      <c r="AM22" s="58">
        <f>(VLOOKUP(AL22,$U$8:$AJ$1048576,15,FALSE))/7</f>
        <v>2319.4285714285716</v>
      </c>
      <c r="AN22" s="58">
        <f>(VLOOKUP(AL22,$U$8:$AJ$1048576,3,FALSE))/7</f>
        <v>281.42857142857144</v>
      </c>
      <c r="AO22" s="58">
        <f>(VLOOKUP(AL22,$U$8:$AJ$1048576,6,FALSE))/7</f>
        <v>825.28571428571433</v>
      </c>
      <c r="AP22" s="58">
        <f>(VLOOKUP(AL22,$U$8:$AJ$1048576,9,FALSE))/7</f>
        <v>672.71428571428567</v>
      </c>
      <c r="AQ22" s="58">
        <f>(VLOOKUP(AL22,$U$8:$AJ$1048576,12,FALSE))/7</f>
        <v>540</v>
      </c>
      <c r="AS22" s="38" t="s">
        <v>406</v>
      </c>
      <c r="AT22" s="2">
        <v>93977</v>
      </c>
      <c r="AU22" s="2">
        <v>3043</v>
      </c>
      <c r="AV22" s="2">
        <v>97020</v>
      </c>
      <c r="AX22" s="1"/>
    </row>
    <row r="23" spans="2:53" x14ac:dyDescent="0.25">
      <c r="K23" s="38" t="s">
        <v>293</v>
      </c>
      <c r="L23" s="2">
        <v>92238</v>
      </c>
      <c r="M23" s="2">
        <v>2806</v>
      </c>
      <c r="N23" s="2">
        <v>95044</v>
      </c>
      <c r="AL23" s="39" t="s">
        <v>261</v>
      </c>
      <c r="AM23" s="58">
        <f t="shared" ref="AM23:AM35" si="8">(VLOOKUP(AL23,$U$8:$AJ$1048576,15,FALSE))/7</f>
        <v>2560.2857142857142</v>
      </c>
      <c r="AN23" s="58">
        <f t="shared" ref="AN23:AN35" si="9">(VLOOKUP(AL23,$U$8:$AJ$1048576,3,FALSE))/7</f>
        <v>310.85714285714283</v>
      </c>
      <c r="AO23" s="58">
        <f t="shared" ref="AO23:AO35" si="10">(VLOOKUP(AL23,$U$8:$AJ$1048576,6,FALSE))/7</f>
        <v>927</v>
      </c>
      <c r="AP23" s="58">
        <f t="shared" ref="AP23:AP35" si="11">(VLOOKUP(AL23,$U$8:$AJ$1048576,9,FALSE))/7</f>
        <v>729</v>
      </c>
      <c r="AQ23" s="58">
        <f t="shared" ref="AQ23:AQ35" si="12">(VLOOKUP(AL23,$U$8:$AJ$1048576,12,FALSE))/7</f>
        <v>593.42857142857144</v>
      </c>
      <c r="AS23" s="38" t="s">
        <v>407</v>
      </c>
      <c r="AT23" s="2">
        <v>93448</v>
      </c>
      <c r="AU23" s="2">
        <v>3009</v>
      </c>
      <c r="AV23" s="2">
        <v>96457</v>
      </c>
      <c r="AX23" s="1"/>
    </row>
    <row r="24" spans="2:53" x14ac:dyDescent="0.25">
      <c r="K24" s="38" t="s">
        <v>294</v>
      </c>
      <c r="L24" s="2">
        <v>92990</v>
      </c>
      <c r="M24" s="2">
        <v>3090</v>
      </c>
      <c r="N24" s="2">
        <v>96080</v>
      </c>
      <c r="AL24" s="39" t="s">
        <v>262</v>
      </c>
      <c r="AM24" s="58">
        <f t="shared" si="8"/>
        <v>2922.5714285714284</v>
      </c>
      <c r="AN24" s="58">
        <f t="shared" si="9"/>
        <v>342.85714285714283</v>
      </c>
      <c r="AO24" s="58">
        <f t="shared" si="10"/>
        <v>1061</v>
      </c>
      <c r="AP24" s="58">
        <f t="shared" si="11"/>
        <v>824.71428571428567</v>
      </c>
      <c r="AQ24" s="58">
        <f t="shared" si="12"/>
        <v>694</v>
      </c>
      <c r="AS24" s="38" t="s">
        <v>408</v>
      </c>
      <c r="AT24" s="2">
        <v>93425</v>
      </c>
      <c r="AU24" s="2">
        <v>3037</v>
      </c>
      <c r="AV24" s="2">
        <v>96462</v>
      </c>
      <c r="AX24" s="1"/>
    </row>
    <row r="25" spans="2:53" x14ac:dyDescent="0.25">
      <c r="K25" s="38" t="s">
        <v>295</v>
      </c>
      <c r="L25" s="2">
        <v>95630</v>
      </c>
      <c r="M25" s="2">
        <v>2705</v>
      </c>
      <c r="N25" s="2">
        <v>98335</v>
      </c>
      <c r="AL25" s="39" t="s">
        <v>263</v>
      </c>
      <c r="AM25" s="58">
        <f t="shared" si="8"/>
        <v>2430.2857142857142</v>
      </c>
      <c r="AN25" s="58">
        <f t="shared" si="9"/>
        <v>333.85714285714283</v>
      </c>
      <c r="AO25" s="58">
        <f t="shared" si="10"/>
        <v>860.28571428571433</v>
      </c>
      <c r="AP25" s="58">
        <f t="shared" si="11"/>
        <v>730.14285714285711</v>
      </c>
      <c r="AQ25" s="58">
        <f t="shared" si="12"/>
        <v>506</v>
      </c>
      <c r="AS25" s="38" t="s">
        <v>409</v>
      </c>
      <c r="AT25" s="2">
        <v>92751</v>
      </c>
      <c r="AU25" s="2">
        <v>2685</v>
      </c>
      <c r="AV25" s="2">
        <v>95436</v>
      </c>
      <c r="AX25" s="1"/>
    </row>
    <row r="26" spans="2:53" x14ac:dyDescent="0.25">
      <c r="K26" s="38" t="s">
        <v>296</v>
      </c>
      <c r="L26" s="2">
        <v>96293</v>
      </c>
      <c r="M26" s="2">
        <v>2621</v>
      </c>
      <c r="N26" s="2">
        <v>98914</v>
      </c>
      <c r="AL26" s="39" t="s">
        <v>264</v>
      </c>
      <c r="AM26" s="58">
        <f t="shared" si="8"/>
        <v>2778.7142857142858</v>
      </c>
      <c r="AN26" s="58">
        <f t="shared" si="9"/>
        <v>337.14285714285717</v>
      </c>
      <c r="AO26" s="58">
        <f t="shared" si="10"/>
        <v>912.42857142857144</v>
      </c>
      <c r="AP26" s="58">
        <f t="shared" si="11"/>
        <v>836.14285714285711</v>
      </c>
      <c r="AQ26" s="58">
        <f t="shared" si="12"/>
        <v>693</v>
      </c>
      <c r="AS26" s="38" t="s">
        <v>410</v>
      </c>
      <c r="AT26" s="2">
        <v>91890</v>
      </c>
      <c r="AU26" s="2">
        <v>2716</v>
      </c>
      <c r="AV26" s="2">
        <v>94606</v>
      </c>
      <c r="AX26" s="1"/>
    </row>
    <row r="27" spans="2:53" x14ac:dyDescent="0.25">
      <c r="K27" s="38" t="s">
        <v>297</v>
      </c>
      <c r="L27" s="2">
        <v>95293</v>
      </c>
      <c r="M27" s="2">
        <v>2177</v>
      </c>
      <c r="N27" s="2">
        <v>97470</v>
      </c>
      <c r="AL27" s="39" t="s">
        <v>265</v>
      </c>
      <c r="AM27" s="58">
        <f t="shared" si="8"/>
        <v>4699.4285714285716</v>
      </c>
      <c r="AN27" s="58">
        <f t="shared" si="9"/>
        <v>510.57142857142856</v>
      </c>
      <c r="AO27" s="58">
        <f t="shared" si="10"/>
        <v>1523.1428571428571</v>
      </c>
      <c r="AP27" s="58">
        <f t="shared" si="11"/>
        <v>1446.4285714285713</v>
      </c>
      <c r="AQ27" s="58">
        <f t="shared" si="12"/>
        <v>1219.2857142857142</v>
      </c>
      <c r="AS27" s="38" t="s">
        <v>411</v>
      </c>
      <c r="AT27" s="2">
        <v>92610</v>
      </c>
      <c r="AU27" s="2">
        <v>3064</v>
      </c>
      <c r="AV27" s="2">
        <v>95674</v>
      </c>
      <c r="AX27" s="1"/>
    </row>
    <row r="28" spans="2:53" x14ac:dyDescent="0.25">
      <c r="K28" s="38" t="s">
        <v>298</v>
      </c>
      <c r="L28" s="2">
        <v>89528</v>
      </c>
      <c r="M28" s="2">
        <v>1606</v>
      </c>
      <c r="N28" s="2">
        <v>91134</v>
      </c>
      <c r="AL28" s="39" t="s">
        <v>266</v>
      </c>
      <c r="AM28" s="58">
        <f t="shared" si="8"/>
        <v>4626</v>
      </c>
      <c r="AN28" s="58">
        <f t="shared" si="9"/>
        <v>541.57142857142856</v>
      </c>
      <c r="AO28" s="58">
        <f t="shared" si="10"/>
        <v>1447.7142857142858</v>
      </c>
      <c r="AP28" s="58">
        <f t="shared" si="11"/>
        <v>1513.2857142857142</v>
      </c>
      <c r="AQ28" s="58">
        <f t="shared" si="12"/>
        <v>1123.4285714285713</v>
      </c>
      <c r="AS28" s="38" t="s">
        <v>578</v>
      </c>
      <c r="AT28" s="2">
        <v>93538</v>
      </c>
      <c r="AU28" s="2">
        <v>3255</v>
      </c>
      <c r="AV28" s="2">
        <v>96793</v>
      </c>
      <c r="AX28" s="1"/>
    </row>
    <row r="29" spans="2:53" x14ac:dyDescent="0.25">
      <c r="K29" s="38" t="s">
        <v>299</v>
      </c>
      <c r="L29" s="2">
        <v>90122</v>
      </c>
      <c r="M29" s="2">
        <v>1489</v>
      </c>
      <c r="N29" s="2">
        <v>91611</v>
      </c>
      <c r="AL29" s="39" t="s">
        <v>267</v>
      </c>
      <c r="AM29" s="58" t="e">
        <f t="shared" si="8"/>
        <v>#N/A</v>
      </c>
      <c r="AN29" s="58" t="e">
        <f t="shared" si="9"/>
        <v>#N/A</v>
      </c>
      <c r="AO29" s="58" t="e">
        <f t="shared" si="10"/>
        <v>#N/A</v>
      </c>
      <c r="AP29" s="58" t="e">
        <f t="shared" si="11"/>
        <v>#N/A</v>
      </c>
      <c r="AQ29" s="58" t="e">
        <f t="shared" si="12"/>
        <v>#N/A</v>
      </c>
      <c r="AS29" s="38" t="s">
        <v>579</v>
      </c>
      <c r="AT29" s="2">
        <v>93988</v>
      </c>
      <c r="AU29" s="2">
        <v>3167</v>
      </c>
      <c r="AV29" s="2">
        <v>97155</v>
      </c>
      <c r="AX29" s="1"/>
    </row>
    <row r="30" spans="2:53" x14ac:dyDescent="0.25">
      <c r="K30" s="38" t="s">
        <v>300</v>
      </c>
      <c r="L30" s="2">
        <v>90171</v>
      </c>
      <c r="M30" s="2">
        <v>1501</v>
      </c>
      <c r="N30" s="2">
        <v>91672</v>
      </c>
      <c r="AL30" s="39" t="s">
        <v>268</v>
      </c>
      <c r="AM30" s="58" t="e">
        <f t="shared" si="8"/>
        <v>#N/A</v>
      </c>
      <c r="AN30" s="58" t="e">
        <f t="shared" si="9"/>
        <v>#N/A</v>
      </c>
      <c r="AO30" s="58" t="e">
        <f t="shared" si="10"/>
        <v>#N/A</v>
      </c>
      <c r="AP30" s="58" t="e">
        <f t="shared" si="11"/>
        <v>#N/A</v>
      </c>
      <c r="AQ30" s="58" t="e">
        <f t="shared" si="12"/>
        <v>#N/A</v>
      </c>
      <c r="AS30" s="38" t="s">
        <v>580</v>
      </c>
      <c r="AT30" s="2">
        <v>93987</v>
      </c>
      <c r="AU30" s="2">
        <v>2907</v>
      </c>
      <c r="AV30" s="2">
        <v>96894</v>
      </c>
      <c r="AX30" s="1"/>
    </row>
    <row r="31" spans="2:53" x14ac:dyDescent="0.25">
      <c r="K31" s="38" t="s">
        <v>301</v>
      </c>
      <c r="L31" s="2">
        <v>91896</v>
      </c>
      <c r="M31" s="2">
        <v>1730</v>
      </c>
      <c r="N31" s="2">
        <v>93626</v>
      </c>
      <c r="AL31" s="39" t="s">
        <v>269</v>
      </c>
      <c r="AM31" s="58" t="e">
        <f t="shared" si="8"/>
        <v>#N/A</v>
      </c>
      <c r="AN31" s="58" t="e">
        <f t="shared" si="9"/>
        <v>#N/A</v>
      </c>
      <c r="AO31" s="58" t="e">
        <f t="shared" si="10"/>
        <v>#N/A</v>
      </c>
      <c r="AP31" s="58" t="e">
        <f t="shared" si="11"/>
        <v>#N/A</v>
      </c>
      <c r="AQ31" s="58" t="e">
        <f t="shared" si="12"/>
        <v>#N/A</v>
      </c>
      <c r="AS31" s="38" t="s">
        <v>581</v>
      </c>
      <c r="AT31" s="2">
        <v>93974</v>
      </c>
      <c r="AU31" s="2">
        <v>2590</v>
      </c>
      <c r="AV31" s="2">
        <v>96564</v>
      </c>
      <c r="AX31" s="1"/>
    </row>
    <row r="32" spans="2:53" x14ac:dyDescent="0.25">
      <c r="K32" s="38" t="s">
        <v>302</v>
      </c>
      <c r="L32" s="2">
        <v>93415</v>
      </c>
      <c r="M32" s="2">
        <v>2363</v>
      </c>
      <c r="N32" s="2">
        <v>95778</v>
      </c>
      <c r="AL32" s="39" t="s">
        <v>270</v>
      </c>
      <c r="AM32" s="58" t="e">
        <f t="shared" si="8"/>
        <v>#N/A</v>
      </c>
      <c r="AN32" s="58" t="e">
        <f t="shared" si="9"/>
        <v>#N/A</v>
      </c>
      <c r="AO32" s="58" t="e">
        <f t="shared" si="10"/>
        <v>#N/A</v>
      </c>
      <c r="AP32" s="58" t="e">
        <f t="shared" si="11"/>
        <v>#N/A</v>
      </c>
      <c r="AQ32" s="58" t="e">
        <f t="shared" si="12"/>
        <v>#N/A</v>
      </c>
      <c r="AS32" s="38" t="s">
        <v>582</v>
      </c>
      <c r="AT32" s="2">
        <v>92046</v>
      </c>
      <c r="AU32" s="2">
        <v>1897</v>
      </c>
      <c r="AV32" s="2">
        <v>93943</v>
      </c>
      <c r="AX32" s="1"/>
    </row>
    <row r="33" spans="11:50" x14ac:dyDescent="0.25">
      <c r="K33" s="38" t="s">
        <v>303</v>
      </c>
      <c r="L33" s="2">
        <v>95602</v>
      </c>
      <c r="M33" s="2">
        <v>2945</v>
      </c>
      <c r="N33" s="2">
        <v>98547</v>
      </c>
      <c r="AL33" s="39" t="s">
        <v>271</v>
      </c>
      <c r="AM33" s="58" t="e">
        <f t="shared" si="8"/>
        <v>#N/A</v>
      </c>
      <c r="AN33" s="58" t="e">
        <f t="shared" si="9"/>
        <v>#N/A</v>
      </c>
      <c r="AO33" s="58" t="e">
        <f t="shared" si="10"/>
        <v>#N/A</v>
      </c>
      <c r="AP33" s="58" t="e">
        <f t="shared" si="11"/>
        <v>#N/A</v>
      </c>
      <c r="AQ33" s="58" t="e">
        <f t="shared" si="12"/>
        <v>#N/A</v>
      </c>
      <c r="AS33" s="38" t="s">
        <v>583</v>
      </c>
      <c r="AT33" s="2">
        <v>91459</v>
      </c>
      <c r="AU33" s="2">
        <v>1657</v>
      </c>
      <c r="AV33" s="2">
        <v>93116</v>
      </c>
      <c r="AX33" s="1"/>
    </row>
    <row r="34" spans="11:50" x14ac:dyDescent="0.25">
      <c r="K34" s="38" t="s">
        <v>304</v>
      </c>
      <c r="L34" s="2">
        <v>95729</v>
      </c>
      <c r="M34" s="2">
        <v>3019</v>
      </c>
      <c r="N34" s="2">
        <v>98748</v>
      </c>
      <c r="AL34" s="39" t="s">
        <v>272</v>
      </c>
      <c r="AM34" s="58" t="e">
        <f t="shared" si="8"/>
        <v>#N/A</v>
      </c>
      <c r="AN34" s="58" t="e">
        <f t="shared" si="9"/>
        <v>#N/A</v>
      </c>
      <c r="AO34" s="58" t="e">
        <f t="shared" si="10"/>
        <v>#N/A</v>
      </c>
      <c r="AP34" s="58" t="e">
        <f t="shared" si="11"/>
        <v>#N/A</v>
      </c>
      <c r="AQ34" s="58" t="e">
        <f t="shared" si="12"/>
        <v>#N/A</v>
      </c>
      <c r="AS34" s="38" t="s">
        <v>584</v>
      </c>
      <c r="AT34" s="2">
        <v>88429</v>
      </c>
      <c r="AU34" s="2">
        <v>1539</v>
      </c>
      <c r="AV34" s="2">
        <v>89968</v>
      </c>
      <c r="AX34" s="1"/>
    </row>
    <row r="35" spans="11:50" x14ac:dyDescent="0.25">
      <c r="K35" s="38" t="s">
        <v>305</v>
      </c>
      <c r="L35" s="2">
        <v>92677</v>
      </c>
      <c r="M35" s="2">
        <v>2802</v>
      </c>
      <c r="N35" s="2">
        <v>95479</v>
      </c>
      <c r="AL35" s="39" t="s">
        <v>273</v>
      </c>
      <c r="AM35" s="58" t="e">
        <f t="shared" si="8"/>
        <v>#N/A</v>
      </c>
      <c r="AN35" s="58" t="e">
        <f t="shared" si="9"/>
        <v>#N/A</v>
      </c>
      <c r="AO35" s="58" t="e">
        <f t="shared" si="10"/>
        <v>#N/A</v>
      </c>
      <c r="AP35" s="58" t="e">
        <f t="shared" si="11"/>
        <v>#N/A</v>
      </c>
      <c r="AQ35" s="58" t="e">
        <f t="shared" si="12"/>
        <v>#N/A</v>
      </c>
      <c r="AS35" s="38" t="s">
        <v>585</v>
      </c>
      <c r="AT35" s="2">
        <v>93323</v>
      </c>
      <c r="AU35" s="2">
        <v>1643</v>
      </c>
      <c r="AV35" s="2">
        <v>94966</v>
      </c>
      <c r="AX35" s="1"/>
    </row>
    <row r="36" spans="11:50" x14ac:dyDescent="0.25">
      <c r="K36" s="38" t="s">
        <v>306</v>
      </c>
      <c r="L36" s="2">
        <v>92423</v>
      </c>
      <c r="M36" s="2">
        <v>2744</v>
      </c>
      <c r="N36" s="2">
        <v>95167</v>
      </c>
      <c r="AS36" s="38" t="s">
        <v>586</v>
      </c>
      <c r="AT36" s="2">
        <v>93387</v>
      </c>
      <c r="AU36" s="2">
        <v>2225</v>
      </c>
      <c r="AV36" s="2">
        <v>95609</v>
      </c>
      <c r="AX36" s="1"/>
    </row>
    <row r="37" spans="11:50" x14ac:dyDescent="0.25">
      <c r="K37" s="38" t="s">
        <v>307</v>
      </c>
      <c r="L37" s="2">
        <v>92492</v>
      </c>
      <c r="M37" s="2">
        <v>3191</v>
      </c>
      <c r="N37" s="2">
        <v>95683</v>
      </c>
      <c r="AL37" s="59" t="s">
        <v>623</v>
      </c>
      <c r="AM37" s="15" t="s">
        <v>255</v>
      </c>
      <c r="AN37" s="15" t="s">
        <v>5</v>
      </c>
      <c r="AO37" s="15" t="s">
        <v>274</v>
      </c>
      <c r="AP37" s="15" t="s">
        <v>6</v>
      </c>
      <c r="AQ37" s="15" t="s">
        <v>7</v>
      </c>
      <c r="AS37" s="38" t="s">
        <v>587</v>
      </c>
      <c r="AT37" s="2">
        <v>93774</v>
      </c>
      <c r="AU37" s="2">
        <v>2828</v>
      </c>
      <c r="AV37" s="2">
        <v>96602</v>
      </c>
      <c r="AX37" s="1"/>
    </row>
    <row r="38" spans="11:50" x14ac:dyDescent="0.25">
      <c r="K38" s="38" t="s">
        <v>308</v>
      </c>
      <c r="L38" s="2">
        <v>93630</v>
      </c>
      <c r="M38" s="2">
        <v>4035</v>
      </c>
      <c r="N38" s="2">
        <v>97665</v>
      </c>
      <c r="AL38" s="40" t="s">
        <v>260</v>
      </c>
      <c r="AM38" s="58">
        <f>(VLOOKUP(AL38,$U$8:$AJ$1048576,16,FALSE))/7</f>
        <v>96291</v>
      </c>
      <c r="AN38" s="58">
        <f>(VLOOKUP(AL38,$U$8:$AJ$1048576,4,FALSE))/7</f>
        <v>13689.714285714286</v>
      </c>
      <c r="AO38" s="58">
        <f>(VLOOKUP(AL38,$U$8:$AJ$1048576,7,FALSE))/7</f>
        <v>27928.142857142859</v>
      </c>
      <c r="AP38" s="58">
        <f>(VLOOKUP(AL38,$U$8:$AJ$1048576,10,FALSE))/7</f>
        <v>32035.857142857141</v>
      </c>
      <c r="AQ38" s="58">
        <f>(VLOOKUP(AL38,$U$8:$AJ$1048576,13,FALSE))/7</f>
        <v>22637.285714285714</v>
      </c>
      <c r="AS38" s="38" t="s">
        <v>588</v>
      </c>
      <c r="AT38" s="2">
        <v>93864</v>
      </c>
      <c r="AU38" s="2">
        <v>3113</v>
      </c>
      <c r="AV38" s="2">
        <v>96977</v>
      </c>
      <c r="AX38" s="1"/>
    </row>
    <row r="39" spans="11:50" x14ac:dyDescent="0.25">
      <c r="K39" s="38" t="s">
        <v>309</v>
      </c>
      <c r="L39" s="2">
        <v>95266</v>
      </c>
      <c r="M39" s="2">
        <v>4652</v>
      </c>
      <c r="N39" s="2">
        <v>99918</v>
      </c>
      <c r="AL39" s="39" t="s">
        <v>261</v>
      </c>
      <c r="AM39" s="58">
        <f t="shared" ref="AM39:AM51" si="13">(VLOOKUP(AL39,$U$8:$AJ$1048576,16,FALSE))/7</f>
        <v>96210.71428571429</v>
      </c>
      <c r="AN39" s="58">
        <f t="shared" ref="AN39:AN51" si="14">(VLOOKUP(AL39,$U$8:$AJ$1048576,4,FALSE))/7</f>
        <v>13705.714285714286</v>
      </c>
      <c r="AO39" s="58">
        <f t="shared" ref="AO39:AO51" si="15">(VLOOKUP(AL39,$U$8:$AJ$1048576,7,FALSE))/7</f>
        <v>27779.285714285714</v>
      </c>
      <c r="AP39" s="58">
        <f t="shared" ref="AP39:AP51" si="16">(VLOOKUP(AL39,$U$8:$AJ$1048576,10,FALSE))/7</f>
        <v>31988.714285714286</v>
      </c>
      <c r="AQ39" s="58">
        <f t="shared" ref="AQ39:AQ51" si="17">(VLOOKUP(AL39,$U$8:$AJ$1048576,13,FALSE))/7</f>
        <v>22737</v>
      </c>
      <c r="AS39" s="38" t="s">
        <v>589</v>
      </c>
      <c r="AT39" s="2">
        <v>93238</v>
      </c>
      <c r="AU39" s="2">
        <v>3010</v>
      </c>
      <c r="AV39" s="2">
        <v>96248</v>
      </c>
      <c r="AX39" s="1"/>
    </row>
    <row r="40" spans="11:50" x14ac:dyDescent="0.25">
      <c r="K40" s="38" t="s">
        <v>310</v>
      </c>
      <c r="L40" s="2">
        <v>95709</v>
      </c>
      <c r="M40" s="2">
        <v>4802</v>
      </c>
      <c r="N40" s="2">
        <v>100511</v>
      </c>
      <c r="AL40" s="39" t="s">
        <v>262</v>
      </c>
      <c r="AM40" s="58">
        <f t="shared" si="13"/>
        <v>96084.28571428571</v>
      </c>
      <c r="AN40" s="58">
        <f t="shared" si="14"/>
        <v>13686.142857142857</v>
      </c>
      <c r="AO40" s="58">
        <f t="shared" si="15"/>
        <v>27394.857142857141</v>
      </c>
      <c r="AP40" s="58">
        <f t="shared" si="16"/>
        <v>32093.142857142859</v>
      </c>
      <c r="AQ40" s="58">
        <f t="shared" si="17"/>
        <v>22910.142857142859</v>
      </c>
      <c r="AS40" s="38" t="s">
        <v>590</v>
      </c>
      <c r="AT40" s="2">
        <v>93506</v>
      </c>
      <c r="AU40" s="2">
        <v>3229</v>
      </c>
      <c r="AV40" s="2">
        <v>96735</v>
      </c>
      <c r="AX40" s="1"/>
    </row>
    <row r="41" spans="11:50" x14ac:dyDescent="0.25">
      <c r="K41" s="38" t="s">
        <v>311</v>
      </c>
      <c r="L41" s="2">
        <v>96076</v>
      </c>
      <c r="M41" s="2">
        <v>4575</v>
      </c>
      <c r="N41" s="2">
        <v>100651</v>
      </c>
      <c r="AL41" s="39" t="s">
        <v>263</v>
      </c>
      <c r="AM41" s="58">
        <f t="shared" si="13"/>
        <v>94919</v>
      </c>
      <c r="AN41" s="58">
        <f t="shared" si="14"/>
        <v>13674</v>
      </c>
      <c r="AO41" s="58">
        <f t="shared" si="15"/>
        <v>27192</v>
      </c>
      <c r="AP41" s="58">
        <f t="shared" si="16"/>
        <v>31726</v>
      </c>
      <c r="AQ41" s="58">
        <f t="shared" si="17"/>
        <v>22327</v>
      </c>
      <c r="AS41" s="38" t="s">
        <v>591</v>
      </c>
      <c r="AT41" s="2">
        <v>92335</v>
      </c>
      <c r="AU41" s="2">
        <v>3403</v>
      </c>
      <c r="AV41" s="2">
        <v>95770</v>
      </c>
      <c r="AX41" s="1"/>
    </row>
    <row r="42" spans="11:50" x14ac:dyDescent="0.25">
      <c r="K42" s="38" t="s">
        <v>312</v>
      </c>
      <c r="L42" s="2">
        <v>96121</v>
      </c>
      <c r="M42" s="2">
        <v>4274</v>
      </c>
      <c r="N42" s="2">
        <v>100395</v>
      </c>
      <c r="AL42" s="39" t="s">
        <v>264</v>
      </c>
      <c r="AM42" s="58">
        <f t="shared" si="13"/>
        <v>96129.571428571435</v>
      </c>
      <c r="AN42" s="58">
        <f t="shared" si="14"/>
        <v>13652.571428571429</v>
      </c>
      <c r="AO42" s="58">
        <f t="shared" si="15"/>
        <v>27568.142857142859</v>
      </c>
      <c r="AP42" s="58">
        <f t="shared" si="16"/>
        <v>32039.857142857141</v>
      </c>
      <c r="AQ42" s="58">
        <f t="shared" si="17"/>
        <v>22869</v>
      </c>
      <c r="AS42" s="38" t="s">
        <v>640</v>
      </c>
      <c r="AT42" s="2">
        <v>93718</v>
      </c>
      <c r="AU42" s="2">
        <v>4300</v>
      </c>
      <c r="AV42" s="2">
        <v>98007</v>
      </c>
      <c r="AX42" s="1"/>
    </row>
    <row r="43" spans="11:50" x14ac:dyDescent="0.25">
      <c r="K43" s="38" t="s">
        <v>313</v>
      </c>
      <c r="L43" s="2">
        <v>95343</v>
      </c>
      <c r="M43" s="2">
        <v>4280</v>
      </c>
      <c r="N43" s="2">
        <v>99623</v>
      </c>
      <c r="AL43" s="39" t="s">
        <v>265</v>
      </c>
      <c r="AM43" s="58">
        <f t="shared" si="13"/>
        <v>98579.28571428571</v>
      </c>
      <c r="AN43" s="58">
        <f t="shared" si="14"/>
        <v>13665.857142857143</v>
      </c>
      <c r="AO43" s="58">
        <f t="shared" si="15"/>
        <v>28523</v>
      </c>
      <c r="AP43" s="58">
        <f t="shared" si="16"/>
        <v>32825.857142857145</v>
      </c>
      <c r="AQ43" s="58">
        <f t="shared" si="17"/>
        <v>23564.571428571428</v>
      </c>
      <c r="AS43" s="38" t="s">
        <v>641</v>
      </c>
      <c r="AT43" s="2">
        <v>94052</v>
      </c>
      <c r="AU43" s="2">
        <v>5075</v>
      </c>
      <c r="AV43" s="2">
        <v>99116</v>
      </c>
      <c r="AX43" s="1"/>
    </row>
    <row r="44" spans="11:50" x14ac:dyDescent="0.25">
      <c r="K44" s="38" t="s">
        <v>314</v>
      </c>
      <c r="L44" s="2">
        <v>93597</v>
      </c>
      <c r="M44" s="2">
        <v>4759</v>
      </c>
      <c r="N44" s="2">
        <v>98356</v>
      </c>
      <c r="AL44" s="39" t="s">
        <v>266</v>
      </c>
      <c r="AM44" s="58">
        <f t="shared" si="13"/>
        <v>98611.142857142855</v>
      </c>
      <c r="AN44" s="58">
        <f t="shared" si="14"/>
        <v>13784.428571428571</v>
      </c>
      <c r="AO44" s="58">
        <f t="shared" si="15"/>
        <v>28518.428571428572</v>
      </c>
      <c r="AP44" s="58">
        <f t="shared" si="16"/>
        <v>32822.714285714283</v>
      </c>
      <c r="AQ44" s="58">
        <f t="shared" si="17"/>
        <v>23485.571428571428</v>
      </c>
      <c r="AS44" s="38" t="s">
        <v>642</v>
      </c>
      <c r="AT44" s="2">
        <v>94261</v>
      </c>
      <c r="AU44" s="2">
        <v>4992</v>
      </c>
      <c r="AV44" s="2">
        <v>99202</v>
      </c>
      <c r="AX44" s="1"/>
    </row>
    <row r="45" spans="11:50" x14ac:dyDescent="0.25">
      <c r="K45" s="38" t="s">
        <v>315</v>
      </c>
      <c r="L45" s="2">
        <v>95030</v>
      </c>
      <c r="M45" s="2">
        <v>5057</v>
      </c>
      <c r="N45" s="2">
        <v>100087</v>
      </c>
      <c r="AL45" s="39" t="s">
        <v>267</v>
      </c>
      <c r="AM45" s="58" t="e">
        <f t="shared" si="13"/>
        <v>#N/A</v>
      </c>
      <c r="AN45" s="58" t="e">
        <f t="shared" si="14"/>
        <v>#N/A</v>
      </c>
      <c r="AO45" s="58" t="e">
        <f t="shared" si="15"/>
        <v>#N/A</v>
      </c>
      <c r="AP45" s="58" t="e">
        <f t="shared" si="16"/>
        <v>#N/A</v>
      </c>
      <c r="AQ45" s="58" t="e">
        <f t="shared" si="17"/>
        <v>#N/A</v>
      </c>
      <c r="AS45" s="38" t="s">
        <v>643</v>
      </c>
      <c r="AT45" s="2">
        <v>94005</v>
      </c>
      <c r="AU45" s="2">
        <v>4877</v>
      </c>
      <c r="AV45" s="2">
        <v>98821</v>
      </c>
      <c r="AX45" s="1"/>
    </row>
    <row r="46" spans="11:50" x14ac:dyDescent="0.25">
      <c r="K46" s="38" t="s">
        <v>316</v>
      </c>
      <c r="L46" s="2">
        <v>96980</v>
      </c>
      <c r="M46" s="2">
        <v>5072</v>
      </c>
      <c r="N46" s="2">
        <v>102052</v>
      </c>
      <c r="AL46" s="39" t="s">
        <v>268</v>
      </c>
      <c r="AM46" s="58" t="e">
        <f t="shared" si="13"/>
        <v>#N/A</v>
      </c>
      <c r="AN46" s="58" t="e">
        <f t="shared" si="14"/>
        <v>#N/A</v>
      </c>
      <c r="AO46" s="58" t="e">
        <f t="shared" si="15"/>
        <v>#N/A</v>
      </c>
      <c r="AP46" s="58" t="e">
        <f t="shared" si="16"/>
        <v>#N/A</v>
      </c>
      <c r="AQ46" s="58" t="e">
        <f t="shared" si="17"/>
        <v>#N/A</v>
      </c>
      <c r="AS46" s="38" t="s">
        <v>644</v>
      </c>
      <c r="AT46" s="2">
        <v>93798</v>
      </c>
      <c r="AU46" s="2">
        <v>4483</v>
      </c>
      <c r="AV46" s="2">
        <v>98214</v>
      </c>
      <c r="AX46" s="1"/>
    </row>
    <row r="47" spans="11:50" x14ac:dyDescent="0.25">
      <c r="K47" s="38" t="s">
        <v>317</v>
      </c>
      <c r="L47" s="2">
        <v>96125</v>
      </c>
      <c r="M47" s="2">
        <v>4780</v>
      </c>
      <c r="N47" s="2">
        <v>100905</v>
      </c>
      <c r="AL47" s="39" t="s">
        <v>269</v>
      </c>
      <c r="AM47" s="58" t="e">
        <f t="shared" si="13"/>
        <v>#N/A</v>
      </c>
      <c r="AN47" s="58" t="e">
        <f t="shared" si="14"/>
        <v>#N/A</v>
      </c>
      <c r="AO47" s="58" t="e">
        <f t="shared" si="15"/>
        <v>#N/A</v>
      </c>
      <c r="AP47" s="58" t="e">
        <f t="shared" si="16"/>
        <v>#N/A</v>
      </c>
      <c r="AQ47" s="58" t="e">
        <f t="shared" si="17"/>
        <v>#N/A</v>
      </c>
      <c r="AS47" s="38" t="s">
        <v>645</v>
      </c>
      <c r="AT47" s="2">
        <v>93693</v>
      </c>
      <c r="AU47" s="2">
        <v>4426</v>
      </c>
      <c r="AV47" s="2">
        <v>98060</v>
      </c>
      <c r="AX47" s="1"/>
    </row>
    <row r="48" spans="11:50" x14ac:dyDescent="0.25">
      <c r="K48" s="38" t="s">
        <v>318</v>
      </c>
      <c r="L48" s="2">
        <v>97026</v>
      </c>
      <c r="M48" s="2">
        <v>4501</v>
      </c>
      <c r="N48" s="2">
        <v>101527</v>
      </c>
      <c r="AL48" s="39" t="s">
        <v>270</v>
      </c>
      <c r="AM48" s="58" t="e">
        <f t="shared" si="13"/>
        <v>#N/A</v>
      </c>
      <c r="AN48" s="58" t="e">
        <f t="shared" si="14"/>
        <v>#N/A</v>
      </c>
      <c r="AO48" s="58" t="e">
        <f t="shared" si="15"/>
        <v>#N/A</v>
      </c>
      <c r="AP48" s="58" t="e">
        <f t="shared" si="16"/>
        <v>#N/A</v>
      </c>
      <c r="AQ48" s="58" t="e">
        <f t="shared" si="17"/>
        <v>#N/A</v>
      </c>
      <c r="AS48" s="38" t="s">
        <v>653</v>
      </c>
      <c r="AT48" s="2">
        <v>93954</v>
      </c>
      <c r="AU48" s="2">
        <v>4743</v>
      </c>
      <c r="AV48" s="2">
        <v>98635</v>
      </c>
      <c r="AX48" s="1"/>
    </row>
    <row r="49" spans="11:50" x14ac:dyDescent="0.25">
      <c r="K49" s="38" t="s">
        <v>319</v>
      </c>
      <c r="L49" s="2">
        <v>95242</v>
      </c>
      <c r="M49" s="2">
        <v>4015</v>
      </c>
      <c r="N49" s="2">
        <v>99257</v>
      </c>
      <c r="AL49" s="39" t="s">
        <v>271</v>
      </c>
      <c r="AM49" s="58" t="e">
        <f t="shared" si="13"/>
        <v>#N/A</v>
      </c>
      <c r="AN49" s="58" t="e">
        <f t="shared" si="14"/>
        <v>#N/A</v>
      </c>
      <c r="AO49" s="58" t="e">
        <f t="shared" si="15"/>
        <v>#N/A</v>
      </c>
      <c r="AP49" s="58" t="e">
        <f t="shared" si="16"/>
        <v>#N/A</v>
      </c>
      <c r="AQ49" s="58" t="e">
        <f t="shared" si="17"/>
        <v>#N/A</v>
      </c>
      <c r="AS49" s="38" t="s">
        <v>654</v>
      </c>
      <c r="AT49" s="2">
        <v>94143</v>
      </c>
      <c r="AU49" s="2">
        <v>5058</v>
      </c>
      <c r="AV49" s="2">
        <v>99201</v>
      </c>
      <c r="AX49" s="1"/>
    </row>
    <row r="50" spans="11:50" x14ac:dyDescent="0.25">
      <c r="K50" s="38" t="s">
        <v>320</v>
      </c>
      <c r="L50" s="2">
        <v>96776</v>
      </c>
      <c r="M50" s="2">
        <v>4024</v>
      </c>
      <c r="N50" s="2">
        <v>100800</v>
      </c>
      <c r="AL50" s="39" t="s">
        <v>272</v>
      </c>
      <c r="AM50" s="58" t="e">
        <f t="shared" si="13"/>
        <v>#N/A</v>
      </c>
      <c r="AN50" s="58" t="e">
        <f t="shared" si="14"/>
        <v>#N/A</v>
      </c>
      <c r="AO50" s="58" t="e">
        <f t="shared" si="15"/>
        <v>#N/A</v>
      </c>
      <c r="AP50" s="58" t="e">
        <f t="shared" si="16"/>
        <v>#N/A</v>
      </c>
      <c r="AQ50" s="58" t="e">
        <f t="shared" si="17"/>
        <v>#N/A</v>
      </c>
      <c r="AS50" s="38" t="s">
        <v>655</v>
      </c>
      <c r="AT50" s="2">
        <v>94102</v>
      </c>
      <c r="AU50" s="2">
        <v>4940</v>
      </c>
      <c r="AV50" s="2">
        <v>98987</v>
      </c>
      <c r="AX50" s="1"/>
    </row>
    <row r="51" spans="11:50" x14ac:dyDescent="0.25">
      <c r="K51" s="38" t="s">
        <v>321</v>
      </c>
      <c r="L51" s="2">
        <v>96799</v>
      </c>
      <c r="M51" s="2">
        <v>4401</v>
      </c>
      <c r="N51" s="2">
        <v>101200</v>
      </c>
      <c r="AL51" s="39" t="s">
        <v>273</v>
      </c>
      <c r="AM51" s="58" t="e">
        <f t="shared" si="13"/>
        <v>#N/A</v>
      </c>
      <c r="AN51" s="58" t="e">
        <f t="shared" si="14"/>
        <v>#N/A</v>
      </c>
      <c r="AO51" s="58" t="e">
        <f t="shared" si="15"/>
        <v>#N/A</v>
      </c>
      <c r="AP51" s="58" t="e">
        <f t="shared" si="16"/>
        <v>#N/A</v>
      </c>
      <c r="AQ51" s="58" t="e">
        <f t="shared" si="17"/>
        <v>#N/A</v>
      </c>
      <c r="AS51" s="38" t="s">
        <v>656</v>
      </c>
      <c r="AT51" s="2">
        <v>94033</v>
      </c>
      <c r="AU51" s="2">
        <v>4741</v>
      </c>
      <c r="AV51" s="2">
        <v>98714</v>
      </c>
      <c r="AX51" s="1"/>
    </row>
    <row r="52" spans="11:50" x14ac:dyDescent="0.25">
      <c r="K52" s="38" t="s">
        <v>322</v>
      </c>
      <c r="L52" s="2">
        <v>96417</v>
      </c>
      <c r="M52" s="2">
        <v>4675</v>
      </c>
      <c r="N52" s="2">
        <v>101092</v>
      </c>
      <c r="AS52" s="38" t="s">
        <v>657</v>
      </c>
      <c r="AT52" s="2">
        <v>94087</v>
      </c>
      <c r="AU52" s="2">
        <v>4583</v>
      </c>
      <c r="AV52" s="2">
        <v>98670</v>
      </c>
      <c r="AX52" s="1"/>
    </row>
    <row r="53" spans="11:50" x14ac:dyDescent="0.25">
      <c r="K53" s="38" t="s">
        <v>323</v>
      </c>
      <c r="L53" s="2">
        <v>96801</v>
      </c>
      <c r="M53" s="2">
        <v>4531</v>
      </c>
      <c r="N53" s="2">
        <v>101332</v>
      </c>
      <c r="AS53" s="38" t="s">
        <v>658</v>
      </c>
      <c r="AT53" s="2">
        <v>94267</v>
      </c>
      <c r="AU53" s="2">
        <v>4353</v>
      </c>
      <c r="AV53" s="2">
        <v>98620</v>
      </c>
      <c r="AX53" s="1"/>
    </row>
    <row r="54" spans="11:50" x14ac:dyDescent="0.25">
      <c r="K54" s="38" t="s">
        <v>324</v>
      </c>
      <c r="L54" s="2">
        <v>96808</v>
      </c>
      <c r="M54" s="2">
        <v>4372</v>
      </c>
      <c r="N54" s="2">
        <v>101180</v>
      </c>
      <c r="AS54" s="38" t="s">
        <v>659</v>
      </c>
      <c r="AT54" s="2">
        <v>93403</v>
      </c>
      <c r="AU54" s="2">
        <v>4106</v>
      </c>
      <c r="AV54" s="2">
        <v>97509</v>
      </c>
      <c r="AX54" s="1"/>
    </row>
    <row r="55" spans="11:50" x14ac:dyDescent="0.25">
      <c r="K55" s="38" t="s">
        <v>325</v>
      </c>
      <c r="L55" s="2">
        <v>96954</v>
      </c>
      <c r="M55" s="2">
        <v>4237</v>
      </c>
      <c r="N55" s="2">
        <v>101191</v>
      </c>
      <c r="AS55" s="38" t="s">
        <v>660</v>
      </c>
      <c r="AT55" s="2">
        <v>93976</v>
      </c>
      <c r="AU55" s="2">
        <v>4601</v>
      </c>
      <c r="AV55" s="2">
        <v>98577</v>
      </c>
      <c r="AX55" s="1"/>
    </row>
    <row r="56" spans="11:50" x14ac:dyDescent="0.25">
      <c r="K56" s="38" t="s">
        <v>326</v>
      </c>
      <c r="L56" s="2">
        <v>96310</v>
      </c>
      <c r="M56" s="2">
        <v>3909</v>
      </c>
      <c r="N56" s="2">
        <v>100219</v>
      </c>
      <c r="AX56" s="1"/>
    </row>
    <row r="57" spans="11:50" x14ac:dyDescent="0.25">
      <c r="K57" s="38" t="s">
        <v>327</v>
      </c>
      <c r="L57" s="2">
        <v>96577</v>
      </c>
      <c r="M57" s="2">
        <v>3888</v>
      </c>
      <c r="N57" s="2">
        <v>100465</v>
      </c>
      <c r="AX57" s="1"/>
    </row>
    <row r="58" spans="11:50" x14ac:dyDescent="0.25">
      <c r="K58" s="38" t="s">
        <v>328</v>
      </c>
      <c r="L58" s="2">
        <v>96352</v>
      </c>
      <c r="M58" s="2">
        <v>4199</v>
      </c>
      <c r="N58" s="2">
        <v>100551</v>
      </c>
      <c r="AX58" s="1"/>
    </row>
    <row r="59" spans="11:50" x14ac:dyDescent="0.25">
      <c r="K59" s="38" t="s">
        <v>329</v>
      </c>
      <c r="L59" s="2">
        <v>95963</v>
      </c>
      <c r="M59" s="2">
        <v>4502</v>
      </c>
      <c r="N59" s="2">
        <v>100465</v>
      </c>
      <c r="AX59" s="1"/>
    </row>
    <row r="60" spans="11:50" x14ac:dyDescent="0.25">
      <c r="K60" s="38" t="s">
        <v>330</v>
      </c>
      <c r="L60" s="2">
        <v>96612</v>
      </c>
      <c r="M60" s="2">
        <v>4395</v>
      </c>
      <c r="N60" s="2">
        <v>101007</v>
      </c>
      <c r="AX60" s="1"/>
    </row>
    <row r="61" spans="11:50" x14ac:dyDescent="0.25">
      <c r="K61" s="38" t="s">
        <v>331</v>
      </c>
      <c r="L61" s="2">
        <v>95795</v>
      </c>
      <c r="M61" s="2">
        <v>4325</v>
      </c>
      <c r="N61" s="2">
        <v>100120</v>
      </c>
      <c r="AX61" s="1"/>
    </row>
    <row r="62" spans="11:50" x14ac:dyDescent="0.25">
      <c r="K62" s="38" t="s">
        <v>332</v>
      </c>
      <c r="L62" s="2">
        <v>96759</v>
      </c>
      <c r="M62" s="2">
        <v>4314</v>
      </c>
      <c r="N62" s="2">
        <v>101073</v>
      </c>
      <c r="AX62" s="1"/>
    </row>
    <row r="63" spans="11:50" x14ac:dyDescent="0.25">
      <c r="K63" s="38" t="s">
        <v>333</v>
      </c>
      <c r="L63" s="2">
        <v>94916</v>
      </c>
      <c r="M63" s="2">
        <v>3902</v>
      </c>
      <c r="N63" s="2">
        <v>98818</v>
      </c>
      <c r="AX63" s="1"/>
    </row>
    <row r="64" spans="11:50" x14ac:dyDescent="0.25">
      <c r="K64" s="38" t="s">
        <v>334</v>
      </c>
      <c r="L64" s="2">
        <v>94808</v>
      </c>
      <c r="M64" s="2">
        <v>3890</v>
      </c>
      <c r="N64" s="2">
        <v>98698</v>
      </c>
      <c r="AX64" s="1"/>
    </row>
    <row r="65" spans="11:50" x14ac:dyDescent="0.25">
      <c r="K65" s="38" t="s">
        <v>335</v>
      </c>
      <c r="L65" s="2">
        <v>95459</v>
      </c>
      <c r="M65" s="2">
        <v>4423</v>
      </c>
      <c r="N65" s="2">
        <v>99882</v>
      </c>
      <c r="AX65" s="1"/>
    </row>
    <row r="66" spans="11:50" x14ac:dyDescent="0.25">
      <c r="K66" s="38" t="s">
        <v>336</v>
      </c>
      <c r="L66" s="2">
        <v>95637</v>
      </c>
      <c r="M66" s="2">
        <v>4835</v>
      </c>
      <c r="N66" s="2">
        <v>100472</v>
      </c>
      <c r="AX66" s="1"/>
    </row>
    <row r="67" spans="11:50" x14ac:dyDescent="0.25">
      <c r="K67" s="38" t="s">
        <v>337</v>
      </c>
      <c r="L67" s="2">
        <v>95646</v>
      </c>
      <c r="M67" s="2">
        <v>4767</v>
      </c>
      <c r="N67" s="2">
        <v>100413</v>
      </c>
      <c r="AX67" s="1"/>
    </row>
    <row r="68" spans="11:50" x14ac:dyDescent="0.25">
      <c r="K68" s="38" t="s">
        <v>338</v>
      </c>
      <c r="L68" s="2">
        <v>95436</v>
      </c>
      <c r="M68" s="2">
        <v>4853</v>
      </c>
      <c r="N68" s="2">
        <v>100289</v>
      </c>
      <c r="AX68" s="1"/>
    </row>
    <row r="69" spans="11:50" x14ac:dyDescent="0.25">
      <c r="K69" s="38" t="s">
        <v>339</v>
      </c>
      <c r="L69" s="2">
        <v>95665</v>
      </c>
      <c r="M69" s="2">
        <v>4696</v>
      </c>
      <c r="N69" s="2">
        <v>100361</v>
      </c>
      <c r="AX69" s="1"/>
    </row>
    <row r="70" spans="11:50" x14ac:dyDescent="0.25">
      <c r="K70" s="38" t="s">
        <v>340</v>
      </c>
      <c r="L70" s="2">
        <v>95035</v>
      </c>
      <c r="M70" s="2">
        <v>4263</v>
      </c>
      <c r="N70" s="2">
        <v>99298</v>
      </c>
      <c r="AX70" s="1"/>
    </row>
    <row r="71" spans="11:50" x14ac:dyDescent="0.25">
      <c r="K71" s="38" t="s">
        <v>341</v>
      </c>
      <c r="L71" s="2">
        <v>94818</v>
      </c>
      <c r="M71" s="2">
        <v>4413</v>
      </c>
      <c r="N71" s="2">
        <v>99231</v>
      </c>
      <c r="AX71" s="1"/>
    </row>
    <row r="72" spans="11:50" x14ac:dyDescent="0.25">
      <c r="K72" s="38" t="s">
        <v>342</v>
      </c>
      <c r="L72" s="2">
        <v>95474</v>
      </c>
      <c r="M72" s="2">
        <v>4731</v>
      </c>
      <c r="N72" s="2">
        <v>100205</v>
      </c>
      <c r="AX72" s="1"/>
    </row>
    <row r="73" spans="11:50" x14ac:dyDescent="0.25">
      <c r="K73" s="38" t="s">
        <v>343</v>
      </c>
      <c r="L73" s="2">
        <v>96917</v>
      </c>
      <c r="M73" s="2">
        <v>4910</v>
      </c>
      <c r="N73" s="2">
        <v>101827</v>
      </c>
      <c r="AX73" s="1"/>
    </row>
    <row r="74" spans="11:50" x14ac:dyDescent="0.25">
      <c r="K74" s="38" t="s">
        <v>344</v>
      </c>
      <c r="L74" s="2">
        <v>96981</v>
      </c>
      <c r="M74" s="2">
        <v>4730</v>
      </c>
      <c r="N74" s="2">
        <v>101711</v>
      </c>
      <c r="AX74" s="1"/>
    </row>
    <row r="75" spans="11:50" x14ac:dyDescent="0.25">
      <c r="K75" s="38" t="s">
        <v>345</v>
      </c>
      <c r="L75" s="2">
        <v>97010</v>
      </c>
      <c r="M75" s="2">
        <v>4589</v>
      </c>
      <c r="N75" s="2">
        <v>101599</v>
      </c>
      <c r="AX75" s="1"/>
    </row>
    <row r="76" spans="11:50" x14ac:dyDescent="0.25">
      <c r="K76" s="38" t="s">
        <v>346</v>
      </c>
      <c r="L76" s="2">
        <v>96965</v>
      </c>
      <c r="M76" s="2">
        <v>4264</v>
      </c>
      <c r="N76" s="2">
        <v>101229</v>
      </c>
      <c r="AX76" s="1"/>
    </row>
    <row r="77" spans="11:50" x14ac:dyDescent="0.25">
      <c r="K77" s="38" t="s">
        <v>347</v>
      </c>
      <c r="L77" s="2">
        <v>94945</v>
      </c>
      <c r="M77" s="2">
        <v>3759</v>
      </c>
      <c r="N77" s="2">
        <v>98704</v>
      </c>
      <c r="AX77" s="1"/>
    </row>
    <row r="78" spans="11:50" x14ac:dyDescent="0.25">
      <c r="K78" s="38" t="s">
        <v>348</v>
      </c>
      <c r="L78" s="2">
        <v>94771</v>
      </c>
      <c r="M78" s="2">
        <v>3731</v>
      </c>
      <c r="N78" s="2">
        <v>98502</v>
      </c>
      <c r="AX78" s="1"/>
    </row>
    <row r="79" spans="11:50" x14ac:dyDescent="0.25">
      <c r="K79" s="38" t="s">
        <v>349</v>
      </c>
      <c r="L79" s="2">
        <v>96049</v>
      </c>
      <c r="M79" s="2">
        <v>3922</v>
      </c>
      <c r="N79" s="2">
        <v>99971</v>
      </c>
      <c r="AX79" s="1"/>
    </row>
    <row r="80" spans="11:50" x14ac:dyDescent="0.25">
      <c r="K80" s="38" t="s">
        <v>350</v>
      </c>
      <c r="L80" s="2">
        <v>96872</v>
      </c>
      <c r="M80" s="2">
        <v>4129</v>
      </c>
      <c r="N80" s="2">
        <v>101001</v>
      </c>
      <c r="AX80" s="1"/>
    </row>
    <row r="81" spans="11:50" x14ac:dyDescent="0.25">
      <c r="K81" s="38" t="s">
        <v>351</v>
      </c>
      <c r="L81" s="2">
        <v>96110</v>
      </c>
      <c r="M81" s="2">
        <v>3883</v>
      </c>
      <c r="N81" s="2">
        <v>99993</v>
      </c>
      <c r="AX81" s="1"/>
    </row>
    <row r="82" spans="11:50" x14ac:dyDescent="0.25">
      <c r="K82" s="38" t="s">
        <v>352</v>
      </c>
      <c r="L82" s="2">
        <v>96851</v>
      </c>
      <c r="M82" s="2">
        <v>3932</v>
      </c>
      <c r="N82" s="2">
        <v>100783</v>
      </c>
      <c r="AX82" s="1"/>
    </row>
    <row r="83" spans="11:50" x14ac:dyDescent="0.25">
      <c r="K83" s="38" t="s">
        <v>353</v>
      </c>
      <c r="L83" s="2">
        <v>96862</v>
      </c>
      <c r="M83" s="2">
        <v>3718</v>
      </c>
      <c r="N83" s="2">
        <v>100580</v>
      </c>
      <c r="AX83" s="1"/>
    </row>
    <row r="84" spans="11:50" x14ac:dyDescent="0.25">
      <c r="K84" s="38" t="s">
        <v>354</v>
      </c>
      <c r="L84" s="2">
        <v>93577</v>
      </c>
      <c r="M84" s="2">
        <v>3385</v>
      </c>
      <c r="N84" s="2">
        <v>96962</v>
      </c>
      <c r="AX84" s="1"/>
    </row>
    <row r="85" spans="11:50" x14ac:dyDescent="0.25">
      <c r="K85" s="38" t="s">
        <v>355</v>
      </c>
      <c r="L85" s="2">
        <v>93098</v>
      </c>
      <c r="M85" s="2">
        <v>3429</v>
      </c>
      <c r="N85" s="2">
        <v>96527</v>
      </c>
      <c r="AX85" s="1"/>
    </row>
    <row r="86" spans="11:50" x14ac:dyDescent="0.25">
      <c r="K86" s="38" t="s">
        <v>356</v>
      </c>
      <c r="L86" s="2">
        <v>94211</v>
      </c>
      <c r="M86" s="2">
        <v>3670</v>
      </c>
      <c r="N86" s="2">
        <v>97881</v>
      </c>
      <c r="AX86" s="1"/>
    </row>
    <row r="87" spans="11:50" x14ac:dyDescent="0.25">
      <c r="K87" s="38" t="s">
        <v>357</v>
      </c>
      <c r="L87" s="2">
        <v>94864</v>
      </c>
      <c r="M87" s="2">
        <v>4118</v>
      </c>
      <c r="N87" s="2">
        <v>98982</v>
      </c>
      <c r="AX87" s="1"/>
    </row>
    <row r="88" spans="11:50" x14ac:dyDescent="0.25">
      <c r="K88" s="38" t="s">
        <v>358</v>
      </c>
      <c r="L88" s="2">
        <v>93690</v>
      </c>
      <c r="M88" s="2">
        <v>4118</v>
      </c>
      <c r="N88" s="2">
        <v>97808</v>
      </c>
      <c r="AX88" s="1"/>
    </row>
    <row r="89" spans="11:50" x14ac:dyDescent="0.25">
      <c r="K89" s="38" t="s">
        <v>359</v>
      </c>
      <c r="L89" s="2">
        <v>95381</v>
      </c>
      <c r="M89" s="2">
        <v>4068</v>
      </c>
      <c r="N89" s="2">
        <v>99449</v>
      </c>
      <c r="AX89" s="1"/>
    </row>
    <row r="90" spans="11:50" x14ac:dyDescent="0.25">
      <c r="K90" s="38" t="s">
        <v>360</v>
      </c>
      <c r="L90" s="2">
        <v>95850</v>
      </c>
      <c r="M90" s="2">
        <v>3858</v>
      </c>
      <c r="N90" s="2">
        <v>99708</v>
      </c>
      <c r="AX90" s="1"/>
    </row>
    <row r="91" spans="11:50" x14ac:dyDescent="0.25">
      <c r="K91" s="38" t="s">
        <v>361</v>
      </c>
      <c r="L91" s="2">
        <v>94596</v>
      </c>
      <c r="M91" s="2">
        <v>3430</v>
      </c>
      <c r="N91" s="2">
        <v>98026</v>
      </c>
      <c r="AX91" s="1"/>
    </row>
    <row r="92" spans="11:50" x14ac:dyDescent="0.25">
      <c r="K92" s="38" t="s">
        <v>362</v>
      </c>
      <c r="L92" s="2">
        <v>94988</v>
      </c>
      <c r="M92" s="2">
        <v>3433</v>
      </c>
      <c r="N92" s="2">
        <v>98421</v>
      </c>
      <c r="AX92" s="1"/>
    </row>
    <row r="93" spans="11:50" x14ac:dyDescent="0.25">
      <c r="K93" s="38" t="s">
        <v>363</v>
      </c>
      <c r="L93" s="2">
        <v>95717</v>
      </c>
      <c r="M93" s="2">
        <v>3737</v>
      </c>
      <c r="N93" s="2">
        <v>99454</v>
      </c>
      <c r="AX93" s="1"/>
    </row>
    <row r="94" spans="11:50" x14ac:dyDescent="0.25">
      <c r="K94" s="38" t="s">
        <v>364</v>
      </c>
      <c r="L94" s="2">
        <v>96865</v>
      </c>
      <c r="M94" s="2">
        <v>4086</v>
      </c>
      <c r="N94" s="2">
        <v>100951</v>
      </c>
      <c r="AX94" s="1"/>
    </row>
    <row r="95" spans="11:50" x14ac:dyDescent="0.25">
      <c r="K95" s="38" t="s">
        <v>365</v>
      </c>
      <c r="L95" s="2">
        <v>96701</v>
      </c>
      <c r="M95" s="2">
        <v>3913</v>
      </c>
      <c r="N95" s="2">
        <v>100614</v>
      </c>
      <c r="AX95" s="1"/>
    </row>
    <row r="96" spans="11:50" x14ac:dyDescent="0.25">
      <c r="K96" s="38" t="s">
        <v>366</v>
      </c>
      <c r="L96" s="2">
        <v>96891</v>
      </c>
      <c r="M96" s="2">
        <v>3910</v>
      </c>
      <c r="N96" s="2">
        <v>100801</v>
      </c>
      <c r="AX96" s="1"/>
    </row>
    <row r="97" spans="11:50" x14ac:dyDescent="0.25">
      <c r="K97" s="38" t="s">
        <v>367</v>
      </c>
      <c r="L97" s="2">
        <v>96214</v>
      </c>
      <c r="M97" s="2">
        <v>3706</v>
      </c>
      <c r="N97" s="2">
        <v>99920</v>
      </c>
      <c r="AX97" s="1"/>
    </row>
    <row r="98" spans="11:50" x14ac:dyDescent="0.25">
      <c r="K98" s="38" t="s">
        <v>368</v>
      </c>
      <c r="L98" s="2">
        <v>93563</v>
      </c>
      <c r="M98" s="2">
        <v>3288</v>
      </c>
      <c r="N98" s="2">
        <v>96851</v>
      </c>
      <c r="AX98" s="1"/>
    </row>
    <row r="99" spans="11:50" x14ac:dyDescent="0.25">
      <c r="K99" s="38" t="s">
        <v>369</v>
      </c>
      <c r="L99" s="2">
        <v>93045</v>
      </c>
      <c r="M99" s="2">
        <v>3352</v>
      </c>
      <c r="N99" s="2">
        <v>96397</v>
      </c>
      <c r="AX99" s="1"/>
    </row>
    <row r="100" spans="11:50" x14ac:dyDescent="0.25">
      <c r="K100" s="38" t="s">
        <v>370</v>
      </c>
      <c r="L100" s="2">
        <v>96690</v>
      </c>
      <c r="M100" s="2">
        <v>3720</v>
      </c>
      <c r="N100" s="2">
        <v>100410</v>
      </c>
      <c r="AX100" s="1"/>
    </row>
    <row r="101" spans="11:50" x14ac:dyDescent="0.25">
      <c r="K101" s="38" t="s">
        <v>371</v>
      </c>
      <c r="L101" s="2">
        <v>96942</v>
      </c>
      <c r="M101" s="2">
        <v>3912</v>
      </c>
      <c r="N101" s="2">
        <v>100854</v>
      </c>
      <c r="AX101" s="1"/>
    </row>
    <row r="102" spans="11:50" x14ac:dyDescent="0.25">
      <c r="K102" s="38" t="s">
        <v>372</v>
      </c>
      <c r="L102" s="2">
        <v>96810</v>
      </c>
      <c r="M102" s="2">
        <v>3695</v>
      </c>
      <c r="N102" s="2">
        <v>100505</v>
      </c>
      <c r="AX102" s="1"/>
    </row>
    <row r="103" spans="11:50" x14ac:dyDescent="0.25">
      <c r="K103" s="38" t="s">
        <v>373</v>
      </c>
      <c r="L103" s="2">
        <v>96412</v>
      </c>
      <c r="M103" s="2">
        <v>3568</v>
      </c>
      <c r="N103" s="2">
        <v>99980</v>
      </c>
      <c r="AX103" s="1"/>
    </row>
    <row r="104" spans="11:50" x14ac:dyDescent="0.25">
      <c r="K104" s="38" t="s">
        <v>374</v>
      </c>
      <c r="L104" s="2">
        <v>96403</v>
      </c>
      <c r="M104" s="2">
        <v>3423</v>
      </c>
      <c r="N104" s="2">
        <v>99826</v>
      </c>
      <c r="AX104" s="1"/>
    </row>
    <row r="105" spans="11:50" x14ac:dyDescent="0.25">
      <c r="K105" s="38" t="s">
        <v>375</v>
      </c>
      <c r="L105" s="2">
        <v>94068</v>
      </c>
      <c r="M105" s="2">
        <v>3110</v>
      </c>
      <c r="N105" s="2">
        <v>97178</v>
      </c>
      <c r="AX105" s="1"/>
    </row>
    <row r="106" spans="11:50" x14ac:dyDescent="0.25">
      <c r="K106" s="38" t="s">
        <v>376</v>
      </c>
      <c r="L106" s="2">
        <v>93942</v>
      </c>
      <c r="M106" s="2">
        <v>3064</v>
      </c>
      <c r="N106" s="2">
        <v>97006</v>
      </c>
      <c r="AX106" s="1"/>
    </row>
    <row r="107" spans="11:50" x14ac:dyDescent="0.25">
      <c r="K107" s="38" t="s">
        <v>377</v>
      </c>
      <c r="L107" s="2">
        <v>96447</v>
      </c>
      <c r="M107" s="2">
        <v>3330</v>
      </c>
      <c r="N107" s="2">
        <v>99777</v>
      </c>
      <c r="AX107" s="1"/>
    </row>
    <row r="108" spans="11:50" x14ac:dyDescent="0.25">
      <c r="K108" s="38" t="s">
        <v>252</v>
      </c>
      <c r="L108" s="2">
        <v>9613761</v>
      </c>
      <c r="M108" s="2">
        <v>371458</v>
      </c>
      <c r="N108" s="2">
        <v>10035029</v>
      </c>
      <c r="AX108" s="1"/>
    </row>
    <row r="109" spans="11:50" x14ac:dyDescent="0.25">
      <c r="AX109" s="1"/>
    </row>
  </sheetData>
  <mergeCells count="4">
    <mergeCell ref="G4:I4"/>
    <mergeCell ref="B1:I1"/>
    <mergeCell ref="U1:AQ1"/>
    <mergeCell ref="K1:S1"/>
  </mergeCells>
  <pageMargins left="0.7" right="0.7" top="0.75" bottom="0.75" header="0.3" footer="0.3"/>
  <pageSetup paperSize="9"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F570"/>
  <sheetViews>
    <sheetView topLeftCell="Y175" workbookViewId="0">
      <selection activeCell="AI431" sqref="AI431:AO431"/>
    </sheetView>
  </sheetViews>
  <sheetFormatPr defaultRowHeight="15" x14ac:dyDescent="0.25"/>
  <cols>
    <col min="1" max="1" width="3.7109375" customWidth="1"/>
    <col min="2" max="2" width="13.140625" bestFit="1" customWidth="1"/>
    <col min="3" max="4" width="9.28515625" customWidth="1"/>
    <col min="5" max="5" width="3" customWidth="1"/>
    <col min="7" max="7" width="4.42578125" customWidth="1"/>
    <col min="8" max="8" width="13.140625" bestFit="1" customWidth="1"/>
    <col min="9" max="9" width="16.28515625" customWidth="1"/>
    <col min="10" max="10" width="9.28515625" customWidth="1"/>
    <col min="11" max="11" width="15.42578125" customWidth="1"/>
    <col min="12" max="12" width="9.28515625" customWidth="1"/>
    <col min="13" max="13" width="16" customWidth="1"/>
    <col min="14" max="14" width="9.28515625" customWidth="1"/>
    <col min="15" max="15" width="16" customWidth="1"/>
    <col min="16" max="16" width="9.28515625" customWidth="1"/>
    <col min="17" max="18" width="14.28515625" customWidth="1"/>
    <col min="19" max="19" width="3.5703125" customWidth="1"/>
    <col min="27" max="27" width="78.140625" customWidth="1"/>
    <col min="28" max="28" width="16.28515625" customWidth="1"/>
    <col min="29" max="29" width="8.28515625" customWidth="1"/>
    <col min="30" max="30" width="8.7109375" customWidth="1"/>
    <col min="31" max="31" width="7.42578125" customWidth="1"/>
    <col min="32" max="32" width="9" customWidth="1"/>
    <col min="33" max="33" width="8.28515625" customWidth="1"/>
    <col min="34" max="34" width="11.5703125" customWidth="1"/>
    <col min="35" max="35" width="12.5703125" customWidth="1"/>
    <col min="36" max="36" width="9.5703125" customWidth="1"/>
    <col min="37" max="37" width="8.28515625" customWidth="1"/>
    <col min="38" max="38" width="8.7109375" customWidth="1"/>
    <col min="39" max="39" width="7.42578125" customWidth="1"/>
    <col min="40" max="40" width="9" customWidth="1"/>
    <col min="41" max="41" width="8.28515625" customWidth="1"/>
    <col min="42" max="42" width="11.5703125" customWidth="1"/>
    <col min="43" max="43" width="12.5703125" customWidth="1"/>
    <col min="44" max="44" width="9.5703125" customWidth="1"/>
    <col min="45" max="45" width="8.28515625" customWidth="1"/>
    <col min="46" max="46" width="8.7109375" customWidth="1"/>
    <col min="47" max="47" width="7.42578125" customWidth="1"/>
    <col min="48" max="48" width="9" customWidth="1"/>
    <col min="49" max="49" width="8.28515625" customWidth="1"/>
    <col min="50" max="50" width="11.5703125" customWidth="1"/>
    <col min="51" max="51" width="12.5703125" customWidth="1"/>
    <col min="52" max="52" width="9.5703125" customWidth="1"/>
    <col min="53" max="53" width="8.28515625" customWidth="1"/>
    <col min="54" max="54" width="8.7109375" customWidth="1"/>
    <col min="55" max="55" width="7.42578125" customWidth="1"/>
    <col min="56" max="56" width="9" customWidth="1"/>
    <col min="57" max="57" width="8.28515625" customWidth="1"/>
    <col min="58" max="58" width="11.5703125" customWidth="1"/>
    <col min="59" max="59" width="12.5703125" customWidth="1"/>
    <col min="60" max="60" width="9.5703125" customWidth="1"/>
    <col min="61" max="61" width="8.28515625" customWidth="1"/>
    <col min="62" max="62" width="8.7109375" customWidth="1"/>
    <col min="63" max="63" width="7.42578125" customWidth="1"/>
    <col min="64" max="64" width="9" customWidth="1"/>
    <col min="65" max="65" width="8.28515625" customWidth="1"/>
    <col min="66" max="66" width="11.5703125" customWidth="1"/>
    <col min="67" max="67" width="12.5703125" customWidth="1"/>
    <col min="68" max="68" width="9.5703125" customWidth="1"/>
    <col min="69" max="69" width="8.28515625" customWidth="1"/>
    <col min="70" max="70" width="8.7109375" customWidth="1"/>
    <col min="71" max="71" width="7.42578125" customWidth="1"/>
    <col min="72" max="72" width="9" customWidth="1"/>
    <col min="73" max="73" width="8.28515625" customWidth="1"/>
    <col min="74" max="74" width="11.5703125" bestFit="1" customWidth="1"/>
    <col min="75" max="75" width="12.5703125" bestFit="1" customWidth="1"/>
    <col min="76" max="76" width="9.5703125" customWidth="1"/>
    <col min="77" max="77" width="8.28515625" customWidth="1"/>
    <col min="78" max="78" width="8.7109375" customWidth="1"/>
    <col min="79" max="79" width="7.42578125" customWidth="1"/>
    <col min="80" max="80" width="9" customWidth="1"/>
    <col min="81" max="81" width="8.28515625" customWidth="1"/>
    <col min="82" max="82" width="11.5703125" bestFit="1" customWidth="1"/>
    <col min="83" max="83" width="12.5703125" bestFit="1" customWidth="1"/>
    <col min="84" max="84" width="11.28515625" bestFit="1" customWidth="1"/>
  </cols>
  <sheetData>
    <row r="1" spans="2:84" s="29" customFormat="1" x14ac:dyDescent="0.25">
      <c r="B1" s="84" t="s">
        <v>396</v>
      </c>
      <c r="C1" s="84"/>
      <c r="D1" s="84"/>
      <c r="E1" s="84"/>
      <c r="F1" s="84"/>
      <c r="H1" s="83" t="s">
        <v>401</v>
      </c>
      <c r="I1" s="83"/>
      <c r="J1" s="83"/>
      <c r="K1" s="83"/>
      <c r="L1" s="83"/>
      <c r="M1" s="83"/>
      <c r="N1" s="83"/>
      <c r="O1" s="83"/>
      <c r="P1" s="83"/>
      <c r="Q1" s="83"/>
      <c r="R1" s="83"/>
      <c r="S1" s="83"/>
      <c r="T1" s="83"/>
      <c r="U1" s="83"/>
      <c r="V1" s="83"/>
      <c r="W1" s="83"/>
      <c r="X1" s="83"/>
      <c r="Y1" s="83"/>
    </row>
    <row r="3" spans="2:84" x14ac:dyDescent="0.25">
      <c r="B3" s="37" t="s">
        <v>254</v>
      </c>
      <c r="C3" t="s" vm="2">
        <v>253</v>
      </c>
      <c r="H3" s="37" t="s">
        <v>254</v>
      </c>
      <c r="I3" t="s" vm="1">
        <v>80</v>
      </c>
      <c r="AA3" s="37" t="s">
        <v>254</v>
      </c>
      <c r="AB3" t="s" vm="1">
        <v>80</v>
      </c>
    </row>
    <row r="4" spans="2:84" x14ac:dyDescent="0.25">
      <c r="U4" t="s">
        <v>255</v>
      </c>
      <c r="V4" t="s">
        <v>5</v>
      </c>
      <c r="W4" t="s">
        <v>274</v>
      </c>
      <c r="X4" t="s">
        <v>6</v>
      </c>
      <c r="Y4" t="s">
        <v>7</v>
      </c>
    </row>
    <row r="5" spans="2:84" x14ac:dyDescent="0.25">
      <c r="B5" s="37" t="s">
        <v>236</v>
      </c>
      <c r="C5" t="s">
        <v>398</v>
      </c>
      <c r="D5" t="s">
        <v>400</v>
      </c>
      <c r="I5" s="37" t="s">
        <v>256</v>
      </c>
      <c r="T5" s="40" t="s">
        <v>260</v>
      </c>
      <c r="U5" s="4">
        <f>(VLOOKUP($T5,$H$8:$R$1048576,11,FALSE)/VLOOKUP($T5,$H$8:$R$1048576,10,FALSE))</f>
        <v>0.94461134922860313</v>
      </c>
      <c r="V5" s="4">
        <f t="shared" ref="V5:V18" si="0">(VLOOKUP($T5,$H$8:$R$1048576,3,FALSE)/VLOOKUP($T5,$H$8:$R$1048576,2,FALSE))</f>
        <v>0.95485661810744249</v>
      </c>
      <c r="W5" s="4">
        <f t="shared" ref="W5:W18" si="1">(VLOOKUP($T5,$H$8:$R$1048576,5,FALSE)/VLOOKUP($T5,$H$8:$R$1048576,4,FALSE))</f>
        <v>0.95286884197711474</v>
      </c>
      <c r="X5" s="4">
        <f t="shared" ref="X5:X18" si="2">(VLOOKUP($T5,$H$8:$R$1048576,7,FALSE)/VLOOKUP($T5,$H$8:$R$1048576,6,FALSE))</f>
        <v>0.93481411454129526</v>
      </c>
      <c r="Y5" s="4">
        <f t="shared" ref="Y5:Y18" si="3">(VLOOKUP($T5,$H$8:$R$1048576,9,FALSE)/VLOOKUP($T5,$H$8:$R$1048576,8,FALSE))</f>
        <v>0.94209300711216004</v>
      </c>
      <c r="AA5" s="37" t="s">
        <v>611</v>
      </c>
      <c r="AB5" s="37" t="s">
        <v>256</v>
      </c>
    </row>
    <row r="6" spans="2:84" x14ac:dyDescent="0.25">
      <c r="B6" s="38" t="s">
        <v>237</v>
      </c>
      <c r="C6" s="2">
        <v>371022</v>
      </c>
      <c r="D6" s="2">
        <v>335418</v>
      </c>
      <c r="F6" s="4">
        <f>D6/C6</f>
        <v>0.90403803548037587</v>
      </c>
      <c r="I6" t="s">
        <v>5</v>
      </c>
      <c r="K6" t="s">
        <v>33</v>
      </c>
      <c r="M6" t="s">
        <v>257</v>
      </c>
      <c r="O6" t="s">
        <v>258</v>
      </c>
      <c r="Q6" t="s">
        <v>397</v>
      </c>
      <c r="R6" t="s">
        <v>399</v>
      </c>
      <c r="T6" s="39" t="s">
        <v>261</v>
      </c>
      <c r="U6" s="4">
        <f t="shared" ref="U6:U18" si="4">(VLOOKUP(T6,$H$8:$R$1048576,11,FALSE)/VLOOKUP(T6,$H$8:$R$1048576,10,FALSE))</f>
        <v>0.94566539218233792</v>
      </c>
      <c r="V6" s="4">
        <f t="shared" si="0"/>
        <v>0.95826558265582651</v>
      </c>
      <c r="W6" s="4">
        <f t="shared" si="1"/>
        <v>0.95495101694479445</v>
      </c>
      <c r="X6" s="4">
        <f t="shared" si="2"/>
        <v>0.93534326838483217</v>
      </c>
      <c r="Y6" s="4">
        <f t="shared" si="3"/>
        <v>0.94124743181346959</v>
      </c>
      <c r="AB6" t="s">
        <v>260</v>
      </c>
      <c r="AI6" t="s">
        <v>606</v>
      </c>
      <c r="AJ6" t="s">
        <v>261</v>
      </c>
      <c r="AQ6" t="s">
        <v>607</v>
      </c>
      <c r="AR6" t="s">
        <v>262</v>
      </c>
      <c r="AY6" t="s">
        <v>608</v>
      </c>
      <c r="AZ6" t="s">
        <v>263</v>
      </c>
      <c r="BG6" t="s">
        <v>609</v>
      </c>
      <c r="BH6" t="s">
        <v>264</v>
      </c>
      <c r="BO6" t="s">
        <v>610</v>
      </c>
      <c r="BP6" t="s">
        <v>265</v>
      </c>
      <c r="BW6" t="s">
        <v>646</v>
      </c>
      <c r="BX6" t="s">
        <v>266</v>
      </c>
      <c r="CE6" t="s">
        <v>661</v>
      </c>
      <c r="CF6" t="s">
        <v>252</v>
      </c>
    </row>
    <row r="7" spans="2:84" x14ac:dyDescent="0.25">
      <c r="B7" s="38" t="s">
        <v>238</v>
      </c>
      <c r="C7" s="2">
        <v>672605</v>
      </c>
      <c r="D7" s="2">
        <v>636514</v>
      </c>
      <c r="F7" s="4">
        <f t="shared" ref="F7:F20" si="5">D7/C7</f>
        <v>0.9463414634146341</v>
      </c>
      <c r="H7" s="37" t="s">
        <v>236</v>
      </c>
      <c r="I7" t="s">
        <v>398</v>
      </c>
      <c r="J7" t="s">
        <v>400</v>
      </c>
      <c r="K7" t="s">
        <v>398</v>
      </c>
      <c r="L7" t="s">
        <v>400</v>
      </c>
      <c r="M7" t="s">
        <v>398</v>
      </c>
      <c r="N7" t="s">
        <v>400</v>
      </c>
      <c r="O7" t="s">
        <v>398</v>
      </c>
      <c r="P7" t="s">
        <v>400</v>
      </c>
      <c r="T7" s="39" t="s">
        <v>262</v>
      </c>
      <c r="U7" s="4">
        <f t="shared" si="4"/>
        <v>0.950476516153972</v>
      </c>
      <c r="V7" s="4">
        <f t="shared" si="0"/>
        <v>0.96026220473262847</v>
      </c>
      <c r="W7" s="4">
        <f t="shared" si="1"/>
        <v>0.95576333409816228</v>
      </c>
      <c r="X7" s="4">
        <f t="shared" si="2"/>
        <v>0.94040115378452005</v>
      </c>
      <c r="Y7" s="4">
        <f t="shared" si="3"/>
        <v>0.95242281958708241</v>
      </c>
      <c r="AA7" s="37" t="s">
        <v>236</v>
      </c>
      <c r="AB7" t="s">
        <v>599</v>
      </c>
      <c r="AC7" t="s">
        <v>600</v>
      </c>
      <c r="AD7" t="s">
        <v>601</v>
      </c>
      <c r="AE7" t="s">
        <v>602</v>
      </c>
      <c r="AF7" t="s">
        <v>603</v>
      </c>
      <c r="AG7" t="s">
        <v>604</v>
      </c>
      <c r="AH7" t="s">
        <v>605</v>
      </c>
      <c r="AJ7" t="s">
        <v>599</v>
      </c>
      <c r="AK7" t="s">
        <v>600</v>
      </c>
      <c r="AL7" t="s">
        <v>601</v>
      </c>
      <c r="AM7" t="s">
        <v>602</v>
      </c>
      <c r="AN7" t="s">
        <v>603</v>
      </c>
      <c r="AO7" t="s">
        <v>604</v>
      </c>
      <c r="AP7" t="s">
        <v>605</v>
      </c>
      <c r="AR7" t="s">
        <v>599</v>
      </c>
      <c r="AS7" t="s">
        <v>600</v>
      </c>
      <c r="AT7" t="s">
        <v>601</v>
      </c>
      <c r="AU7" t="s">
        <v>602</v>
      </c>
      <c r="AV7" t="s">
        <v>603</v>
      </c>
      <c r="AW7" t="s">
        <v>604</v>
      </c>
      <c r="AX7" t="s">
        <v>605</v>
      </c>
      <c r="AZ7" t="s">
        <v>599</v>
      </c>
      <c r="BA7" t="s">
        <v>600</v>
      </c>
      <c r="BB7" t="s">
        <v>601</v>
      </c>
      <c r="BC7" t="s">
        <v>602</v>
      </c>
      <c r="BD7" t="s">
        <v>603</v>
      </c>
      <c r="BE7" t="s">
        <v>604</v>
      </c>
      <c r="BF7" t="s">
        <v>605</v>
      </c>
      <c r="BH7" t="s">
        <v>599</v>
      </c>
      <c r="BI7" t="s">
        <v>600</v>
      </c>
      <c r="BJ7" t="s">
        <v>601</v>
      </c>
      <c r="BK7" t="s">
        <v>602</v>
      </c>
      <c r="BL7" t="s">
        <v>603</v>
      </c>
      <c r="BM7" t="s">
        <v>604</v>
      </c>
      <c r="BN7" t="s">
        <v>605</v>
      </c>
      <c r="BP7" t="s">
        <v>599</v>
      </c>
      <c r="BQ7" t="s">
        <v>600</v>
      </c>
      <c r="BR7" t="s">
        <v>601</v>
      </c>
      <c r="BS7" t="s">
        <v>602</v>
      </c>
      <c r="BT7" t="s">
        <v>603</v>
      </c>
      <c r="BU7" t="s">
        <v>604</v>
      </c>
      <c r="BV7" t="s">
        <v>605</v>
      </c>
      <c r="BX7" t="s">
        <v>599</v>
      </c>
      <c r="BY7" t="s">
        <v>600</v>
      </c>
      <c r="BZ7" t="s">
        <v>601</v>
      </c>
      <c r="CA7" t="s">
        <v>602</v>
      </c>
      <c r="CB7" t="s">
        <v>603</v>
      </c>
      <c r="CC7" t="s">
        <v>604</v>
      </c>
      <c r="CD7" t="s">
        <v>605</v>
      </c>
    </row>
    <row r="8" spans="2:84" x14ac:dyDescent="0.25">
      <c r="B8" s="38" t="s">
        <v>239</v>
      </c>
      <c r="C8" s="2">
        <v>663661</v>
      </c>
      <c r="D8" s="2">
        <v>624872</v>
      </c>
      <c r="F8" s="4">
        <f t="shared" si="5"/>
        <v>0.94155299166291229</v>
      </c>
      <c r="H8" s="38" t="s">
        <v>260</v>
      </c>
      <c r="I8" s="2">
        <v>95828</v>
      </c>
      <c r="J8" s="2">
        <v>91502</v>
      </c>
      <c r="K8" s="2">
        <v>195497</v>
      </c>
      <c r="L8" s="2">
        <v>186283</v>
      </c>
      <c r="M8" s="2">
        <v>224251</v>
      </c>
      <c r="N8" s="2">
        <v>209633</v>
      </c>
      <c r="O8" s="2">
        <v>158461</v>
      </c>
      <c r="P8" s="2">
        <v>149285</v>
      </c>
      <c r="Q8" s="2">
        <v>674037</v>
      </c>
      <c r="R8" s="2">
        <v>636703</v>
      </c>
      <c r="T8" s="39" t="s">
        <v>263</v>
      </c>
      <c r="U8" s="4">
        <f t="shared" si="4"/>
        <v>0.90906682840858299</v>
      </c>
      <c r="V8" s="4">
        <f t="shared" si="0"/>
        <v>0.91474957688209113</v>
      </c>
      <c r="W8" s="4">
        <f t="shared" si="1"/>
        <v>0.92342285546169045</v>
      </c>
      <c r="X8" s="4">
        <f t="shared" si="2"/>
        <v>0.89411118415720314</v>
      </c>
      <c r="Y8" s="4">
        <f t="shared" si="3"/>
        <v>0.90935382528520881</v>
      </c>
      <c r="AA8" s="38" t="s">
        <v>415</v>
      </c>
      <c r="AB8" s="53">
        <v>0.96533333333333338</v>
      </c>
      <c r="AC8" s="53">
        <v>0.97382198952879584</v>
      </c>
      <c r="AD8" s="53">
        <v>0.95484727755644094</v>
      </c>
      <c r="AE8" s="53">
        <v>0.94687915006640111</v>
      </c>
      <c r="AF8" s="53">
        <v>0.97177419354838712</v>
      </c>
      <c r="AG8" s="53">
        <v>0.97513089005235598</v>
      </c>
      <c r="AH8" s="53">
        <v>0.97590361445783136</v>
      </c>
      <c r="AI8" s="53">
        <v>0.96624149264907799</v>
      </c>
      <c r="AJ8" s="53">
        <v>0.96574440052700927</v>
      </c>
      <c r="AK8" s="53">
        <v>0.98140770252324039</v>
      </c>
      <c r="AL8" s="53">
        <v>0.94966887417218548</v>
      </c>
      <c r="AM8" s="53">
        <v>0.94055482166446502</v>
      </c>
      <c r="AN8" s="53">
        <v>0.98945981554677209</v>
      </c>
      <c r="AO8" s="53">
        <v>0.98814229249011853</v>
      </c>
      <c r="AP8" s="53">
        <v>0.99078947368421055</v>
      </c>
      <c r="AQ8" s="53">
        <v>0.97225248294400013</v>
      </c>
      <c r="AR8" s="53">
        <v>0.99211563731931673</v>
      </c>
      <c r="AS8" s="53">
        <v>0.97343957503320055</v>
      </c>
      <c r="AT8" s="53">
        <v>0.97622192866578594</v>
      </c>
      <c r="AU8" s="53">
        <v>0.97763157894736841</v>
      </c>
      <c r="AV8" s="53">
        <v>0.98554533508541398</v>
      </c>
      <c r="AW8" s="53">
        <v>0.97769028871391073</v>
      </c>
      <c r="AX8" s="53">
        <v>0.98959687906371907</v>
      </c>
      <c r="AY8" s="53">
        <v>0.98174874611838781</v>
      </c>
      <c r="AZ8" s="53">
        <v>0.92277486910994766</v>
      </c>
      <c r="BA8" s="53">
        <v>0.98815789473684212</v>
      </c>
      <c r="BB8" s="53">
        <v>0.89005235602094246</v>
      </c>
      <c r="BC8" s="53">
        <v>0.86648865153538046</v>
      </c>
      <c r="BD8" s="53">
        <v>0.93089960886571055</v>
      </c>
      <c r="BE8" s="53">
        <v>0.98049414824447334</v>
      </c>
      <c r="BF8" s="53">
        <v>0.97005208333333337</v>
      </c>
      <c r="BG8" s="53">
        <v>0.93555994454951852</v>
      </c>
      <c r="BH8" s="53">
        <v>0.93280632411067199</v>
      </c>
      <c r="BI8" s="53">
        <v>0.86114819759679573</v>
      </c>
      <c r="BJ8" s="53">
        <v>0.98418972332015808</v>
      </c>
      <c r="BK8" s="53">
        <v>0.96184210526315794</v>
      </c>
      <c r="BL8" s="53">
        <v>0.93085106382978722</v>
      </c>
      <c r="BM8" s="53">
        <v>0.89771197846567963</v>
      </c>
      <c r="BN8" s="53">
        <v>0.92010652463382159</v>
      </c>
      <c r="BO8" s="53">
        <v>0.9269508453171531</v>
      </c>
      <c r="BP8" s="53">
        <v>0.98619824341279805</v>
      </c>
      <c r="BQ8" s="53">
        <v>0.94881889763779526</v>
      </c>
      <c r="BR8" s="53">
        <v>0.95902688860435337</v>
      </c>
      <c r="BS8" s="53">
        <v>0.96455696202531649</v>
      </c>
      <c r="BT8" s="53">
        <v>0.90715181932245925</v>
      </c>
      <c r="BU8" s="53">
        <v>0.97429305912596398</v>
      </c>
      <c r="BV8" s="53">
        <v>0.97246558197747179</v>
      </c>
      <c r="BW8" s="53">
        <v>0.9589302074437368</v>
      </c>
      <c r="BX8" s="53">
        <v>0.94782608695652171</v>
      </c>
      <c r="BY8" s="53">
        <v>0.93711467324290998</v>
      </c>
      <c r="BZ8" s="53">
        <v>0.93984962406015038</v>
      </c>
      <c r="CA8" s="53">
        <v>0.91739674593241549</v>
      </c>
      <c r="CB8" s="53">
        <v>0.96287128712871284</v>
      </c>
      <c r="CC8" s="53">
        <v>0.96319018404907975</v>
      </c>
      <c r="CD8" s="53">
        <v>0.95049504950495045</v>
      </c>
      <c r="CE8" s="53">
        <v>0.94553480726782002</v>
      </c>
      <c r="CF8" s="53">
        <v>0.95531693232709969</v>
      </c>
    </row>
    <row r="9" spans="2:84" x14ac:dyDescent="0.25">
      <c r="B9" s="38" t="s">
        <v>240</v>
      </c>
      <c r="C9" s="2">
        <v>665216</v>
      </c>
      <c r="D9" s="2">
        <v>589934</v>
      </c>
      <c r="F9" s="4">
        <f t="shared" si="5"/>
        <v>0.88683074369828752</v>
      </c>
      <c r="H9" s="38" t="s">
        <v>261</v>
      </c>
      <c r="I9" s="2">
        <v>95940</v>
      </c>
      <c r="J9" s="2">
        <v>91936</v>
      </c>
      <c r="K9" s="2">
        <v>194455</v>
      </c>
      <c r="L9" s="2">
        <v>185695</v>
      </c>
      <c r="M9" s="2">
        <v>223921</v>
      </c>
      <c r="N9" s="2">
        <v>209443</v>
      </c>
      <c r="O9" s="2">
        <v>159159</v>
      </c>
      <c r="P9" s="2">
        <v>149808</v>
      </c>
      <c r="Q9" s="2">
        <v>673475</v>
      </c>
      <c r="R9" s="2">
        <v>636882</v>
      </c>
      <c r="T9" s="39" t="s">
        <v>264</v>
      </c>
      <c r="U9" s="4">
        <f t="shared" si="4"/>
        <v>0.91743732789226451</v>
      </c>
      <c r="V9" s="4">
        <f t="shared" si="0"/>
        <v>0.90856772141302533</v>
      </c>
      <c r="W9" s="4">
        <f t="shared" si="1"/>
        <v>0.93416832057706356</v>
      </c>
      <c r="X9" s="4">
        <f t="shared" si="2"/>
        <v>0.89878232023506432</v>
      </c>
      <c r="Y9" s="4">
        <f t="shared" si="3"/>
        <v>0.92869948714104555</v>
      </c>
      <c r="AA9" s="38" t="s">
        <v>416</v>
      </c>
      <c r="AB9" s="53">
        <v>0.97093023255813948</v>
      </c>
      <c r="AC9" s="53">
        <v>0.95918367346938771</v>
      </c>
      <c r="AD9" s="53">
        <v>0.97093023255813948</v>
      </c>
      <c r="AE9" s="53">
        <v>0.97093023255813948</v>
      </c>
      <c r="AF9" s="53">
        <v>0.96491228070175439</v>
      </c>
      <c r="AG9" s="53">
        <v>0.97337278106508873</v>
      </c>
      <c r="AH9" s="53">
        <v>0.9641791044776119</v>
      </c>
      <c r="AI9" s="53">
        <v>0.96777693391260855</v>
      </c>
      <c r="AJ9" s="53">
        <v>0.94817073170731703</v>
      </c>
      <c r="AK9" s="53">
        <v>0.91520467836257313</v>
      </c>
      <c r="AL9" s="53">
        <v>0.94817073170731703</v>
      </c>
      <c r="AM9" s="53">
        <v>0.97922848664688422</v>
      </c>
      <c r="AN9" s="53">
        <v>0.94817073170731703</v>
      </c>
      <c r="AO9" s="53">
        <v>0.97947214076246336</v>
      </c>
      <c r="AP9" s="53">
        <v>0.96656534954407292</v>
      </c>
      <c r="AQ9" s="53">
        <v>0.9549975500625637</v>
      </c>
      <c r="AR9" s="53">
        <v>0.9708454810495627</v>
      </c>
      <c r="AS9" s="53">
        <v>0.91238670694864044</v>
      </c>
      <c r="AT9" s="53">
        <v>0.97398843930635837</v>
      </c>
      <c r="AU9" s="53">
        <v>0.97413793103448276</v>
      </c>
      <c r="AV9" s="53">
        <v>0.97953216374269003</v>
      </c>
      <c r="AW9" s="53">
        <v>0.91317365269461082</v>
      </c>
      <c r="AX9" s="53">
        <v>0.95820895522388061</v>
      </c>
      <c r="AY9" s="53">
        <v>0.95461047571431801</v>
      </c>
      <c r="AZ9" s="53">
        <v>0.90532544378698221</v>
      </c>
      <c r="BA9" s="53">
        <v>0.95882352941176474</v>
      </c>
      <c r="BB9" s="53">
        <v>0.92899408284023666</v>
      </c>
      <c r="BC9" s="53">
        <v>0.92899408284023666</v>
      </c>
      <c r="BD9" s="53">
        <v>0.96541786743515845</v>
      </c>
      <c r="BE9" s="53">
        <v>0.94940476190476186</v>
      </c>
      <c r="BF9" s="53">
        <v>0.96511627906976749</v>
      </c>
      <c r="BG9" s="53">
        <v>0.94315372104127249</v>
      </c>
      <c r="BH9" s="53">
        <v>0.97506925207756234</v>
      </c>
      <c r="BI9" s="53">
        <v>0.90236686390532539</v>
      </c>
      <c r="BJ9" s="53">
        <v>0.96078431372549022</v>
      </c>
      <c r="BK9" s="53">
        <v>0.96378830083565459</v>
      </c>
      <c r="BL9" s="53">
        <v>0.96675900277008309</v>
      </c>
      <c r="BM9" s="53">
        <v>0.93659942363112392</v>
      </c>
      <c r="BN9" s="53">
        <v>0.97428571428571431</v>
      </c>
      <c r="BO9" s="53">
        <v>0.95423612446156469</v>
      </c>
      <c r="BP9" s="53">
        <v>0.94444444444444442</v>
      </c>
      <c r="BQ9" s="53">
        <v>0.9642857142857143</v>
      </c>
      <c r="BR9" s="53">
        <v>0.94086021505376349</v>
      </c>
      <c r="BS9" s="53">
        <v>0.95417789757412397</v>
      </c>
      <c r="BT9" s="53">
        <v>0.94117647058823528</v>
      </c>
      <c r="BU9" s="53">
        <v>0.97855227882037532</v>
      </c>
      <c r="BV9" s="53">
        <v>0.95466666666666666</v>
      </c>
      <c r="BW9" s="53">
        <v>0.95402338391904618</v>
      </c>
      <c r="BX9" s="53">
        <v>0.90985915492957747</v>
      </c>
      <c r="BY9" s="53">
        <v>0.94490358126721763</v>
      </c>
      <c r="BZ9" s="53">
        <v>0.95833333333333337</v>
      </c>
      <c r="CA9" s="53">
        <v>0.93939393939393945</v>
      </c>
      <c r="CB9" s="53">
        <v>0.93428571428571427</v>
      </c>
      <c r="CC9" s="53">
        <v>0.96610169491525422</v>
      </c>
      <c r="CD9" s="53">
        <v>0.96875</v>
      </c>
      <c r="CE9" s="53">
        <v>0.94594677401786231</v>
      </c>
      <c r="CF9" s="53">
        <v>0.95353499473274794</v>
      </c>
    </row>
    <row r="10" spans="2:84" x14ac:dyDescent="0.25">
      <c r="B10" s="38" t="s">
        <v>241</v>
      </c>
      <c r="C10" s="2">
        <v>673028</v>
      </c>
      <c r="D10" s="2">
        <v>615342</v>
      </c>
      <c r="F10" s="4">
        <f t="shared" si="5"/>
        <v>0.91428885573854279</v>
      </c>
      <c r="H10" s="38" t="s">
        <v>262</v>
      </c>
      <c r="I10" s="2">
        <v>95803</v>
      </c>
      <c r="J10" s="2">
        <v>91996</v>
      </c>
      <c r="K10" s="2">
        <v>191764</v>
      </c>
      <c r="L10" s="2">
        <v>183281</v>
      </c>
      <c r="M10" s="2">
        <v>224652</v>
      </c>
      <c r="N10" s="2">
        <v>211263</v>
      </c>
      <c r="O10" s="2">
        <v>160371</v>
      </c>
      <c r="P10" s="2">
        <v>152741</v>
      </c>
      <c r="Q10" s="2">
        <v>672590</v>
      </c>
      <c r="R10" s="2">
        <v>639281</v>
      </c>
      <c r="T10" s="39" t="s">
        <v>265</v>
      </c>
      <c r="U10" s="4">
        <f t="shared" si="4"/>
        <v>0.9501996217692793</v>
      </c>
      <c r="V10" s="4">
        <f t="shared" si="0"/>
        <v>0.95249892850796036</v>
      </c>
      <c r="W10" s="4">
        <f t="shared" si="1"/>
        <v>0.95848963993969782</v>
      </c>
      <c r="X10" s="4">
        <f t="shared" si="2"/>
        <v>0.93598687445872375</v>
      </c>
      <c r="Y10" s="4">
        <f t="shared" si="3"/>
        <v>0.95863038944662693</v>
      </c>
      <c r="AA10" s="38" t="s">
        <v>417</v>
      </c>
      <c r="AB10" s="53">
        <v>0.79005524861878451</v>
      </c>
      <c r="AC10" s="53">
        <v>0.80434782608695654</v>
      </c>
      <c r="AD10" s="53">
        <v>0.79640718562874246</v>
      </c>
      <c r="AE10" s="53">
        <v>0.79640718562874246</v>
      </c>
      <c r="AF10" s="53">
        <v>0.82777777777777772</v>
      </c>
      <c r="AG10" s="53">
        <v>0.81215469613259672</v>
      </c>
      <c r="AH10" s="53">
        <v>0.83152173913043481</v>
      </c>
      <c r="AI10" s="53">
        <v>0.80838166557200508</v>
      </c>
      <c r="AJ10" s="53">
        <v>0.81675392670157065</v>
      </c>
      <c r="AK10" s="53">
        <v>0.72538860103626945</v>
      </c>
      <c r="AL10" s="53">
        <v>0.84180790960451979</v>
      </c>
      <c r="AM10" s="53">
        <v>0.81355932203389836</v>
      </c>
      <c r="AN10" s="53">
        <v>0.84816753926701571</v>
      </c>
      <c r="AO10" s="53">
        <v>0.80310880829015541</v>
      </c>
      <c r="AP10" s="53">
        <v>0.82383419689119175</v>
      </c>
      <c r="AQ10" s="53">
        <v>0.81037432911780294</v>
      </c>
      <c r="AR10" s="53">
        <v>0.88297872340425532</v>
      </c>
      <c r="AS10" s="53">
        <v>0.79274611398963735</v>
      </c>
      <c r="AT10" s="53">
        <v>0.82485875706214684</v>
      </c>
      <c r="AU10" s="53">
        <v>0.78531073446327682</v>
      </c>
      <c r="AV10" s="53">
        <v>0.87830687830687826</v>
      </c>
      <c r="AW10" s="53">
        <v>0.88601036269430056</v>
      </c>
      <c r="AX10" s="53">
        <v>0.88082901554404147</v>
      </c>
      <c r="AY10" s="53">
        <v>0.8472915122092195</v>
      </c>
      <c r="AZ10" s="53">
        <v>0.69109947643979053</v>
      </c>
      <c r="BA10" s="53">
        <v>0.78074866310160429</v>
      </c>
      <c r="BB10" s="53">
        <v>0.65536723163841804</v>
      </c>
      <c r="BC10" s="53">
        <v>0.60451977401129942</v>
      </c>
      <c r="BD10" s="53">
        <v>0.76041666666666663</v>
      </c>
      <c r="BE10" s="53">
        <v>0.79792746113989632</v>
      </c>
      <c r="BF10" s="53">
        <v>0.76804123711340211</v>
      </c>
      <c r="BG10" s="53">
        <v>0.72258864430158254</v>
      </c>
      <c r="BH10" s="53">
        <v>0.66492146596858637</v>
      </c>
      <c r="BI10" s="53">
        <v>0.45360824742268041</v>
      </c>
      <c r="BJ10" s="53">
        <v>0.66101694915254239</v>
      </c>
      <c r="BK10" s="53">
        <v>0.62146892655367236</v>
      </c>
      <c r="BL10" s="53">
        <v>0.59375</v>
      </c>
      <c r="BM10" s="53">
        <v>0.46391752577319589</v>
      </c>
      <c r="BN10" s="53">
        <v>0.51030927835051543</v>
      </c>
      <c r="BO10" s="53">
        <v>0.56699891331731334</v>
      </c>
      <c r="BP10" s="53">
        <v>0.79581151832460728</v>
      </c>
      <c r="BQ10" s="53">
        <v>0.58762886597938147</v>
      </c>
      <c r="BR10" s="53">
        <v>0.87005649717514122</v>
      </c>
      <c r="BS10" s="53">
        <v>0.8192090395480226</v>
      </c>
      <c r="BT10" s="53">
        <v>0.81283422459893051</v>
      </c>
      <c r="BU10" s="53">
        <v>0.66321243523316065</v>
      </c>
      <c r="BV10" s="53">
        <v>0.7021276595744681</v>
      </c>
      <c r="BW10" s="53">
        <v>0.75012574863338732</v>
      </c>
      <c r="BX10" s="53">
        <v>0.8586387434554974</v>
      </c>
      <c r="BY10" s="53">
        <v>0.7409326424870466</v>
      </c>
      <c r="BZ10" s="53">
        <v>0.94350282485875703</v>
      </c>
      <c r="CA10" s="53">
        <v>0.93785310734463279</v>
      </c>
      <c r="CB10" s="53">
        <v>0.83769633507853403</v>
      </c>
      <c r="CC10" s="53">
        <v>0.78238341968911918</v>
      </c>
      <c r="CD10" s="53">
        <v>0.82383419689119175</v>
      </c>
      <c r="CE10" s="53">
        <v>0.8464058956863969</v>
      </c>
      <c r="CF10" s="53">
        <v>0.76459524411967228</v>
      </c>
    </row>
    <row r="11" spans="2:84" x14ac:dyDescent="0.25">
      <c r="B11" s="38" t="s">
        <v>242</v>
      </c>
      <c r="C11" s="2">
        <v>697119</v>
      </c>
      <c r="D11" s="2">
        <v>660413</v>
      </c>
      <c r="F11" s="4">
        <f t="shared" si="5"/>
        <v>0.94734614893583446</v>
      </c>
      <c r="H11" s="38" t="s">
        <v>263</v>
      </c>
      <c r="I11" s="2">
        <v>95718</v>
      </c>
      <c r="J11" s="2">
        <v>87558</v>
      </c>
      <c r="K11" s="2">
        <v>190344</v>
      </c>
      <c r="L11" s="2">
        <v>175768</v>
      </c>
      <c r="M11" s="2">
        <v>222082</v>
      </c>
      <c r="N11" s="2">
        <v>198566</v>
      </c>
      <c r="O11" s="2">
        <v>156289</v>
      </c>
      <c r="P11" s="2">
        <v>142122</v>
      </c>
      <c r="Q11" s="2">
        <v>664433</v>
      </c>
      <c r="R11" s="2">
        <v>604014</v>
      </c>
      <c r="T11" s="39" t="s">
        <v>266</v>
      </c>
      <c r="U11" s="4">
        <f t="shared" si="4"/>
        <v>0.94869313522957421</v>
      </c>
      <c r="V11" s="4">
        <f t="shared" si="0"/>
        <v>0.95712553502399189</v>
      </c>
      <c r="W11" s="4">
        <f t="shared" si="1"/>
        <v>0.95387944637302191</v>
      </c>
      <c r="X11" s="4">
        <f t="shared" si="2"/>
        <v>0.93634199313193389</v>
      </c>
      <c r="Y11" s="4">
        <f t="shared" si="3"/>
        <v>0.95470775369679861</v>
      </c>
      <c r="AA11" s="38" t="s">
        <v>418</v>
      </c>
      <c r="AB11" s="53">
        <v>0.92253521126760563</v>
      </c>
      <c r="AC11" s="53">
        <v>0.96919431279620849</v>
      </c>
      <c r="AD11" s="53">
        <v>0.92253521126760563</v>
      </c>
      <c r="AE11" s="53">
        <v>0.98122065727699526</v>
      </c>
      <c r="AF11" s="53">
        <v>0.90866510538641687</v>
      </c>
      <c r="AG11" s="53">
        <v>0.96955503512880559</v>
      </c>
      <c r="AH11" s="53">
        <v>0.98130841121495327</v>
      </c>
      <c r="AI11" s="53">
        <v>0.95071627776265599</v>
      </c>
      <c r="AJ11" s="53">
        <v>0.94811320754716977</v>
      </c>
      <c r="AK11" s="53">
        <v>0.98839907192575405</v>
      </c>
      <c r="AL11" s="53">
        <v>0.94811320754716977</v>
      </c>
      <c r="AM11" s="53">
        <v>0.95804195804195802</v>
      </c>
      <c r="AN11" s="53">
        <v>0.98826291079812212</v>
      </c>
      <c r="AO11" s="53">
        <v>0.99080459770114937</v>
      </c>
      <c r="AP11" s="53">
        <v>0.99069767441860468</v>
      </c>
      <c r="AQ11" s="53">
        <v>0.97320466113998971</v>
      </c>
      <c r="AR11" s="53">
        <v>0.98364485981308414</v>
      </c>
      <c r="AS11" s="53">
        <v>0.98620689655172411</v>
      </c>
      <c r="AT11" s="53">
        <v>0.96941176470588231</v>
      </c>
      <c r="AU11" s="53">
        <v>0.99063231850117095</v>
      </c>
      <c r="AV11" s="53">
        <v>0.99071925754060319</v>
      </c>
      <c r="AW11" s="53">
        <v>0.9883449883449883</v>
      </c>
      <c r="AX11" s="53">
        <v>0.95764705882352941</v>
      </c>
      <c r="AY11" s="53">
        <v>0.98094387775442615</v>
      </c>
      <c r="AZ11" s="53">
        <v>0.87665198237885467</v>
      </c>
      <c r="BA11" s="53">
        <v>0.95642201834862384</v>
      </c>
      <c r="BB11" s="53">
        <v>0.85022026431718056</v>
      </c>
      <c r="BC11" s="53">
        <v>0.8590308370044053</v>
      </c>
      <c r="BD11" s="53">
        <v>0.92731277533039647</v>
      </c>
      <c r="BE11" s="53">
        <v>0.96759259259259256</v>
      </c>
      <c r="BF11" s="53">
        <v>0.98839907192575405</v>
      </c>
      <c r="BG11" s="53">
        <v>0.91794707741397252</v>
      </c>
      <c r="BH11" s="53">
        <v>0.89102564102564108</v>
      </c>
      <c r="BI11" s="53">
        <v>0.88546255506607929</v>
      </c>
      <c r="BJ11" s="53">
        <v>0.90384615384615385</v>
      </c>
      <c r="BK11" s="53">
        <v>0.92307692307692313</v>
      </c>
      <c r="BL11" s="53">
        <v>0.94444444444444442</v>
      </c>
      <c r="BM11" s="53">
        <v>0.90308370044052866</v>
      </c>
      <c r="BN11" s="53">
        <v>0.95594713656387664</v>
      </c>
      <c r="BO11" s="53">
        <v>0.91526950778052107</v>
      </c>
      <c r="BP11" s="53">
        <v>0.89978678038379534</v>
      </c>
      <c r="BQ11" s="53">
        <v>0.95299145299145294</v>
      </c>
      <c r="BR11" s="53">
        <v>0.91471215351812363</v>
      </c>
      <c r="BS11" s="53">
        <v>0.9211087420042644</v>
      </c>
      <c r="BT11" s="53">
        <v>0.91897654584221744</v>
      </c>
      <c r="BU11" s="53">
        <v>0.98510638297872344</v>
      </c>
      <c r="BV11" s="53">
        <v>0.94243070362473347</v>
      </c>
      <c r="BW11" s="53">
        <v>0.93358753733475874</v>
      </c>
      <c r="BX11" s="53">
        <v>0.90831556503198296</v>
      </c>
      <c r="BY11" s="53">
        <v>0.92963752665245203</v>
      </c>
      <c r="BZ11" s="53">
        <v>0.89339019189765456</v>
      </c>
      <c r="CA11" s="53">
        <v>0.92324093816631125</v>
      </c>
      <c r="CB11" s="53">
        <v>0.91257995735607678</v>
      </c>
      <c r="CC11" s="53">
        <v>0.93816631130063965</v>
      </c>
      <c r="CD11" s="53">
        <v>0.91684434968017059</v>
      </c>
      <c r="CE11" s="53">
        <v>0.91745354858361261</v>
      </c>
      <c r="CF11" s="53">
        <v>0.94130321253856231</v>
      </c>
    </row>
    <row r="12" spans="2:84" x14ac:dyDescent="0.25">
      <c r="B12" s="38" t="s">
        <v>243</v>
      </c>
      <c r="C12" s="2">
        <v>705828</v>
      </c>
      <c r="D12" s="2">
        <v>672406</v>
      </c>
      <c r="F12" s="4">
        <f t="shared" si="5"/>
        <v>0.95264852060275307</v>
      </c>
      <c r="H12" s="38" t="s">
        <v>264</v>
      </c>
      <c r="I12" s="2">
        <v>95568</v>
      </c>
      <c r="J12" s="2">
        <v>86830</v>
      </c>
      <c r="K12" s="2">
        <v>192977</v>
      </c>
      <c r="L12" s="2">
        <v>180273</v>
      </c>
      <c r="M12" s="2">
        <v>224279</v>
      </c>
      <c r="N12" s="2">
        <v>201578</v>
      </c>
      <c r="O12" s="2">
        <v>160083</v>
      </c>
      <c r="P12" s="2">
        <v>148669</v>
      </c>
      <c r="Q12" s="2">
        <v>672907</v>
      </c>
      <c r="R12" s="2">
        <v>617350</v>
      </c>
      <c r="T12" s="39" t="s">
        <v>267</v>
      </c>
      <c r="U12" s="4" t="e">
        <f t="shared" si="4"/>
        <v>#N/A</v>
      </c>
      <c r="V12" s="4" t="e">
        <f t="shared" si="0"/>
        <v>#N/A</v>
      </c>
      <c r="W12" s="4" t="e">
        <f t="shared" si="1"/>
        <v>#N/A</v>
      </c>
      <c r="X12" s="4" t="e">
        <f t="shared" si="2"/>
        <v>#N/A</v>
      </c>
      <c r="Y12" s="4" t="e">
        <f t="shared" si="3"/>
        <v>#N/A</v>
      </c>
      <c r="AA12" s="38" t="s">
        <v>419</v>
      </c>
      <c r="AB12" s="53">
        <v>0.95938529088913282</v>
      </c>
      <c r="AC12" s="53">
        <v>0.98024149286498352</v>
      </c>
      <c r="AD12" s="53">
        <v>0.96487376509330403</v>
      </c>
      <c r="AE12" s="53">
        <v>0.98133918770581774</v>
      </c>
      <c r="AF12" s="53">
        <v>0.98792535675082327</v>
      </c>
      <c r="AG12" s="53">
        <v>0.97694840834248076</v>
      </c>
      <c r="AH12" s="53">
        <v>0.97804610318331509</v>
      </c>
      <c r="AI12" s="53">
        <v>0.97553708640426529</v>
      </c>
      <c r="AJ12" s="53">
        <v>0.98243688254665207</v>
      </c>
      <c r="AK12" s="53">
        <v>0.98133918770581774</v>
      </c>
      <c r="AL12" s="53">
        <v>0.96816684961580679</v>
      </c>
      <c r="AM12" s="53">
        <v>0.97804610318331509</v>
      </c>
      <c r="AN12" s="53">
        <v>0.99670691547749724</v>
      </c>
      <c r="AO12" s="53">
        <v>0.98353457738748629</v>
      </c>
      <c r="AP12" s="53">
        <v>0.99012074643249182</v>
      </c>
      <c r="AQ12" s="53">
        <v>0.98290732319272378</v>
      </c>
      <c r="AR12" s="53">
        <v>0.85620197585071345</v>
      </c>
      <c r="AS12" s="53">
        <v>0.9945115257958288</v>
      </c>
      <c r="AT12" s="53">
        <v>0.97145993413830956</v>
      </c>
      <c r="AU12" s="53">
        <v>0.98024149286498352</v>
      </c>
      <c r="AV12" s="53">
        <v>0.96926454445664101</v>
      </c>
      <c r="AW12" s="53">
        <v>0.98682766190998905</v>
      </c>
      <c r="AX12" s="53">
        <v>0.97145993413830956</v>
      </c>
      <c r="AY12" s="53">
        <v>0.9614238670221108</v>
      </c>
      <c r="AZ12" s="53">
        <v>0.93523600439077936</v>
      </c>
      <c r="BA12" s="53">
        <v>0.9945115257958288</v>
      </c>
      <c r="BB12" s="53">
        <v>0.88364434687156967</v>
      </c>
      <c r="BC12" s="53">
        <v>0.9264544456641054</v>
      </c>
      <c r="BD12" s="53">
        <v>0.95499451152579584</v>
      </c>
      <c r="BE12" s="53">
        <v>0.99121844127332603</v>
      </c>
      <c r="BF12" s="53">
        <v>0.97145993413830956</v>
      </c>
      <c r="BG12" s="53">
        <v>0.95107417280853057</v>
      </c>
      <c r="BH12" s="53">
        <v>0.93304061470911082</v>
      </c>
      <c r="BI12" s="53">
        <v>0.95938529088913282</v>
      </c>
      <c r="BJ12" s="53">
        <v>0.95938529088913282</v>
      </c>
      <c r="BK12" s="53">
        <v>0.96158068057080137</v>
      </c>
      <c r="BL12" s="53">
        <v>0.97694840834248076</v>
      </c>
      <c r="BM12" s="53">
        <v>0.97475301866081232</v>
      </c>
      <c r="BN12" s="53">
        <v>0.97694840834248076</v>
      </c>
      <c r="BO12" s="53">
        <v>0.96314881605770719</v>
      </c>
      <c r="BP12" s="53">
        <v>0.89132821075740942</v>
      </c>
      <c r="BQ12" s="53">
        <v>0.99780461031833145</v>
      </c>
      <c r="BR12" s="53">
        <v>0.95279912184412729</v>
      </c>
      <c r="BS12" s="53">
        <v>0.97585071350164654</v>
      </c>
      <c r="BT12" s="53">
        <v>0.98572996706915472</v>
      </c>
      <c r="BU12" s="53">
        <v>0.9945115257958288</v>
      </c>
      <c r="BV12" s="53">
        <v>0.99780461031833145</v>
      </c>
      <c r="BW12" s="53">
        <v>0.97083267994354716</v>
      </c>
      <c r="BX12" s="53">
        <v>0.88803512623490666</v>
      </c>
      <c r="BY12" s="53">
        <v>0.98902305159165749</v>
      </c>
      <c r="BZ12" s="53">
        <v>0.88913282107574099</v>
      </c>
      <c r="CA12" s="53">
        <v>0.97475301866081232</v>
      </c>
      <c r="CB12" s="53">
        <v>0.97365532381997799</v>
      </c>
      <c r="CC12" s="53">
        <v>0.98792535675082327</v>
      </c>
      <c r="CD12" s="53">
        <v>0.94950603732162464</v>
      </c>
      <c r="CE12" s="53">
        <v>0.95029010506507761</v>
      </c>
      <c r="CF12" s="53">
        <v>0.9650305786419946</v>
      </c>
    </row>
    <row r="13" spans="2:84" x14ac:dyDescent="0.25">
      <c r="B13" s="38" t="s">
        <v>244</v>
      </c>
      <c r="C13" s="2">
        <v>706030</v>
      </c>
      <c r="D13" s="2">
        <v>669462</v>
      </c>
      <c r="F13" s="4">
        <f t="shared" si="5"/>
        <v>0.94820616687676162</v>
      </c>
      <c r="H13" s="38" t="s">
        <v>265</v>
      </c>
      <c r="I13" s="2">
        <v>95661</v>
      </c>
      <c r="J13" s="2">
        <v>91117</v>
      </c>
      <c r="K13" s="2">
        <v>199661</v>
      </c>
      <c r="L13" s="2">
        <v>191373</v>
      </c>
      <c r="M13" s="2">
        <v>229781</v>
      </c>
      <c r="N13" s="2">
        <v>215072</v>
      </c>
      <c r="O13" s="2">
        <v>164952</v>
      </c>
      <c r="P13" s="2">
        <v>158128</v>
      </c>
      <c r="Q13" s="2">
        <v>690055</v>
      </c>
      <c r="R13" s="2">
        <v>655690</v>
      </c>
      <c r="T13" s="39" t="s">
        <v>268</v>
      </c>
      <c r="U13" s="4" t="e">
        <f t="shared" si="4"/>
        <v>#N/A</v>
      </c>
      <c r="V13" s="4" t="e">
        <f t="shared" si="0"/>
        <v>#N/A</v>
      </c>
      <c r="W13" s="4" t="e">
        <f t="shared" si="1"/>
        <v>#N/A</v>
      </c>
      <c r="X13" s="4" t="e">
        <f t="shared" si="2"/>
        <v>#N/A</v>
      </c>
      <c r="Y13" s="4" t="e">
        <f t="shared" si="3"/>
        <v>#N/A</v>
      </c>
      <c r="AA13" s="38" t="s">
        <v>420</v>
      </c>
      <c r="AB13" s="53">
        <v>1</v>
      </c>
      <c r="AC13" s="53">
        <v>1</v>
      </c>
      <c r="AD13" s="53">
        <v>0.9949874686716792</v>
      </c>
      <c r="AE13" s="53">
        <v>1</v>
      </c>
      <c r="AF13" s="53">
        <v>1</v>
      </c>
      <c r="AG13" s="53">
        <v>0.99014778325123154</v>
      </c>
      <c r="AH13" s="53">
        <v>1</v>
      </c>
      <c r="AI13" s="53">
        <v>0.99787646456041579</v>
      </c>
      <c r="AJ13" s="53">
        <v>0.94306930693069302</v>
      </c>
      <c r="AK13" s="53">
        <v>1</v>
      </c>
      <c r="AL13" s="53">
        <v>0.93781094527363185</v>
      </c>
      <c r="AM13" s="53">
        <v>0.96766169154228854</v>
      </c>
      <c r="AN13" s="53">
        <v>0.99282296650717705</v>
      </c>
      <c r="AO13" s="53">
        <v>0.99508599508599505</v>
      </c>
      <c r="AP13" s="53">
        <v>1</v>
      </c>
      <c r="AQ13" s="53">
        <v>0.97663584361996936</v>
      </c>
      <c r="AR13" s="53">
        <v>1</v>
      </c>
      <c r="AS13" s="53">
        <v>1</v>
      </c>
      <c r="AT13" s="53">
        <v>0.99758454106280192</v>
      </c>
      <c r="AU13" s="53">
        <v>1</v>
      </c>
      <c r="AV13" s="53">
        <v>1</v>
      </c>
      <c r="AW13" s="53">
        <v>1</v>
      </c>
      <c r="AX13" s="53">
        <v>0.96829268292682924</v>
      </c>
      <c r="AY13" s="53">
        <v>0.99512531771280444</v>
      </c>
      <c r="AZ13" s="53">
        <v>0.8515625</v>
      </c>
      <c r="BA13" s="53">
        <v>0.99761336515513122</v>
      </c>
      <c r="BB13" s="53">
        <v>0.8392857142857143</v>
      </c>
      <c r="BC13" s="53">
        <v>0.890625</v>
      </c>
      <c r="BD13" s="53">
        <v>0.95202020202020199</v>
      </c>
      <c r="BE13" s="53">
        <v>0.99757281553398058</v>
      </c>
      <c r="BF13" s="53">
        <v>0.97799511002444983</v>
      </c>
      <c r="BG13" s="53">
        <v>0.92952495814563985</v>
      </c>
      <c r="BH13" s="53">
        <v>0.9853300733496333</v>
      </c>
      <c r="BI13" s="53">
        <v>0.97637795275590555</v>
      </c>
      <c r="BJ13" s="53">
        <v>0.99757869249394671</v>
      </c>
      <c r="BK13" s="53">
        <v>1</v>
      </c>
      <c r="BL13" s="53">
        <v>0.96560196560196565</v>
      </c>
      <c r="BM13" s="53">
        <v>0.96049382716049381</v>
      </c>
      <c r="BN13" s="53">
        <v>0.9733656174334141</v>
      </c>
      <c r="BO13" s="53">
        <v>0.97982116125647989</v>
      </c>
      <c r="BP13" s="53">
        <v>1</v>
      </c>
      <c r="BQ13" s="53">
        <v>1</v>
      </c>
      <c r="BR13" s="53">
        <v>0.99056603773584906</v>
      </c>
      <c r="BS13" s="53">
        <v>1</v>
      </c>
      <c r="BT13" s="53">
        <v>1</v>
      </c>
      <c r="BU13" s="53">
        <v>1</v>
      </c>
      <c r="BV13" s="53">
        <v>1</v>
      </c>
      <c r="BW13" s="53">
        <v>0.99865229110512133</v>
      </c>
      <c r="BX13" s="53">
        <v>0.9621749408983451</v>
      </c>
      <c r="BY13" s="53">
        <v>1</v>
      </c>
      <c r="BZ13" s="53">
        <v>0.95294117647058818</v>
      </c>
      <c r="CA13" s="53">
        <v>0.96270396270396275</v>
      </c>
      <c r="CB13" s="53">
        <v>0.99305555555555558</v>
      </c>
      <c r="CC13" s="53">
        <v>1</v>
      </c>
      <c r="CD13" s="53">
        <v>1</v>
      </c>
      <c r="CE13" s="53">
        <v>0.98155366223263585</v>
      </c>
      <c r="CF13" s="53">
        <v>0.97988424266186636</v>
      </c>
    </row>
    <row r="14" spans="2:84" x14ac:dyDescent="0.25">
      <c r="B14" s="38" t="s">
        <v>245</v>
      </c>
      <c r="C14" s="2">
        <v>700063</v>
      </c>
      <c r="D14" s="2">
        <v>665747</v>
      </c>
      <c r="F14" s="4">
        <f t="shared" si="5"/>
        <v>0.95098155451723632</v>
      </c>
      <c r="H14" s="38" t="s">
        <v>266</v>
      </c>
      <c r="I14" s="2">
        <v>96491</v>
      </c>
      <c r="J14" s="2">
        <v>92354</v>
      </c>
      <c r="K14" s="2">
        <v>199629</v>
      </c>
      <c r="L14" s="2">
        <v>190422</v>
      </c>
      <c r="M14" s="2">
        <v>229759</v>
      </c>
      <c r="N14" s="2">
        <v>215133</v>
      </c>
      <c r="O14" s="2">
        <v>164399</v>
      </c>
      <c r="P14" s="2">
        <v>156953</v>
      </c>
      <c r="Q14" s="2">
        <v>690278</v>
      </c>
      <c r="R14" s="2">
        <v>654862</v>
      </c>
      <c r="T14" s="39" t="s">
        <v>269</v>
      </c>
      <c r="U14" s="4" t="e">
        <f t="shared" si="4"/>
        <v>#N/A</v>
      </c>
      <c r="V14" s="4" t="e">
        <f t="shared" si="0"/>
        <v>#N/A</v>
      </c>
      <c r="W14" s="4" t="e">
        <f t="shared" si="1"/>
        <v>#N/A</v>
      </c>
      <c r="X14" s="4" t="e">
        <f t="shared" si="2"/>
        <v>#N/A</v>
      </c>
      <c r="Y14" s="4" t="e">
        <f t="shared" si="3"/>
        <v>#N/A</v>
      </c>
      <c r="AA14" s="38" t="s">
        <v>421</v>
      </c>
      <c r="AB14" s="53">
        <v>0.95160190865712335</v>
      </c>
      <c r="AC14" s="53">
        <v>0.95228357191547375</v>
      </c>
      <c r="AD14" s="53">
        <v>0.92774369461486028</v>
      </c>
      <c r="AE14" s="53">
        <v>0.95501022494887522</v>
      </c>
      <c r="AF14" s="53">
        <v>0.97674418604651159</v>
      </c>
      <c r="AG14" s="53">
        <v>0.97469220246238031</v>
      </c>
      <c r="AH14" s="53">
        <v>0.96853625170998636</v>
      </c>
      <c r="AI14" s="53">
        <v>0.9580874343364586</v>
      </c>
      <c r="AJ14" s="53">
        <v>0.95720108695652173</v>
      </c>
      <c r="AK14" s="53">
        <v>0.95975443383356074</v>
      </c>
      <c r="AL14" s="53">
        <v>0.97014925373134331</v>
      </c>
      <c r="AM14" s="53">
        <v>0.972108843537415</v>
      </c>
      <c r="AN14" s="53">
        <v>0.95907230559345158</v>
      </c>
      <c r="AO14" s="53">
        <v>0.95244565217391308</v>
      </c>
      <c r="AP14" s="53">
        <v>0.97066848567530695</v>
      </c>
      <c r="AQ14" s="53">
        <v>0.96305715164307315</v>
      </c>
      <c r="AR14" s="53">
        <v>0.9634888438133874</v>
      </c>
      <c r="AS14" s="53">
        <v>0.97551020408163269</v>
      </c>
      <c r="AT14" s="53">
        <v>0.96619337390128468</v>
      </c>
      <c r="AU14" s="53">
        <v>0.96021577882670262</v>
      </c>
      <c r="AV14" s="53">
        <v>0.96893990546927755</v>
      </c>
      <c r="AW14" s="53">
        <v>0.97280761386811698</v>
      </c>
      <c r="AX14" s="53">
        <v>0.96955345060893094</v>
      </c>
      <c r="AY14" s="53">
        <v>0.96810131008133327</v>
      </c>
      <c r="AZ14" s="53">
        <v>0.91779891304347827</v>
      </c>
      <c r="BA14" s="53">
        <v>0.95751854349291976</v>
      </c>
      <c r="BB14" s="53">
        <v>0.8448979591836735</v>
      </c>
      <c r="BC14" s="53">
        <v>0.84557823129251697</v>
      </c>
      <c r="BD14" s="53">
        <v>0.96493594066082267</v>
      </c>
      <c r="BE14" s="53">
        <v>0.96695886716115986</v>
      </c>
      <c r="BF14" s="53">
        <v>0.96561024949426832</v>
      </c>
      <c r="BG14" s="53">
        <v>0.92332838633269143</v>
      </c>
      <c r="BH14" s="53">
        <v>0.94843962008141114</v>
      </c>
      <c r="BI14" s="53">
        <v>0.89455782312925169</v>
      </c>
      <c r="BJ14" s="53">
        <v>0.90927555856465814</v>
      </c>
      <c r="BK14" s="53">
        <v>0.90792146242383209</v>
      </c>
      <c r="BL14" s="53">
        <v>0.9439946018893387</v>
      </c>
      <c r="BM14" s="53">
        <v>0.92073170731707321</v>
      </c>
      <c r="BN14" s="53">
        <v>0.94605529332434257</v>
      </c>
      <c r="BO14" s="53">
        <v>0.92442515238998701</v>
      </c>
      <c r="BP14" s="53">
        <v>0.94895287958115182</v>
      </c>
      <c r="BQ14" s="53">
        <v>0.93833780160857905</v>
      </c>
      <c r="BR14" s="53">
        <v>0.95640686922060769</v>
      </c>
      <c r="BS14" s="53">
        <v>0.96225165562913906</v>
      </c>
      <c r="BT14" s="53">
        <v>0.96136214800261954</v>
      </c>
      <c r="BU14" s="53">
        <v>0.9474384564204924</v>
      </c>
      <c r="BV14" s="53">
        <v>0.96191726854891657</v>
      </c>
      <c r="BW14" s="53">
        <v>0.95380958271592953</v>
      </c>
      <c r="BX14" s="53">
        <v>0.93845135671740565</v>
      </c>
      <c r="BY14" s="53">
        <v>0.97350993377483441</v>
      </c>
      <c r="BZ14" s="53">
        <v>0.94966887417218548</v>
      </c>
      <c r="CA14" s="53">
        <v>0.96883289124668437</v>
      </c>
      <c r="CB14" s="53">
        <v>0.97617471872931838</v>
      </c>
      <c r="CC14" s="53">
        <v>0.97109067017082784</v>
      </c>
      <c r="CD14" s="53">
        <v>0.97417218543046358</v>
      </c>
      <c r="CE14" s="53">
        <v>0.96455723289167417</v>
      </c>
      <c r="CF14" s="53">
        <v>0.95076660719873529</v>
      </c>
    </row>
    <row r="15" spans="2:84" x14ac:dyDescent="0.25">
      <c r="B15" s="38" t="s">
        <v>246</v>
      </c>
      <c r="C15" s="2">
        <v>700269</v>
      </c>
      <c r="D15" s="2">
        <v>669045</v>
      </c>
      <c r="F15" s="4">
        <f t="shared" si="5"/>
        <v>0.95541142046841998</v>
      </c>
      <c r="H15" s="38" t="s">
        <v>252</v>
      </c>
      <c r="I15" s="2">
        <v>671009</v>
      </c>
      <c r="J15" s="2">
        <v>633293</v>
      </c>
      <c r="K15" s="2">
        <v>1364327</v>
      </c>
      <c r="L15" s="2">
        <v>1293095</v>
      </c>
      <c r="M15" s="2">
        <v>1578725</v>
      </c>
      <c r="N15" s="2">
        <v>1460688</v>
      </c>
      <c r="O15" s="2">
        <v>1123714</v>
      </c>
      <c r="P15" s="2">
        <v>1057706</v>
      </c>
      <c r="Q15" s="2">
        <v>4737775</v>
      </c>
      <c r="R15" s="2">
        <v>4444782</v>
      </c>
      <c r="T15" s="39" t="s">
        <v>270</v>
      </c>
      <c r="U15" s="4" t="e">
        <f t="shared" si="4"/>
        <v>#N/A</v>
      </c>
      <c r="V15" s="4" t="e">
        <f t="shared" si="0"/>
        <v>#N/A</v>
      </c>
      <c r="W15" s="4" t="e">
        <f t="shared" si="1"/>
        <v>#N/A</v>
      </c>
      <c r="X15" s="4" t="e">
        <f t="shared" si="2"/>
        <v>#N/A</v>
      </c>
      <c r="Y15" s="4" t="e">
        <f t="shared" si="3"/>
        <v>#N/A</v>
      </c>
      <c r="AA15" s="38" t="s">
        <v>422</v>
      </c>
      <c r="AB15" s="53">
        <v>0.99857549857549854</v>
      </c>
      <c r="AC15" s="53">
        <v>0.99715909090909094</v>
      </c>
      <c r="AD15" s="53">
        <v>0.99716312056737588</v>
      </c>
      <c r="AE15" s="53">
        <v>0.98179271708683469</v>
      </c>
      <c r="AF15" s="53">
        <v>0.99715504978662872</v>
      </c>
      <c r="AG15" s="53">
        <v>0.99573863636363635</v>
      </c>
      <c r="AH15" s="53">
        <v>0.99715504978662872</v>
      </c>
      <c r="AI15" s="53">
        <v>0.99496273758224196</v>
      </c>
      <c r="AJ15" s="53">
        <v>0.98295454545454541</v>
      </c>
      <c r="AK15" s="53">
        <v>0.99860139860139863</v>
      </c>
      <c r="AL15" s="53">
        <v>0.97163120567375882</v>
      </c>
      <c r="AM15" s="53">
        <v>0.99018232819074337</v>
      </c>
      <c r="AN15" s="53">
        <v>0.98295454545454541</v>
      </c>
      <c r="AO15" s="53">
        <v>1</v>
      </c>
      <c r="AP15" s="53">
        <v>0.98863636363636365</v>
      </c>
      <c r="AQ15" s="53">
        <v>0.98785148385876498</v>
      </c>
      <c r="AR15" s="53">
        <v>0.98439716312056735</v>
      </c>
      <c r="AS15" s="53">
        <v>0.9971910112359551</v>
      </c>
      <c r="AT15" s="53">
        <v>0.99290780141843971</v>
      </c>
      <c r="AU15" s="53">
        <v>0.9957865168539326</v>
      </c>
      <c r="AV15" s="53">
        <v>0.99432624113475176</v>
      </c>
      <c r="AW15" s="53">
        <v>0.99437412095639943</v>
      </c>
      <c r="AX15" s="53">
        <v>0.99574468085106382</v>
      </c>
      <c r="AY15" s="53">
        <v>0.99353250508158708</v>
      </c>
      <c r="AZ15" s="53">
        <v>0.99576868829337095</v>
      </c>
      <c r="BA15" s="53">
        <v>0.99860529986053004</v>
      </c>
      <c r="BB15" s="53">
        <v>0.97410071942446042</v>
      </c>
      <c r="BC15" s="53">
        <v>0.96376811594202894</v>
      </c>
      <c r="BD15" s="53">
        <v>0.99717912552891397</v>
      </c>
      <c r="BE15" s="53">
        <v>0.99717912552891397</v>
      </c>
      <c r="BF15" s="53">
        <v>0.9929775280898876</v>
      </c>
      <c r="BG15" s="53">
        <v>0.98851122895258658</v>
      </c>
      <c r="BH15" s="53">
        <v>1</v>
      </c>
      <c r="BI15" s="53">
        <v>0.98703170028818443</v>
      </c>
      <c r="BJ15" s="53">
        <v>0.99299719887955185</v>
      </c>
      <c r="BK15" s="53">
        <v>1</v>
      </c>
      <c r="BL15" s="53">
        <v>0.99858956276445698</v>
      </c>
      <c r="BM15" s="53">
        <v>0.99150141643059486</v>
      </c>
      <c r="BN15" s="53">
        <v>0.9971910112359551</v>
      </c>
      <c r="BO15" s="53">
        <v>0.99533012708553481</v>
      </c>
      <c r="BP15" s="53">
        <v>0.9957865168539326</v>
      </c>
      <c r="BQ15" s="53">
        <v>0.99162011173184361</v>
      </c>
      <c r="BR15" s="53">
        <v>0.99022346368715086</v>
      </c>
      <c r="BS15" s="53">
        <v>0.97256515775034291</v>
      </c>
      <c r="BT15" s="53">
        <v>0.99160839160839165</v>
      </c>
      <c r="BU15" s="53">
        <v>0.97127222982216144</v>
      </c>
      <c r="BV15" s="53">
        <v>0.99158485273492281</v>
      </c>
      <c r="BW15" s="53">
        <v>0.98638010345553517</v>
      </c>
      <c r="BX15" s="53">
        <v>0.99009900990099009</v>
      </c>
      <c r="BY15" s="53">
        <v>0.97658402203856753</v>
      </c>
      <c r="BZ15" s="53">
        <v>0.99719887955182074</v>
      </c>
      <c r="CA15" s="53">
        <v>0.99164345403899723</v>
      </c>
      <c r="CB15" s="53">
        <v>0.99721059972105996</v>
      </c>
      <c r="CC15" s="53">
        <v>0.99862637362637363</v>
      </c>
      <c r="CD15" s="53">
        <v>0.99721059972105996</v>
      </c>
      <c r="CE15" s="53">
        <v>0.99265327694269556</v>
      </c>
      <c r="CF15" s="53">
        <v>0.99131735185127812</v>
      </c>
    </row>
    <row r="16" spans="2:84" x14ac:dyDescent="0.25">
      <c r="B16" s="38" t="s">
        <v>247</v>
      </c>
      <c r="C16" s="2">
        <v>703543</v>
      </c>
      <c r="D16" s="2">
        <v>666394</v>
      </c>
      <c r="F16" s="4">
        <f t="shared" si="5"/>
        <v>0.94719725731049842</v>
      </c>
      <c r="T16" s="39" t="s">
        <v>271</v>
      </c>
      <c r="U16" s="4" t="e">
        <f t="shared" si="4"/>
        <v>#N/A</v>
      </c>
      <c r="V16" s="4" t="e">
        <f t="shared" si="0"/>
        <v>#N/A</v>
      </c>
      <c r="W16" s="4" t="e">
        <f t="shared" si="1"/>
        <v>#N/A</v>
      </c>
      <c r="X16" s="4" t="e">
        <f t="shared" si="2"/>
        <v>#N/A</v>
      </c>
      <c r="Y16" s="4" t="e">
        <f t="shared" si="3"/>
        <v>#N/A</v>
      </c>
      <c r="AA16" s="38" t="s">
        <v>423</v>
      </c>
      <c r="AB16" s="53">
        <v>0.89920424403183019</v>
      </c>
      <c r="AC16" s="53">
        <v>0.93882978723404253</v>
      </c>
      <c r="AD16" s="53">
        <v>0.92432432432432432</v>
      </c>
      <c r="AE16" s="53">
        <v>0.97082228116710878</v>
      </c>
      <c r="AF16" s="53">
        <v>0.94195250659630603</v>
      </c>
      <c r="AG16" s="53">
        <v>0.9813829787234043</v>
      </c>
      <c r="AH16" s="53">
        <v>0.94986807387862793</v>
      </c>
      <c r="AI16" s="53">
        <v>0.94376917085080625</v>
      </c>
      <c r="AJ16" s="53">
        <v>0.9715762273901809</v>
      </c>
      <c r="AK16" s="53">
        <v>0.9683377308707124</v>
      </c>
      <c r="AL16" s="53">
        <v>0.97650130548302871</v>
      </c>
      <c r="AM16" s="53">
        <v>0.97727272727272729</v>
      </c>
      <c r="AN16" s="53">
        <v>0.95584415584415583</v>
      </c>
      <c r="AO16" s="53">
        <v>0.96683673469387754</v>
      </c>
      <c r="AP16" s="53">
        <v>0.99230769230769234</v>
      </c>
      <c r="AQ16" s="53">
        <v>0.97266808198033938</v>
      </c>
      <c r="AR16" s="53">
        <v>0.9631578947368421</v>
      </c>
      <c r="AS16" s="53">
        <v>0.96708860759493676</v>
      </c>
      <c r="AT16" s="53">
        <v>0.95263157894736838</v>
      </c>
      <c r="AU16" s="53">
        <v>0.94666666666666666</v>
      </c>
      <c r="AV16" s="53">
        <v>0.96977329974811088</v>
      </c>
      <c r="AW16" s="53">
        <v>0.99234693877551017</v>
      </c>
      <c r="AX16" s="53">
        <v>1</v>
      </c>
      <c r="AY16" s="53">
        <v>0.97023785520991912</v>
      </c>
      <c r="AZ16" s="53">
        <v>0.91847826086956519</v>
      </c>
      <c r="BA16" s="53">
        <v>0.91906005221932119</v>
      </c>
      <c r="BB16" s="53">
        <v>0.90760869565217395</v>
      </c>
      <c r="BC16" s="53">
        <v>0.97826086956521741</v>
      </c>
      <c r="BD16" s="53">
        <v>0.95822454308093996</v>
      </c>
      <c r="BE16" s="53">
        <v>0.94195250659630603</v>
      </c>
      <c r="BF16" s="53">
        <v>0.95336787564766834</v>
      </c>
      <c r="BG16" s="53">
        <v>0.93956468623302747</v>
      </c>
      <c r="BH16" s="53">
        <v>0.95811518324607325</v>
      </c>
      <c r="BI16" s="53">
        <v>0.97826086956521741</v>
      </c>
      <c r="BJ16" s="53">
        <v>0.95238095238095233</v>
      </c>
      <c r="BK16" s="53">
        <v>0.9765625</v>
      </c>
      <c r="BL16" s="53">
        <v>0.9921671018276762</v>
      </c>
      <c r="BM16" s="53">
        <v>0.99197860962566842</v>
      </c>
      <c r="BN16" s="53">
        <v>1</v>
      </c>
      <c r="BO16" s="53">
        <v>0.97849503094936974</v>
      </c>
      <c r="BP16" s="53">
        <v>0.94764397905759157</v>
      </c>
      <c r="BQ16" s="53">
        <v>0.98734177215189878</v>
      </c>
      <c r="BR16" s="53">
        <v>0.96173469387755106</v>
      </c>
      <c r="BS16" s="53">
        <v>0.96962025316455691</v>
      </c>
      <c r="BT16" s="53">
        <v>0.92749999999999999</v>
      </c>
      <c r="BU16" s="53">
        <v>0.97596153846153844</v>
      </c>
      <c r="BV16" s="53">
        <v>0.97317073170731705</v>
      </c>
      <c r="BW16" s="53">
        <v>0.96328185263149346</v>
      </c>
      <c r="BX16" s="53">
        <v>0.97058823529411764</v>
      </c>
      <c r="BY16" s="53">
        <v>0.97727272727272729</v>
      </c>
      <c r="BZ16" s="53">
        <v>0.95</v>
      </c>
      <c r="CA16" s="53">
        <v>0.96073298429319376</v>
      </c>
      <c r="CB16" s="53">
        <v>0.94056847545219635</v>
      </c>
      <c r="CC16" s="53">
        <v>0.97698209718670082</v>
      </c>
      <c r="CD16" s="53">
        <v>0.99745547073791352</v>
      </c>
      <c r="CE16" s="53">
        <v>0.967657141462407</v>
      </c>
      <c r="CF16" s="53">
        <v>0.96223911704533738</v>
      </c>
    </row>
    <row r="17" spans="2:84" x14ac:dyDescent="0.25">
      <c r="B17" s="38" t="s">
        <v>248</v>
      </c>
      <c r="C17" s="2">
        <v>693727</v>
      </c>
      <c r="D17" s="2">
        <v>654615</v>
      </c>
      <c r="F17" s="4">
        <f t="shared" si="5"/>
        <v>0.94362047318325504</v>
      </c>
      <c r="T17" s="39" t="s">
        <v>272</v>
      </c>
      <c r="U17" s="4" t="e">
        <f t="shared" si="4"/>
        <v>#N/A</v>
      </c>
      <c r="V17" s="4" t="e">
        <f t="shared" si="0"/>
        <v>#N/A</v>
      </c>
      <c r="W17" s="4" t="e">
        <f t="shared" si="1"/>
        <v>#N/A</v>
      </c>
      <c r="X17" s="4" t="e">
        <f t="shared" si="2"/>
        <v>#N/A</v>
      </c>
      <c r="Y17" s="4" t="e">
        <f t="shared" si="3"/>
        <v>#N/A</v>
      </c>
      <c r="AA17" s="38" t="s">
        <v>424</v>
      </c>
      <c r="AB17" s="53">
        <v>0.85283018867924532</v>
      </c>
      <c r="AC17" s="53">
        <v>0.88929889298892983</v>
      </c>
      <c r="AD17" s="53">
        <v>0.7756653992395437</v>
      </c>
      <c r="AE17" s="53">
        <v>0.76363636363636367</v>
      </c>
      <c r="AF17" s="53">
        <v>0.87050359712230219</v>
      </c>
      <c r="AG17" s="53">
        <v>0.88086642599277976</v>
      </c>
      <c r="AH17" s="53">
        <v>0.89169675090252709</v>
      </c>
      <c r="AI17" s="53">
        <v>0.84635680265167024</v>
      </c>
      <c r="AJ17" s="53">
        <v>0.8089887640449438</v>
      </c>
      <c r="AK17" s="53">
        <v>0.82545454545454544</v>
      </c>
      <c r="AL17" s="53">
        <v>0.71969696969696972</v>
      </c>
      <c r="AM17" s="53">
        <v>0.71530249110320288</v>
      </c>
      <c r="AN17" s="53">
        <v>0.88363636363636366</v>
      </c>
      <c r="AO17" s="53">
        <v>0.81751824817518248</v>
      </c>
      <c r="AP17" s="53">
        <v>0.85818181818181816</v>
      </c>
      <c r="AQ17" s="53">
        <v>0.80411131432757521</v>
      </c>
      <c r="AR17" s="53">
        <v>0.90458015267175573</v>
      </c>
      <c r="AS17" s="53">
        <v>0.81918819188191883</v>
      </c>
      <c r="AT17" s="53">
        <v>0.83834586466165417</v>
      </c>
      <c r="AU17" s="53">
        <v>0.78700361010830322</v>
      </c>
      <c r="AV17" s="53">
        <v>0.86029411764705888</v>
      </c>
      <c r="AW17" s="53">
        <v>0.88321167883211682</v>
      </c>
      <c r="AX17" s="53">
        <v>0.87272727272727268</v>
      </c>
      <c r="AY17" s="53">
        <v>0.85219298407572563</v>
      </c>
      <c r="AZ17" s="53">
        <v>0.81060606060606055</v>
      </c>
      <c r="BA17" s="53">
        <v>0.81588447653429608</v>
      </c>
      <c r="BB17" s="53">
        <v>0.72177419354838712</v>
      </c>
      <c r="BC17" s="53">
        <v>0.6097560975609756</v>
      </c>
      <c r="BD17" s="53">
        <v>0.79347826086956519</v>
      </c>
      <c r="BE17" s="53">
        <v>0.80434782608695654</v>
      </c>
      <c r="BF17" s="53">
        <v>0.86813186813186816</v>
      </c>
      <c r="BG17" s="53">
        <v>0.77485411190544418</v>
      </c>
      <c r="BH17" s="53">
        <v>0.81007751937984496</v>
      </c>
      <c r="BI17" s="53">
        <v>0.60569105691056913</v>
      </c>
      <c r="BJ17" s="53">
        <v>0.83858267716535428</v>
      </c>
      <c r="BK17" s="53">
        <v>0.77290836653386452</v>
      </c>
      <c r="BL17" s="53">
        <v>0.80303030303030298</v>
      </c>
      <c r="BM17" s="53">
        <v>0.65587044534412953</v>
      </c>
      <c r="BN17" s="53">
        <v>0.7992424242424242</v>
      </c>
      <c r="BO17" s="53">
        <v>0.75505754180092721</v>
      </c>
      <c r="BP17" s="53">
        <v>0.79844961240310075</v>
      </c>
      <c r="BQ17" s="53">
        <v>0.68478260869565222</v>
      </c>
      <c r="BR17" s="53">
        <v>0.78431372549019607</v>
      </c>
      <c r="BS17" s="53">
        <v>0.72826086956521741</v>
      </c>
      <c r="BT17" s="53">
        <v>0.82222222222222219</v>
      </c>
      <c r="BU17" s="53">
        <v>0.80586080586080588</v>
      </c>
      <c r="BV17" s="53">
        <v>0.78260869565217395</v>
      </c>
      <c r="BW17" s="53">
        <v>0.77235693426990981</v>
      </c>
      <c r="BX17" s="53">
        <v>0.93307086614173229</v>
      </c>
      <c r="BY17" s="53">
        <v>0.8876811594202898</v>
      </c>
      <c r="BZ17" s="53">
        <v>0.81960784313725488</v>
      </c>
      <c r="CA17" s="53">
        <v>0.74169741697416969</v>
      </c>
      <c r="CB17" s="53">
        <v>0.83576642335766427</v>
      </c>
      <c r="CC17" s="53">
        <v>0.88593155893536124</v>
      </c>
      <c r="CD17" s="53">
        <v>0.80073800738007384</v>
      </c>
      <c r="CE17" s="53">
        <v>0.84349903933522086</v>
      </c>
      <c r="CF17" s="53">
        <v>0.80691838976663932</v>
      </c>
    </row>
    <row r="18" spans="2:84" x14ac:dyDescent="0.25">
      <c r="B18" s="38" t="s">
        <v>249</v>
      </c>
      <c r="C18" s="2">
        <v>691848</v>
      </c>
      <c r="D18" s="2">
        <v>653522</v>
      </c>
      <c r="F18" s="4">
        <f t="shared" si="5"/>
        <v>0.94460343890565557</v>
      </c>
      <c r="T18" s="39" t="s">
        <v>273</v>
      </c>
      <c r="U18" s="4" t="e">
        <f t="shared" si="4"/>
        <v>#N/A</v>
      </c>
      <c r="V18" s="4" t="e">
        <f t="shared" si="0"/>
        <v>#N/A</v>
      </c>
      <c r="W18" s="4" t="e">
        <f t="shared" si="1"/>
        <v>#N/A</v>
      </c>
      <c r="X18" s="4" t="e">
        <f t="shared" si="2"/>
        <v>#N/A</v>
      </c>
      <c r="Y18" s="4" t="e">
        <f t="shared" si="3"/>
        <v>#N/A</v>
      </c>
      <c r="AA18" s="38" t="s">
        <v>425</v>
      </c>
      <c r="AB18" s="53">
        <v>0.96499999999999997</v>
      </c>
      <c r="AC18" s="53">
        <v>0.97124999999999995</v>
      </c>
      <c r="AD18" s="53">
        <v>0.96499999999999997</v>
      </c>
      <c r="AE18" s="53">
        <v>0.96750000000000003</v>
      </c>
      <c r="AF18" s="53">
        <v>0.96750000000000003</v>
      </c>
      <c r="AG18" s="53">
        <v>0.97875000000000001</v>
      </c>
      <c r="AH18" s="53">
        <v>0.96499999999999997</v>
      </c>
      <c r="AI18" s="53">
        <v>0.96857142857142864</v>
      </c>
      <c r="AJ18" s="53">
        <v>0.97</v>
      </c>
      <c r="AK18" s="53">
        <v>0.97375</v>
      </c>
      <c r="AL18" s="53">
        <v>0.97124999999999995</v>
      </c>
      <c r="AM18" s="53">
        <v>0.95874999999999999</v>
      </c>
      <c r="AN18" s="53">
        <v>0.97750000000000004</v>
      </c>
      <c r="AO18" s="53">
        <v>0.95499999999999996</v>
      </c>
      <c r="AP18" s="53">
        <v>0.96499999999999997</v>
      </c>
      <c r="AQ18" s="53">
        <v>0.96732142857142855</v>
      </c>
      <c r="AR18" s="53">
        <v>0.95250000000000001</v>
      </c>
      <c r="AS18" s="53">
        <v>0.95625000000000004</v>
      </c>
      <c r="AT18" s="53">
        <v>0.95750000000000002</v>
      </c>
      <c r="AU18" s="53">
        <v>0.96875</v>
      </c>
      <c r="AV18" s="53">
        <v>0.95750000000000002</v>
      </c>
      <c r="AW18" s="53">
        <v>0.96750000000000003</v>
      </c>
      <c r="AX18" s="53">
        <v>0.96</v>
      </c>
      <c r="AY18" s="53">
        <v>0.96</v>
      </c>
      <c r="AZ18" s="53">
        <v>0.9325</v>
      </c>
      <c r="BA18" s="53">
        <v>0.95874999999999999</v>
      </c>
      <c r="BB18" s="53">
        <v>0.87875000000000003</v>
      </c>
      <c r="BC18" s="53">
        <v>0.86124999999999996</v>
      </c>
      <c r="BD18" s="53">
        <v>0.96</v>
      </c>
      <c r="BE18" s="53">
        <v>0.96375</v>
      </c>
      <c r="BF18" s="53">
        <v>0.96875</v>
      </c>
      <c r="BG18" s="53">
        <v>0.93196428571428569</v>
      </c>
      <c r="BH18" s="53">
        <v>0.93</v>
      </c>
      <c r="BI18" s="53">
        <v>0.88749999999999996</v>
      </c>
      <c r="BJ18" s="53">
        <v>0.95125000000000004</v>
      </c>
      <c r="BK18" s="53">
        <v>0.97250000000000003</v>
      </c>
      <c r="BL18" s="53">
        <v>0.94625000000000004</v>
      </c>
      <c r="BM18" s="53">
        <v>0.92374999999999996</v>
      </c>
      <c r="BN18" s="53">
        <v>0.94499999999999995</v>
      </c>
      <c r="BO18" s="53">
        <v>0.93660714285714286</v>
      </c>
      <c r="BP18" s="53">
        <v>0.96375</v>
      </c>
      <c r="BQ18" s="53">
        <v>0.98875000000000002</v>
      </c>
      <c r="BR18" s="53">
        <v>0.96499999999999997</v>
      </c>
      <c r="BS18" s="53">
        <v>0.97750000000000004</v>
      </c>
      <c r="BT18" s="53">
        <v>0.98624999999999996</v>
      </c>
      <c r="BU18" s="53">
        <v>0.98375000000000001</v>
      </c>
      <c r="BV18" s="53">
        <v>0.98</v>
      </c>
      <c r="BW18" s="53">
        <v>0.97785714285714287</v>
      </c>
      <c r="BX18" s="53">
        <v>0.93874999999999997</v>
      </c>
      <c r="BY18" s="53">
        <v>0.96750000000000003</v>
      </c>
      <c r="BZ18" s="53">
        <v>0.94750000000000001</v>
      </c>
      <c r="CA18" s="53">
        <v>0.95750000000000002</v>
      </c>
      <c r="CB18" s="53">
        <v>0.96125000000000005</v>
      </c>
      <c r="CC18" s="53">
        <v>0.96375</v>
      </c>
      <c r="CD18" s="53">
        <v>0.96125000000000005</v>
      </c>
      <c r="CE18" s="53">
        <v>0.95678571428571413</v>
      </c>
      <c r="CF18" s="53">
        <v>0.95701530612244912</v>
      </c>
    </row>
    <row r="19" spans="2:84" x14ac:dyDescent="0.25">
      <c r="B19" s="38" t="s">
        <v>250</v>
      </c>
      <c r="C19" s="2">
        <v>695944</v>
      </c>
      <c r="D19" s="2">
        <v>656621</v>
      </c>
      <c r="F19" s="4">
        <f t="shared" si="5"/>
        <v>0.94349689055441244</v>
      </c>
      <c r="AA19" s="38" t="s">
        <v>426</v>
      </c>
      <c r="AB19" s="53">
        <v>0.9474548440065681</v>
      </c>
      <c r="AC19" s="53">
        <v>0.96649916247906198</v>
      </c>
      <c r="AD19" s="53">
        <v>0.9673202614379085</v>
      </c>
      <c r="AE19" s="53">
        <v>1</v>
      </c>
      <c r="AF19" s="53">
        <v>0.97730956239870337</v>
      </c>
      <c r="AG19" s="53">
        <v>0.99337748344370858</v>
      </c>
      <c r="AH19" s="53">
        <v>1</v>
      </c>
      <c r="AI19" s="53">
        <v>0.97885161625227879</v>
      </c>
      <c r="AJ19" s="53">
        <v>0.9737274220032841</v>
      </c>
      <c r="AK19" s="53">
        <v>0.9706362153344209</v>
      </c>
      <c r="AL19" s="53">
        <v>0.98181818181818181</v>
      </c>
      <c r="AM19" s="53">
        <v>1</v>
      </c>
      <c r="AN19" s="53">
        <v>0.99327731092436977</v>
      </c>
      <c r="AO19" s="53">
        <v>1</v>
      </c>
      <c r="AP19" s="53">
        <v>0.99332220367278801</v>
      </c>
      <c r="AQ19" s="53">
        <v>0.98754019053614928</v>
      </c>
      <c r="AR19" s="53">
        <v>1</v>
      </c>
      <c r="AS19" s="53">
        <v>1</v>
      </c>
      <c r="AT19" s="53">
        <v>1</v>
      </c>
      <c r="AU19" s="53">
        <v>1</v>
      </c>
      <c r="AV19" s="53">
        <v>1</v>
      </c>
      <c r="AW19" s="53">
        <v>1</v>
      </c>
      <c r="AX19" s="53">
        <v>0.98659966499162477</v>
      </c>
      <c r="AY19" s="53">
        <v>0.99808566642737495</v>
      </c>
      <c r="AZ19" s="53">
        <v>0.84663536776212833</v>
      </c>
      <c r="BA19" s="53">
        <v>1</v>
      </c>
      <c r="BB19" s="53">
        <v>0.95583038869257952</v>
      </c>
      <c r="BC19" s="53">
        <v>0.91816693944353522</v>
      </c>
      <c r="BD19" s="53">
        <v>0.9216965742251223</v>
      </c>
      <c r="BE19" s="53">
        <v>0.94568690095846641</v>
      </c>
      <c r="BF19" s="53">
        <v>0.98228663446054754</v>
      </c>
      <c r="BG19" s="53">
        <v>0.93861468650605417</v>
      </c>
      <c r="BH19" s="53">
        <v>0.96683250414593702</v>
      </c>
      <c r="BI19" s="53">
        <v>1</v>
      </c>
      <c r="BJ19" s="53">
        <v>1</v>
      </c>
      <c r="BK19" s="53">
        <v>1</v>
      </c>
      <c r="BL19" s="53">
        <v>0.91653027823240585</v>
      </c>
      <c r="BM19" s="53">
        <v>1</v>
      </c>
      <c r="BN19" s="53">
        <v>0.97840531561461797</v>
      </c>
      <c r="BO19" s="53">
        <v>0.98025258542756588</v>
      </c>
      <c r="BP19" s="53">
        <v>0.9117174959871589</v>
      </c>
      <c r="BQ19" s="53">
        <v>1</v>
      </c>
      <c r="BR19" s="53">
        <v>0.94855305466237938</v>
      </c>
      <c r="BS19" s="53">
        <v>0.97106109324758838</v>
      </c>
      <c r="BT19" s="53">
        <v>0.92197452229299359</v>
      </c>
      <c r="BU19" s="53">
        <v>0.91732909379968208</v>
      </c>
      <c r="BV19" s="53">
        <v>0.94164037854889593</v>
      </c>
      <c r="BW19" s="53">
        <v>0.94461080550552823</v>
      </c>
      <c r="BX19" s="53">
        <v>0.8956661316211878</v>
      </c>
      <c r="BY19" s="53">
        <v>0.95230524642289349</v>
      </c>
      <c r="BZ19" s="53">
        <v>0.9261637239165329</v>
      </c>
      <c r="CA19" s="53">
        <v>0.9468599033816425</v>
      </c>
      <c r="CB19" s="53">
        <v>0.90865384615384615</v>
      </c>
      <c r="CC19" s="53">
        <v>0.96563011456628478</v>
      </c>
      <c r="CD19" s="53">
        <v>0.91318327974276525</v>
      </c>
      <c r="CE19" s="53">
        <v>0.92978032082930751</v>
      </c>
      <c r="CF19" s="53">
        <v>0.96539083878346554</v>
      </c>
    </row>
    <row r="20" spans="2:84" x14ac:dyDescent="0.25">
      <c r="B20" s="38" t="s">
        <v>251</v>
      </c>
      <c r="C20" s="2">
        <v>695126</v>
      </c>
      <c r="D20" s="2">
        <v>655218</v>
      </c>
      <c r="F20" s="4">
        <f t="shared" si="5"/>
        <v>0.94258882562298063</v>
      </c>
      <c r="AA20" s="38" t="s">
        <v>427</v>
      </c>
      <c r="AB20" s="53">
        <v>0.95185694635488305</v>
      </c>
      <c r="AC20" s="53">
        <v>0.9543568464730291</v>
      </c>
      <c r="AD20" s="53">
        <v>0.95323246217331503</v>
      </c>
      <c r="AE20" s="53">
        <v>0.97933884297520657</v>
      </c>
      <c r="AF20" s="53">
        <v>0.95323246217331503</v>
      </c>
      <c r="AG20" s="53">
        <v>0.96546961325966851</v>
      </c>
      <c r="AH20" s="53">
        <v>0.96965517241379307</v>
      </c>
      <c r="AI20" s="53">
        <v>0.96102033511760154</v>
      </c>
      <c r="AJ20" s="53">
        <v>0.94505494505494503</v>
      </c>
      <c r="AK20" s="53">
        <v>0.97414965986394553</v>
      </c>
      <c r="AL20" s="53">
        <v>0.96423658872077034</v>
      </c>
      <c r="AM20" s="53">
        <v>0.96481732070365356</v>
      </c>
      <c r="AN20" s="53">
        <v>0.98624484181568084</v>
      </c>
      <c r="AO20" s="53">
        <v>0.94708276797829039</v>
      </c>
      <c r="AP20" s="53">
        <v>0.94722598105548039</v>
      </c>
      <c r="AQ20" s="53">
        <v>0.96125887217039518</v>
      </c>
      <c r="AR20" s="53">
        <v>0.91836734693877553</v>
      </c>
      <c r="AS20" s="53">
        <v>0.97293640054127195</v>
      </c>
      <c r="AT20" s="53">
        <v>0.93197278911564629</v>
      </c>
      <c r="AU20" s="53">
        <v>0.94822888283378748</v>
      </c>
      <c r="AV20" s="53">
        <v>0.94165535956580737</v>
      </c>
      <c r="AW20" s="53">
        <v>0.98240866035182683</v>
      </c>
      <c r="AX20" s="53">
        <v>0.96216216216216222</v>
      </c>
      <c r="AY20" s="53">
        <v>0.95110451450132538</v>
      </c>
      <c r="AZ20" s="53">
        <v>0.91034482758620694</v>
      </c>
      <c r="BA20" s="53">
        <v>0.94959128065395093</v>
      </c>
      <c r="BB20" s="53">
        <v>0.89290681502086233</v>
      </c>
      <c r="BC20" s="53">
        <v>0.87675070028011204</v>
      </c>
      <c r="BD20" s="53">
        <v>0.95027624309392267</v>
      </c>
      <c r="BE20" s="53">
        <v>0.94005449591280654</v>
      </c>
      <c r="BF20" s="53">
        <v>0.91553133514986373</v>
      </c>
      <c r="BG20" s="53">
        <v>0.91935081395681784</v>
      </c>
      <c r="BH20" s="53">
        <v>0.94670406732117807</v>
      </c>
      <c r="BI20" s="53">
        <v>0.89355742296918772</v>
      </c>
      <c r="BJ20" s="53">
        <v>0.94685314685314681</v>
      </c>
      <c r="BK20" s="53">
        <v>0.96083916083916088</v>
      </c>
      <c r="BL20" s="53">
        <v>0.9508426966292135</v>
      </c>
      <c r="BM20" s="53">
        <v>0.92318435754189943</v>
      </c>
      <c r="BN20" s="53">
        <v>0.9539106145251397</v>
      </c>
      <c r="BO20" s="53">
        <v>0.93941306666841806</v>
      </c>
      <c r="BP20" s="53">
        <v>0.94871794871794868</v>
      </c>
      <c r="BQ20" s="53">
        <v>0.98905608755129959</v>
      </c>
      <c r="BR20" s="53">
        <v>0.9322493224932249</v>
      </c>
      <c r="BS20" s="53">
        <v>0.9366391184573003</v>
      </c>
      <c r="BT20" s="53">
        <v>0.95</v>
      </c>
      <c r="BU20" s="53">
        <v>0.9782312925170068</v>
      </c>
      <c r="BV20" s="53">
        <v>0.96617050067658994</v>
      </c>
      <c r="BW20" s="53">
        <v>0.95729489577333859</v>
      </c>
      <c r="BX20" s="53">
        <v>0.94815825375170537</v>
      </c>
      <c r="BY20" s="53">
        <v>0.95890410958904104</v>
      </c>
      <c r="BZ20" s="53">
        <v>0.9536784741144414</v>
      </c>
      <c r="CA20" s="53">
        <v>0.94542974079126874</v>
      </c>
      <c r="CB20" s="53">
        <v>0.99175824175824179</v>
      </c>
      <c r="CC20" s="53">
        <v>0.96438356164383565</v>
      </c>
      <c r="CD20" s="53">
        <v>0.95879120879120883</v>
      </c>
      <c r="CE20" s="53">
        <v>0.9601576557771061</v>
      </c>
      <c r="CF20" s="53">
        <v>0.9499428791378578</v>
      </c>
    </row>
    <row r="21" spans="2:84" x14ac:dyDescent="0.25">
      <c r="B21" s="38" t="s">
        <v>252</v>
      </c>
      <c r="C21" s="2">
        <v>10035029</v>
      </c>
      <c r="D21" s="2">
        <v>9425523</v>
      </c>
      <c r="AA21" s="38" t="s">
        <v>428</v>
      </c>
      <c r="AB21" s="53">
        <v>0.95812807881773399</v>
      </c>
      <c r="AC21" s="53">
        <v>0.97514792899408287</v>
      </c>
      <c r="AD21" s="53">
        <v>0.95443349753694584</v>
      </c>
      <c r="AE21" s="53">
        <v>0.96441717791411041</v>
      </c>
      <c r="AF21" s="53">
        <v>0.95710784313725494</v>
      </c>
      <c r="AG21" s="53">
        <v>0.98009367681498827</v>
      </c>
      <c r="AH21" s="53">
        <v>0.96592244418331374</v>
      </c>
      <c r="AI21" s="53">
        <v>0.96503580677120426</v>
      </c>
      <c r="AJ21" s="53">
        <v>0.98552472858866103</v>
      </c>
      <c r="AK21" s="53">
        <v>0.98418491484184911</v>
      </c>
      <c r="AL21" s="53">
        <v>0.98331346841477951</v>
      </c>
      <c r="AM21" s="53">
        <v>0.98690476190476195</v>
      </c>
      <c r="AN21" s="53">
        <v>0.9842615012106537</v>
      </c>
      <c r="AO21" s="53">
        <v>0.97394540942928043</v>
      </c>
      <c r="AP21" s="53">
        <v>0.98309178743961356</v>
      </c>
      <c r="AQ21" s="53">
        <v>0.98303236740422861</v>
      </c>
      <c r="AR21" s="53">
        <v>0.98571428571428577</v>
      </c>
      <c r="AS21" s="53">
        <v>0.98809523809523814</v>
      </c>
      <c r="AT21" s="53">
        <v>0.9760479041916168</v>
      </c>
      <c r="AU21" s="53">
        <v>0.98588235294117643</v>
      </c>
      <c r="AV21" s="53">
        <v>0.98571428571428577</v>
      </c>
      <c r="AW21" s="53">
        <v>0.98693586698337288</v>
      </c>
      <c r="AX21" s="53">
        <v>0.9880668257756563</v>
      </c>
      <c r="AY21" s="53">
        <v>0.98520810848794749</v>
      </c>
      <c r="AZ21" s="53">
        <v>0.95255474452554745</v>
      </c>
      <c r="BA21" s="53">
        <v>0.97968936678614094</v>
      </c>
      <c r="BB21" s="53">
        <v>0.90435835351089588</v>
      </c>
      <c r="BC21" s="53">
        <v>0.92952612393681655</v>
      </c>
      <c r="BD21" s="53">
        <v>0.97828709288299154</v>
      </c>
      <c r="BE21" s="53">
        <v>0.96634615384615385</v>
      </c>
      <c r="BF21" s="53">
        <v>0.96731234866828086</v>
      </c>
      <c r="BG21" s="53">
        <v>0.9540105977366895</v>
      </c>
      <c r="BH21" s="53">
        <v>0.96646706586826348</v>
      </c>
      <c r="BI21" s="53">
        <v>0.93179049939098657</v>
      </c>
      <c r="BJ21" s="53">
        <v>0.96995192307692313</v>
      </c>
      <c r="BK21" s="53">
        <v>0.97596153846153844</v>
      </c>
      <c r="BL21" s="53">
        <v>0.97599039615846339</v>
      </c>
      <c r="BM21" s="53">
        <v>0.96246973365617439</v>
      </c>
      <c r="BN21" s="53">
        <v>0.97724550898203588</v>
      </c>
      <c r="BO21" s="53">
        <v>0.96569666651348374</v>
      </c>
      <c r="BP21" s="53">
        <v>0.96062052505966589</v>
      </c>
      <c r="BQ21" s="53">
        <v>0.98119858989424202</v>
      </c>
      <c r="BR21" s="53">
        <v>0.94899169632265723</v>
      </c>
      <c r="BS21" s="53">
        <v>0.9776207302709069</v>
      </c>
      <c r="BT21" s="53">
        <v>0.98571428571428577</v>
      </c>
      <c r="BU21" s="53">
        <v>0.98583234946871312</v>
      </c>
      <c r="BV21" s="53">
        <v>0.98463356973995275</v>
      </c>
      <c r="BW21" s="53">
        <v>0.97494453521006064</v>
      </c>
      <c r="BX21" s="53">
        <v>0.98916967509025266</v>
      </c>
      <c r="BY21" s="53">
        <v>0.9940334128878282</v>
      </c>
      <c r="BZ21" s="53">
        <v>0.99156626506024093</v>
      </c>
      <c r="CA21" s="53">
        <v>0.99284862932061979</v>
      </c>
      <c r="CB21" s="53">
        <v>0.98674698795180726</v>
      </c>
      <c r="CC21" s="53">
        <v>0.99282296650717705</v>
      </c>
      <c r="CD21" s="53">
        <v>0.98803827751196172</v>
      </c>
      <c r="CE21" s="53">
        <v>0.99074660204712672</v>
      </c>
      <c r="CF21" s="53">
        <v>0.97409638345296323</v>
      </c>
    </row>
    <row r="22" spans="2:84" x14ac:dyDescent="0.25">
      <c r="F22" s="40"/>
      <c r="AA22" s="38" t="s">
        <v>429</v>
      </c>
      <c r="AB22" s="53">
        <v>0.98046181172291291</v>
      </c>
      <c r="AC22" s="53">
        <v>0.99299474605954463</v>
      </c>
      <c r="AD22" s="53">
        <v>0.7978723404255319</v>
      </c>
      <c r="AE22" s="53">
        <v>0.99297012302284715</v>
      </c>
      <c r="AF22" s="53">
        <v>0.99290780141843971</v>
      </c>
      <c r="AG22" s="53">
        <v>0.99290780141843971</v>
      </c>
      <c r="AH22" s="53">
        <v>0.98230088495575218</v>
      </c>
      <c r="AI22" s="53">
        <v>0.96177364414620981</v>
      </c>
      <c r="AJ22" s="53">
        <v>0.99127399650959858</v>
      </c>
      <c r="AK22" s="53">
        <v>0.99649737302977237</v>
      </c>
      <c r="AL22" s="53">
        <v>0.96335078534031415</v>
      </c>
      <c r="AM22" s="53">
        <v>0.98453608247422686</v>
      </c>
      <c r="AN22" s="53">
        <v>0.99306759098786823</v>
      </c>
      <c r="AO22" s="53">
        <v>0.9982698961937716</v>
      </c>
      <c r="AP22" s="53">
        <v>0.99476439790575921</v>
      </c>
      <c r="AQ22" s="53">
        <v>0.98882287463447305</v>
      </c>
      <c r="AR22" s="53">
        <v>0.96707105719237429</v>
      </c>
      <c r="AS22" s="53">
        <v>0.98956521739130432</v>
      </c>
      <c r="AT22" s="53">
        <v>0.99311531841652323</v>
      </c>
      <c r="AU22" s="53">
        <v>0.98109965635738827</v>
      </c>
      <c r="AV22" s="53">
        <v>0.98979591836734693</v>
      </c>
      <c r="AW22" s="53">
        <v>0.97796610169491527</v>
      </c>
      <c r="AX22" s="53">
        <v>0.98290598290598286</v>
      </c>
      <c r="AY22" s="53">
        <v>0.98307417890369064</v>
      </c>
      <c r="AZ22" s="53">
        <v>0.97301854974704893</v>
      </c>
      <c r="BA22" s="53">
        <v>0.97993311036789299</v>
      </c>
      <c r="BB22" s="53">
        <v>1</v>
      </c>
      <c r="BC22" s="53">
        <v>1</v>
      </c>
      <c r="BD22" s="53">
        <v>0.98257839721254359</v>
      </c>
      <c r="BE22" s="53">
        <v>0.99486301369863017</v>
      </c>
      <c r="BF22" s="53">
        <v>0.99130434782608701</v>
      </c>
      <c r="BG22" s="53">
        <v>0.9888139169788861</v>
      </c>
      <c r="BH22" s="53">
        <v>0.93848857644991213</v>
      </c>
      <c r="BI22" s="53">
        <v>0.96175908221797324</v>
      </c>
      <c r="BJ22" s="53">
        <v>0.96309314586994732</v>
      </c>
      <c r="BK22" s="53">
        <v>0.99288256227758009</v>
      </c>
      <c r="BL22" s="53">
        <v>0.99288256227758009</v>
      </c>
      <c r="BM22" s="53">
        <v>0.97727272727272729</v>
      </c>
      <c r="BN22" s="53">
        <v>0.98330241187384049</v>
      </c>
      <c r="BO22" s="53">
        <v>0.97281158117708</v>
      </c>
      <c r="BP22" s="53">
        <v>0.97586206896551719</v>
      </c>
      <c r="BQ22" s="53">
        <v>0.92699490662139217</v>
      </c>
      <c r="BR22" s="53">
        <v>0.93760831889081453</v>
      </c>
      <c r="BS22" s="53">
        <v>0.98453608247422686</v>
      </c>
      <c r="BT22" s="53">
        <v>0.99485420240137223</v>
      </c>
      <c r="BU22" s="53">
        <v>0.97283531409168078</v>
      </c>
      <c r="BV22" s="53">
        <v>0.98976109215017061</v>
      </c>
      <c r="BW22" s="53">
        <v>0.96892171222788204</v>
      </c>
      <c r="BX22" s="53">
        <v>0.97382198952879584</v>
      </c>
      <c r="BY22" s="53">
        <v>0.98639455782312924</v>
      </c>
      <c r="BZ22" s="53">
        <v>0.95</v>
      </c>
      <c r="CA22" s="53">
        <v>0.95697074010327021</v>
      </c>
      <c r="CB22" s="53">
        <v>0.98603839441535779</v>
      </c>
      <c r="CC22" s="53">
        <v>0.97931034482758617</v>
      </c>
      <c r="CD22" s="53">
        <v>0.98442906574394462</v>
      </c>
      <c r="CE22" s="53">
        <v>0.97385215606315489</v>
      </c>
      <c r="CF22" s="53">
        <v>0.97686715201876806</v>
      </c>
    </row>
    <row r="23" spans="2:84" x14ac:dyDescent="0.25">
      <c r="F23" s="39"/>
      <c r="AA23" s="38" t="s">
        <v>430</v>
      </c>
      <c r="AB23" s="53">
        <v>0.98270893371757928</v>
      </c>
      <c r="AC23" s="53">
        <v>0.98853868194842409</v>
      </c>
      <c r="AD23" s="53">
        <v>0.967741935483871</v>
      </c>
      <c r="AE23" s="53">
        <v>0.97101449275362317</v>
      </c>
      <c r="AF23" s="53">
        <v>1</v>
      </c>
      <c r="AG23" s="53">
        <v>0.9885057471264368</v>
      </c>
      <c r="AH23" s="53">
        <v>1</v>
      </c>
      <c r="AI23" s="53">
        <v>0.98550139871856213</v>
      </c>
      <c r="AJ23" s="53">
        <v>0.9621749408983451</v>
      </c>
      <c r="AK23" s="53">
        <v>0.97101449275362317</v>
      </c>
      <c r="AL23" s="53">
        <v>0.98108747044917255</v>
      </c>
      <c r="AM23" s="53">
        <v>0.95724465558194771</v>
      </c>
      <c r="AN23" s="53">
        <v>0.9882352941176471</v>
      </c>
      <c r="AO23" s="53">
        <v>0.99147727272727271</v>
      </c>
      <c r="AP23" s="53">
        <v>0.98117647058823532</v>
      </c>
      <c r="AQ23" s="53">
        <v>0.97605865673089198</v>
      </c>
      <c r="AR23" s="53">
        <v>0.9652173913043478</v>
      </c>
      <c r="AS23" s="53">
        <v>0.95639534883720934</v>
      </c>
      <c r="AT23" s="53">
        <v>0.95930232558139539</v>
      </c>
      <c r="AU23" s="53">
        <v>0.95058139534883723</v>
      </c>
      <c r="AV23" s="53">
        <v>0.95953757225433522</v>
      </c>
      <c r="AW23" s="53">
        <v>0.95639534883720934</v>
      </c>
      <c r="AX23" s="53">
        <v>0.95953757225433522</v>
      </c>
      <c r="AY23" s="53">
        <v>0.95813813634538136</v>
      </c>
      <c r="AZ23" s="53">
        <v>0.9526627218934911</v>
      </c>
      <c r="BA23" s="53">
        <v>0.95058139534883723</v>
      </c>
      <c r="BB23" s="53">
        <v>0.9526627218934911</v>
      </c>
      <c r="BC23" s="53">
        <v>0.8858858858858859</v>
      </c>
      <c r="BD23" s="53">
        <v>0.92711370262390669</v>
      </c>
      <c r="BE23" s="53">
        <v>0.96187683284457481</v>
      </c>
      <c r="BF23" s="53">
        <v>0.97360703812316718</v>
      </c>
      <c r="BG23" s="53">
        <v>0.94348432837333629</v>
      </c>
      <c r="BH23" s="53">
        <v>0.97687861271676302</v>
      </c>
      <c r="BI23" s="53">
        <v>0.81656804733727806</v>
      </c>
      <c r="BJ23" s="53">
        <v>0.97971014492753628</v>
      </c>
      <c r="BK23" s="53">
        <v>0.97681159420289854</v>
      </c>
      <c r="BL23" s="53">
        <v>0.98843930635838151</v>
      </c>
      <c r="BM23" s="53">
        <v>0.89349112426035504</v>
      </c>
      <c r="BN23" s="53">
        <v>0.95588235294117652</v>
      </c>
      <c r="BO23" s="53">
        <v>0.94111159753491269</v>
      </c>
      <c r="BP23" s="53">
        <v>0.98280802292263614</v>
      </c>
      <c r="BQ23" s="53">
        <v>0.99710144927536237</v>
      </c>
      <c r="BR23" s="53">
        <v>0.97134670487106012</v>
      </c>
      <c r="BS23" s="53">
        <v>0.97109826589595372</v>
      </c>
      <c r="BT23" s="53">
        <v>0.9915492957746479</v>
      </c>
      <c r="BU23" s="53">
        <v>0.99159663865546221</v>
      </c>
      <c r="BV23" s="53">
        <v>0.99159663865546221</v>
      </c>
      <c r="BW23" s="53">
        <v>0.98529957372151211</v>
      </c>
      <c r="BX23" s="53">
        <v>1</v>
      </c>
      <c r="BY23" s="53">
        <v>0.98305084745762716</v>
      </c>
      <c r="BZ23" s="53">
        <v>0.98305084745762716</v>
      </c>
      <c r="CA23" s="53">
        <v>0.97175141242937857</v>
      </c>
      <c r="CB23" s="53">
        <v>0.98295454545454541</v>
      </c>
      <c r="CC23" s="53">
        <v>0.97457627118644063</v>
      </c>
      <c r="CD23" s="53">
        <v>0.96056338028169019</v>
      </c>
      <c r="CE23" s="53">
        <v>0.97942104346675829</v>
      </c>
      <c r="CF23" s="53">
        <v>0.96700210498447914</v>
      </c>
    </row>
    <row r="24" spans="2:84" x14ac:dyDescent="0.25">
      <c r="F24" s="39"/>
      <c r="AA24" s="38" t="s">
        <v>431</v>
      </c>
      <c r="AB24" s="53">
        <v>0.86543909348441928</v>
      </c>
      <c r="AC24" s="53">
        <v>0.91513437057991509</v>
      </c>
      <c r="AD24" s="53">
        <v>0.86543909348441928</v>
      </c>
      <c r="AE24" s="53">
        <v>0.86543909348441928</v>
      </c>
      <c r="AF24" s="53">
        <v>0.84625850340136055</v>
      </c>
      <c r="AG24" s="53">
        <v>0.87295081967213117</v>
      </c>
      <c r="AH24" s="53">
        <v>0.85986394557823131</v>
      </c>
      <c r="AI24" s="53">
        <v>0.87007498852641374</v>
      </c>
      <c r="AJ24" s="53">
        <v>0.89586305278174039</v>
      </c>
      <c r="AK24" s="53">
        <v>0.91880341880341876</v>
      </c>
      <c r="AL24" s="53">
        <v>0.89586305278174039</v>
      </c>
      <c r="AM24" s="53">
        <v>0.89586305278174039</v>
      </c>
      <c r="AN24" s="53">
        <v>0.91907514450867056</v>
      </c>
      <c r="AO24" s="53">
        <v>0.90455840455840453</v>
      </c>
      <c r="AP24" s="53">
        <v>0.89615931721194875</v>
      </c>
      <c r="AQ24" s="53">
        <v>0.90374077763252336</v>
      </c>
      <c r="AR24" s="53">
        <v>0.86956521739130432</v>
      </c>
      <c r="AS24" s="53">
        <v>0.91440798858773176</v>
      </c>
      <c r="AT24" s="53">
        <v>0.84826589595375723</v>
      </c>
      <c r="AU24" s="53">
        <v>0.89762611275964388</v>
      </c>
      <c r="AV24" s="53">
        <v>0.87447698744769875</v>
      </c>
      <c r="AW24" s="53">
        <v>0.89337175792507206</v>
      </c>
      <c r="AX24" s="53">
        <v>0.90240452616690237</v>
      </c>
      <c r="AY24" s="53">
        <v>0.88573121231887286</v>
      </c>
      <c r="AZ24" s="53">
        <v>0.88235294117647056</v>
      </c>
      <c r="BA24" s="53">
        <v>0.93333333333333335</v>
      </c>
      <c r="BB24" s="53">
        <v>0.81470588235294117</v>
      </c>
      <c r="BC24" s="53">
        <v>0.8262150220913107</v>
      </c>
      <c r="BD24" s="53">
        <v>0.91776798825256978</v>
      </c>
      <c r="BE24" s="53">
        <v>0.90161527165932454</v>
      </c>
      <c r="BF24" s="53">
        <v>0.91752577319587625</v>
      </c>
      <c r="BG24" s="53">
        <v>0.88478803029454667</v>
      </c>
      <c r="BH24" s="53">
        <v>0.91535150645624108</v>
      </c>
      <c r="BI24" s="53">
        <v>0.8262150220913107</v>
      </c>
      <c r="BJ24" s="53">
        <v>0.91678832116788322</v>
      </c>
      <c r="BK24" s="53">
        <v>0.94622093023255816</v>
      </c>
      <c r="BL24" s="53">
        <v>0.90114613180515757</v>
      </c>
      <c r="BM24" s="53">
        <v>0.88609467455621305</v>
      </c>
      <c r="BN24" s="53">
        <v>0.89695210449927432</v>
      </c>
      <c r="BO24" s="53">
        <v>0.8983955272583769</v>
      </c>
      <c r="BP24" s="53">
        <v>0.91172413793103446</v>
      </c>
      <c r="BQ24" s="53">
        <v>0.94374120956399432</v>
      </c>
      <c r="BR24" s="53">
        <v>0.92656875834445929</v>
      </c>
      <c r="BS24" s="53">
        <v>0.88471502590673579</v>
      </c>
      <c r="BT24" s="53">
        <v>0.91298527443105759</v>
      </c>
      <c r="BU24" s="53">
        <v>0.97681159420289854</v>
      </c>
      <c r="BV24" s="53">
        <v>0.90198675496688741</v>
      </c>
      <c r="BW24" s="53">
        <v>0.92264753647815267</v>
      </c>
      <c r="BX24" s="53">
        <v>0.89985486211901311</v>
      </c>
      <c r="BY24" s="53">
        <v>0.9125827814569536</v>
      </c>
      <c r="BZ24" s="53">
        <v>0.88355167394468703</v>
      </c>
      <c r="CA24" s="53">
        <v>0.91240875912408759</v>
      </c>
      <c r="CB24" s="53">
        <v>0.89640287769784177</v>
      </c>
      <c r="CC24" s="53">
        <v>0.88488210818307911</v>
      </c>
      <c r="CD24" s="53">
        <v>0.90201729106628237</v>
      </c>
      <c r="CE24" s="53">
        <v>0.89881433622742068</v>
      </c>
      <c r="CF24" s="53">
        <v>0.89488462981947248</v>
      </c>
    </row>
    <row r="25" spans="2:84" x14ac:dyDescent="0.25">
      <c r="F25" s="39"/>
      <c r="AA25" s="38" t="s">
        <v>432</v>
      </c>
      <c r="AB25" s="53">
        <v>0.91855670103092779</v>
      </c>
      <c r="AC25" s="53">
        <v>0.92573753814852489</v>
      </c>
      <c r="AD25" s="53">
        <v>0.91631799163179917</v>
      </c>
      <c r="AE25" s="53">
        <v>0.92960662525879922</v>
      </c>
      <c r="AF25" s="53">
        <v>0.9471007121057986</v>
      </c>
      <c r="AG25" s="53">
        <v>0.91938775510204085</v>
      </c>
      <c r="AH25" s="53">
        <v>0.94353182751540043</v>
      </c>
      <c r="AI25" s="53">
        <v>0.92860559297047018</v>
      </c>
      <c r="AJ25" s="53">
        <v>0.95519348268839099</v>
      </c>
      <c r="AK25" s="53">
        <v>0.94159836065573765</v>
      </c>
      <c r="AL25" s="53">
        <v>0.93482688391038693</v>
      </c>
      <c r="AM25" s="53">
        <v>0.94699286442405706</v>
      </c>
      <c r="AN25" s="53">
        <v>0.95252525252525255</v>
      </c>
      <c r="AO25" s="53">
        <v>0.94123606889564337</v>
      </c>
      <c r="AP25" s="53">
        <v>0.94838056680161942</v>
      </c>
      <c r="AQ25" s="53">
        <v>0.94582192570015544</v>
      </c>
      <c r="AR25" s="53">
        <v>0.93306288032454365</v>
      </c>
      <c r="AS25" s="53">
        <v>0.9442755825734549</v>
      </c>
      <c r="AT25" s="53">
        <v>0.91692307692307695</v>
      </c>
      <c r="AU25" s="53">
        <v>0.92717948717948717</v>
      </c>
      <c r="AV25" s="53">
        <v>0.94864048338368578</v>
      </c>
      <c r="AW25" s="53">
        <v>0.94646464646464645</v>
      </c>
      <c r="AX25" s="53">
        <v>0.9487951807228916</v>
      </c>
      <c r="AY25" s="53">
        <v>0.93790590536739826</v>
      </c>
      <c r="AZ25" s="53">
        <v>0.86997885835095135</v>
      </c>
      <c r="BA25" s="53">
        <v>0.93991853360488797</v>
      </c>
      <c r="BB25" s="53">
        <v>0.7972251867662753</v>
      </c>
      <c r="BC25" s="53">
        <v>0.75107296137339052</v>
      </c>
      <c r="BD25" s="53">
        <v>0.91493775933609955</v>
      </c>
      <c r="BE25" s="53">
        <v>0.95223577235772361</v>
      </c>
      <c r="BF25" s="53">
        <v>0.93374108053007132</v>
      </c>
      <c r="BG25" s="53">
        <v>0.87987287890277133</v>
      </c>
      <c r="BH25" s="53">
        <v>0.90756302521008403</v>
      </c>
      <c r="BI25" s="53">
        <v>0.76709401709401714</v>
      </c>
      <c r="BJ25" s="53">
        <v>0.91605456453305356</v>
      </c>
      <c r="BK25" s="53">
        <v>0.91908713692946054</v>
      </c>
      <c r="BL25" s="53">
        <v>0.89457202505219202</v>
      </c>
      <c r="BM25" s="53">
        <v>0.81721572794899044</v>
      </c>
      <c r="BN25" s="53">
        <v>0.87184873949579833</v>
      </c>
      <c r="BO25" s="53">
        <v>0.87049074803765669</v>
      </c>
      <c r="BP25" s="53">
        <v>0.9285714285714286</v>
      </c>
      <c r="BQ25" s="53">
        <v>0.94779938587512791</v>
      </c>
      <c r="BR25" s="53">
        <v>0.93531827515400412</v>
      </c>
      <c r="BS25" s="53">
        <v>0.93852459016393441</v>
      </c>
      <c r="BT25" s="53">
        <v>0.93237704918032782</v>
      </c>
      <c r="BU25" s="53">
        <v>0.94303153611393697</v>
      </c>
      <c r="BV25" s="53">
        <v>0.95169578622816031</v>
      </c>
      <c r="BW25" s="53">
        <v>0.93961686446955994</v>
      </c>
      <c r="BX25" s="53">
        <v>0.94034378159757326</v>
      </c>
      <c r="BY25" s="53">
        <v>0.9434343434343434</v>
      </c>
      <c r="BZ25" s="53">
        <v>0.9392378990731205</v>
      </c>
      <c r="CA25" s="53">
        <v>0.94536082474226801</v>
      </c>
      <c r="CB25" s="53">
        <v>0.96262626262626261</v>
      </c>
      <c r="CC25" s="53">
        <v>0.94135490394337717</v>
      </c>
      <c r="CD25" s="53">
        <v>0.94827586206896552</v>
      </c>
      <c r="CE25" s="53">
        <v>0.94580483964084416</v>
      </c>
      <c r="CF25" s="53">
        <v>0.92115982215555092</v>
      </c>
    </row>
    <row r="26" spans="2:84" x14ac:dyDescent="0.25">
      <c r="F26" s="39"/>
      <c r="AA26" s="38" t="s">
        <v>433</v>
      </c>
      <c r="AB26" s="53">
        <v>0.93669064748201436</v>
      </c>
      <c r="AC26" s="53">
        <v>0.97122302158273377</v>
      </c>
      <c r="AD26" s="53">
        <v>0.97266187050359709</v>
      </c>
      <c r="AE26" s="53">
        <v>0.96402877697841727</v>
      </c>
      <c r="AF26" s="53">
        <v>0.96258992805755395</v>
      </c>
      <c r="AG26" s="53">
        <v>0.96546762589928059</v>
      </c>
      <c r="AH26" s="53">
        <v>0.97122302158273377</v>
      </c>
      <c r="AI26" s="53">
        <v>0.96341212744090432</v>
      </c>
      <c r="AJ26" s="53">
        <v>0.92374100719424457</v>
      </c>
      <c r="AK26" s="53">
        <v>0.97410071942446042</v>
      </c>
      <c r="AL26" s="53">
        <v>0.93093525179856118</v>
      </c>
      <c r="AM26" s="53">
        <v>0.95683453237410077</v>
      </c>
      <c r="AN26" s="53">
        <v>0.9928057553956835</v>
      </c>
      <c r="AO26" s="53">
        <v>0.97266187050359709</v>
      </c>
      <c r="AP26" s="53">
        <v>0.98705035971223021</v>
      </c>
      <c r="AQ26" s="53">
        <v>0.96258992805755395</v>
      </c>
      <c r="AR26" s="53">
        <v>0.94820143884892083</v>
      </c>
      <c r="AS26" s="53">
        <v>0.97697841726618706</v>
      </c>
      <c r="AT26" s="53">
        <v>0.92661870503597121</v>
      </c>
      <c r="AU26" s="53">
        <v>0.95827338129496398</v>
      </c>
      <c r="AV26" s="53">
        <v>0.9597122302158273</v>
      </c>
      <c r="AW26" s="53">
        <v>0.97410071942446042</v>
      </c>
      <c r="AX26" s="53">
        <v>0.96834532374100724</v>
      </c>
      <c r="AY26" s="53">
        <v>0.95889003083247693</v>
      </c>
      <c r="AZ26" s="53">
        <v>0.85755395683453239</v>
      </c>
      <c r="BA26" s="53">
        <v>0.95827338129496398</v>
      </c>
      <c r="BB26" s="53">
        <v>0.87194244604316551</v>
      </c>
      <c r="BC26" s="53">
        <v>0.76834532374100717</v>
      </c>
      <c r="BD26" s="53">
        <v>0.92086330935251803</v>
      </c>
      <c r="BE26" s="53">
        <v>0.93956834532374101</v>
      </c>
      <c r="BF26" s="53">
        <v>0.95683453237410077</v>
      </c>
      <c r="BG26" s="53">
        <v>0.89619732785200412</v>
      </c>
      <c r="BH26" s="53">
        <v>0.97410071942446042</v>
      </c>
      <c r="BI26" s="53">
        <v>0.89352517985611513</v>
      </c>
      <c r="BJ26" s="53">
        <v>0.97410071942446042</v>
      </c>
      <c r="BK26" s="53">
        <v>0.97697841726618706</v>
      </c>
      <c r="BL26" s="53">
        <v>0.97553956834532374</v>
      </c>
      <c r="BM26" s="53">
        <v>0.93093525179856118</v>
      </c>
      <c r="BN26" s="53">
        <v>0.90791366906474824</v>
      </c>
      <c r="BO26" s="53">
        <v>0.94758478931140799</v>
      </c>
      <c r="BP26" s="53">
        <v>0.9453237410071943</v>
      </c>
      <c r="BQ26" s="53">
        <v>0.97410071942446042</v>
      </c>
      <c r="BR26" s="53">
        <v>0.92374100719424457</v>
      </c>
      <c r="BS26" s="53">
        <v>0.92949640287769786</v>
      </c>
      <c r="BT26" s="53">
        <v>0.9597122302158273</v>
      </c>
      <c r="BU26" s="53">
        <v>0.97266187050359709</v>
      </c>
      <c r="BV26" s="53">
        <v>0.9525179856115108</v>
      </c>
      <c r="BW26" s="53">
        <v>0.95107913669064748</v>
      </c>
      <c r="BX26" s="53">
        <v>0.94244604316546765</v>
      </c>
      <c r="BY26" s="53">
        <v>0.95395683453237412</v>
      </c>
      <c r="BZ26" s="53">
        <v>0.93812949640287768</v>
      </c>
      <c r="CA26" s="53">
        <v>0.97697841726618706</v>
      </c>
      <c r="CB26" s="53">
        <v>0.96258992805755395</v>
      </c>
      <c r="CC26" s="53">
        <v>0.95827338129496398</v>
      </c>
      <c r="CD26" s="53">
        <v>0.96978417266187056</v>
      </c>
      <c r="CE26" s="53">
        <v>0.9574511819116136</v>
      </c>
      <c r="CF26" s="53">
        <v>0.94817207458523034</v>
      </c>
    </row>
    <row r="27" spans="2:84" x14ac:dyDescent="0.25">
      <c r="F27" s="39"/>
      <c r="AA27" s="38" t="s">
        <v>434</v>
      </c>
      <c r="AB27" s="53">
        <v>0.89826839826839822</v>
      </c>
      <c r="AC27" s="53">
        <v>0.90948275862068961</v>
      </c>
      <c r="AD27" s="53">
        <v>0.92640692640692646</v>
      </c>
      <c r="AE27" s="53">
        <v>0.95744680851063835</v>
      </c>
      <c r="AF27" s="53">
        <v>0.92688172043010753</v>
      </c>
      <c r="AG27" s="53">
        <v>0.92356687898089174</v>
      </c>
      <c r="AH27" s="53">
        <v>0.91774891774891776</v>
      </c>
      <c r="AI27" s="53">
        <v>0.9228289155666527</v>
      </c>
      <c r="AJ27" s="53">
        <v>0.95444685466377444</v>
      </c>
      <c r="AK27" s="53">
        <v>0.9853556485355649</v>
      </c>
      <c r="AL27" s="53">
        <v>0.93435448577680524</v>
      </c>
      <c r="AM27" s="53">
        <v>0.94178794178794178</v>
      </c>
      <c r="AN27" s="53">
        <v>0.93263157894736837</v>
      </c>
      <c r="AO27" s="53">
        <v>0.99156118143459915</v>
      </c>
      <c r="AP27" s="53">
        <v>0.96781115879828328</v>
      </c>
      <c r="AQ27" s="53">
        <v>0.95827840713490531</v>
      </c>
      <c r="AR27" s="53">
        <v>0.86244541484716153</v>
      </c>
      <c r="AS27" s="53">
        <v>0.94989561586638827</v>
      </c>
      <c r="AT27" s="53">
        <v>0.90238611713665939</v>
      </c>
      <c r="AU27" s="53">
        <v>0.92753623188405798</v>
      </c>
      <c r="AV27" s="53">
        <v>0.91493775933609955</v>
      </c>
      <c r="AW27" s="53">
        <v>0.96008403361344541</v>
      </c>
      <c r="AX27" s="53">
        <v>0.92738589211618261</v>
      </c>
      <c r="AY27" s="53">
        <v>0.92066729497142785</v>
      </c>
      <c r="AZ27" s="53">
        <v>0.74835886214442016</v>
      </c>
      <c r="BA27" s="53">
        <v>0.97629310344827591</v>
      </c>
      <c r="BB27" s="53">
        <v>0.75711159737417943</v>
      </c>
      <c r="BC27" s="53">
        <v>0.76805251641137851</v>
      </c>
      <c r="BD27" s="53">
        <v>0.84948453608247421</v>
      </c>
      <c r="BE27" s="53">
        <v>0.94793926247288507</v>
      </c>
      <c r="BF27" s="53">
        <v>0.87964989059080967</v>
      </c>
      <c r="BG27" s="53">
        <v>0.8466985383606318</v>
      </c>
      <c r="BH27" s="53">
        <v>0.92259414225941427</v>
      </c>
      <c r="BI27" s="53">
        <v>0.82494529540481398</v>
      </c>
      <c r="BJ27" s="53">
        <v>0.93534482758620685</v>
      </c>
      <c r="BK27" s="53">
        <v>0.96137339055793991</v>
      </c>
      <c r="BL27" s="53">
        <v>0.94824016563146996</v>
      </c>
      <c r="BM27" s="53">
        <v>0.90416666666666667</v>
      </c>
      <c r="BN27" s="53">
        <v>0.97308488612836441</v>
      </c>
      <c r="BO27" s="53">
        <v>0.92424991060498229</v>
      </c>
      <c r="BP27" s="53">
        <v>0.87829614604462469</v>
      </c>
      <c r="BQ27" s="53">
        <v>0.96828752642706128</v>
      </c>
      <c r="BR27" s="53">
        <v>0.85900216919739691</v>
      </c>
      <c r="BS27" s="53">
        <v>0.92957746478873238</v>
      </c>
      <c r="BT27" s="53">
        <v>0.95121951219512191</v>
      </c>
      <c r="BU27" s="53">
        <v>0.97628458498023718</v>
      </c>
      <c r="BV27" s="53">
        <v>0.97405189620758481</v>
      </c>
      <c r="BW27" s="53">
        <v>0.93381704283439415</v>
      </c>
      <c r="BX27" s="53">
        <v>0.90679611650485437</v>
      </c>
      <c r="BY27" s="53">
        <v>0.90748031496062997</v>
      </c>
      <c r="BZ27" s="53">
        <v>0.91944990176817287</v>
      </c>
      <c r="CA27" s="53">
        <v>0.94736842105263153</v>
      </c>
      <c r="CB27" s="53">
        <v>0.89803921568627454</v>
      </c>
      <c r="CC27" s="53">
        <v>0.92730844793713163</v>
      </c>
      <c r="CD27" s="53">
        <v>0.94291338582677164</v>
      </c>
      <c r="CE27" s="53">
        <v>0.92133654339092386</v>
      </c>
      <c r="CF27" s="53">
        <v>0.91826809326627423</v>
      </c>
    </row>
    <row r="28" spans="2:84" x14ac:dyDescent="0.25">
      <c r="F28" s="39"/>
      <c r="AA28" s="38" t="s">
        <v>435</v>
      </c>
      <c r="AB28" s="53">
        <v>0.85180055401662047</v>
      </c>
      <c r="AC28" s="53">
        <v>0.83379120879120883</v>
      </c>
      <c r="AD28" s="53">
        <v>0.84349030470914133</v>
      </c>
      <c r="AE28" s="53">
        <v>0.88324175824175821</v>
      </c>
      <c r="AF28" s="53">
        <v>0.87637362637362637</v>
      </c>
      <c r="AG28" s="53">
        <v>0.87637362637362637</v>
      </c>
      <c r="AH28" s="53">
        <v>0.85733882030178321</v>
      </c>
      <c r="AI28" s="53">
        <v>0.86034427125825219</v>
      </c>
      <c r="AJ28" s="53">
        <v>0.86813186813186816</v>
      </c>
      <c r="AK28" s="53">
        <v>0.88324175824175821</v>
      </c>
      <c r="AL28" s="53">
        <v>0.84275862068965512</v>
      </c>
      <c r="AM28" s="53">
        <v>0.91586206896551725</v>
      </c>
      <c r="AN28" s="53">
        <v>0.86675824175824179</v>
      </c>
      <c r="AO28" s="53">
        <v>0.88049450549450547</v>
      </c>
      <c r="AP28" s="53">
        <v>0.8928571428571429</v>
      </c>
      <c r="AQ28" s="53">
        <v>0.87858631516266983</v>
      </c>
      <c r="AR28" s="53">
        <v>0.86248331108144194</v>
      </c>
      <c r="AS28" s="53">
        <v>0.9196185286103542</v>
      </c>
      <c r="AT28" s="53">
        <v>0.85522788203753353</v>
      </c>
      <c r="AU28" s="53">
        <v>0.89522546419098148</v>
      </c>
      <c r="AV28" s="53">
        <v>0.92732166890982504</v>
      </c>
      <c r="AW28" s="53">
        <v>0.91855807743658213</v>
      </c>
      <c r="AX28" s="53">
        <v>0.92462987886944814</v>
      </c>
      <c r="AY28" s="53">
        <v>0.90043783016230949</v>
      </c>
      <c r="AZ28" s="53">
        <v>0.77884615384615385</v>
      </c>
      <c r="BA28" s="53">
        <v>0.8970976253298153</v>
      </c>
      <c r="BB28" s="53">
        <v>0.75346260387811637</v>
      </c>
      <c r="BC28" s="53">
        <v>0.70221606648199442</v>
      </c>
      <c r="BD28" s="53">
        <v>0.80381471389645776</v>
      </c>
      <c r="BE28" s="53">
        <v>0.89182058047493407</v>
      </c>
      <c r="BF28" s="53">
        <v>0.86867305061559508</v>
      </c>
      <c r="BG28" s="53">
        <v>0.81370439921758098</v>
      </c>
      <c r="BH28" s="53">
        <v>0.81830417227456254</v>
      </c>
      <c r="BI28" s="53">
        <v>0.76038781163434899</v>
      </c>
      <c r="BJ28" s="53">
        <v>0.84925975773889639</v>
      </c>
      <c r="BK28" s="53">
        <v>0.83507853403141363</v>
      </c>
      <c r="BL28" s="53">
        <v>0.83176312247644679</v>
      </c>
      <c r="BM28" s="53">
        <v>0.80137931034482757</v>
      </c>
      <c r="BN28" s="53">
        <v>0.84260515603799191</v>
      </c>
      <c r="BO28" s="53">
        <v>0.81982540921978408</v>
      </c>
      <c r="BP28" s="53">
        <v>0.83445491251682369</v>
      </c>
      <c r="BQ28" s="53">
        <v>0.85883905013192607</v>
      </c>
      <c r="BR28" s="53">
        <v>0.80211081794195249</v>
      </c>
      <c r="BS28" s="53">
        <v>0.86622516556291396</v>
      </c>
      <c r="BT28" s="53">
        <v>0.87449933244325773</v>
      </c>
      <c r="BU28" s="53">
        <v>0.87549668874172182</v>
      </c>
      <c r="BV28" s="53">
        <v>0.89037433155080214</v>
      </c>
      <c r="BW28" s="53">
        <v>0.85742861412705673</v>
      </c>
      <c r="BX28" s="53">
        <v>0.85092348284960417</v>
      </c>
      <c r="BY28" s="53">
        <v>0.90897097625329815</v>
      </c>
      <c r="BZ28" s="53">
        <v>0.85313751668891857</v>
      </c>
      <c r="CA28" s="53">
        <v>0.90765171503957787</v>
      </c>
      <c r="CB28" s="53">
        <v>0.87730870712401055</v>
      </c>
      <c r="CC28" s="53">
        <v>0.89445910290237463</v>
      </c>
      <c r="CD28" s="53">
        <v>0.89841688654353558</v>
      </c>
      <c r="CE28" s="53">
        <v>0.88440976962875995</v>
      </c>
      <c r="CF28" s="53">
        <v>0.85924808696805932</v>
      </c>
    </row>
    <row r="29" spans="2:84" x14ac:dyDescent="0.25">
      <c r="F29" s="39"/>
      <c r="AA29" s="38" t="s">
        <v>436</v>
      </c>
      <c r="AB29" s="53">
        <v>0.94991055456171736</v>
      </c>
      <c r="AC29" s="53">
        <v>0.987719298245614</v>
      </c>
      <c r="AD29" s="53">
        <v>0.97830018083182635</v>
      </c>
      <c r="AE29" s="53">
        <v>0.98741007194244601</v>
      </c>
      <c r="AF29" s="53">
        <v>0.9856887298747764</v>
      </c>
      <c r="AG29" s="53">
        <v>0.99142367066895365</v>
      </c>
      <c r="AH29" s="53">
        <v>0.9948275862068966</v>
      </c>
      <c r="AI29" s="53">
        <v>0.98218287033317575</v>
      </c>
      <c r="AJ29" s="53">
        <v>0.97468354430379744</v>
      </c>
      <c r="AK29" s="53">
        <v>0.99110320284697506</v>
      </c>
      <c r="AL29" s="53">
        <v>0.95885509838998206</v>
      </c>
      <c r="AM29" s="53">
        <v>0.98938053097345136</v>
      </c>
      <c r="AN29" s="53">
        <v>0.98207885304659504</v>
      </c>
      <c r="AO29" s="53">
        <v>0.98070175438596496</v>
      </c>
      <c r="AP29" s="53">
        <v>0.99470899470899465</v>
      </c>
      <c r="AQ29" s="53">
        <v>0.98164456837939429</v>
      </c>
      <c r="AR29" s="53">
        <v>0.98606271777003485</v>
      </c>
      <c r="AS29" s="53">
        <v>0.99646017699115041</v>
      </c>
      <c r="AT29" s="53">
        <v>0.99128919860627174</v>
      </c>
      <c r="AU29" s="53">
        <v>0.99477351916376311</v>
      </c>
      <c r="AV29" s="53">
        <v>0.98793103448275865</v>
      </c>
      <c r="AW29" s="53">
        <v>0.99474605954465845</v>
      </c>
      <c r="AX29" s="53">
        <v>0.98423817863397545</v>
      </c>
      <c r="AY29" s="53">
        <v>0.99078584074180187</v>
      </c>
      <c r="AZ29" s="53" t="e">
        <v>#NUM!</v>
      </c>
      <c r="BA29" s="53">
        <v>0.99504132231404963</v>
      </c>
      <c r="BB29" s="53">
        <v>0.91351351351351351</v>
      </c>
      <c r="BC29" s="53">
        <v>0.87207207207207205</v>
      </c>
      <c r="BD29" s="53">
        <v>0.96006944444444442</v>
      </c>
      <c r="BE29" s="53">
        <v>0.99159663865546221</v>
      </c>
      <c r="BF29" s="53">
        <v>0.97647058823529409</v>
      </c>
      <c r="BG29" s="53" t="e">
        <v>#NUM!</v>
      </c>
      <c r="BH29" s="53">
        <v>0.96907216494845361</v>
      </c>
      <c r="BI29" s="53">
        <v>0.94584837545126355</v>
      </c>
      <c r="BJ29" s="53">
        <v>0.98811544991511036</v>
      </c>
      <c r="BK29" s="53">
        <v>0.98644067796610169</v>
      </c>
      <c r="BL29" s="53">
        <v>0.97108843537414968</v>
      </c>
      <c r="BM29" s="53">
        <v>0.9787610619469026</v>
      </c>
      <c r="BN29" s="53">
        <v>0.98448275862068968</v>
      </c>
      <c r="BO29" s="53">
        <v>0.97482984631752445</v>
      </c>
      <c r="BP29" s="53">
        <v>0.9798319327731092</v>
      </c>
      <c r="BQ29" s="53">
        <v>0.99336650082918743</v>
      </c>
      <c r="BR29" s="53">
        <v>0.94940978077571669</v>
      </c>
      <c r="BS29" s="53">
        <v>0.98141891891891897</v>
      </c>
      <c r="BT29" s="53">
        <v>0.98675496688741726</v>
      </c>
      <c r="BU29" s="53">
        <v>0.99668874172185429</v>
      </c>
      <c r="BV29" s="53">
        <v>0.99003322259136217</v>
      </c>
      <c r="BW29" s="53">
        <v>0.98250058064250945</v>
      </c>
      <c r="BX29" s="53">
        <v>0.96917808219178081</v>
      </c>
      <c r="BY29" s="53">
        <v>0.98006644518272423</v>
      </c>
      <c r="BZ29" s="53">
        <v>0.97927461139896377</v>
      </c>
      <c r="CA29" s="53">
        <v>0.98991596638655466</v>
      </c>
      <c r="CB29" s="53">
        <v>0.98129251700680276</v>
      </c>
      <c r="CC29" s="53">
        <v>0.99151103565365029</v>
      </c>
      <c r="CD29" s="53">
        <v>0.9848993288590604</v>
      </c>
      <c r="CE29" s="53">
        <v>0.98230542666850529</v>
      </c>
      <c r="CF29" s="53" t="e">
        <v>#NUM!</v>
      </c>
    </row>
    <row r="30" spans="2:84" x14ac:dyDescent="0.25">
      <c r="F30" s="39"/>
      <c r="AA30" s="38" t="s">
        <v>437</v>
      </c>
      <c r="AB30" s="53">
        <v>0.94455445544554451</v>
      </c>
      <c r="AC30" s="53">
        <v>0.96626984126984128</v>
      </c>
      <c r="AD30" s="53">
        <v>0.9128712871287129</v>
      </c>
      <c r="AE30" s="53">
        <v>0.9564356435643564</v>
      </c>
      <c r="AF30" s="53">
        <v>0.9564356435643564</v>
      </c>
      <c r="AG30" s="53">
        <v>0.93267326732673272</v>
      </c>
      <c r="AH30" s="53">
        <v>0.93267326732673272</v>
      </c>
      <c r="AI30" s="53">
        <v>0.94313048651803955</v>
      </c>
      <c r="AJ30" s="53">
        <v>0.94871794871794868</v>
      </c>
      <c r="AK30" s="53">
        <v>0.96463654223968565</v>
      </c>
      <c r="AL30" s="53">
        <v>0.93267326732673272</v>
      </c>
      <c r="AM30" s="53">
        <v>0.97445972495088407</v>
      </c>
      <c r="AN30" s="53">
        <v>0.95049504950495045</v>
      </c>
      <c r="AO30" s="53">
        <v>0.93320235756385073</v>
      </c>
      <c r="AP30" s="53">
        <v>0.97425742574257423</v>
      </c>
      <c r="AQ30" s="53">
        <v>0.9540631880066609</v>
      </c>
      <c r="AR30" s="53">
        <v>0.95490196078431377</v>
      </c>
      <c r="AS30" s="53">
        <v>0.9724950884086444</v>
      </c>
      <c r="AT30" s="53">
        <v>0.94911937377690803</v>
      </c>
      <c r="AU30" s="53">
        <v>0.97651663405088063</v>
      </c>
      <c r="AV30" s="53">
        <v>0.98043052837573386</v>
      </c>
      <c r="AW30" s="53">
        <v>0.98428290766208248</v>
      </c>
      <c r="AX30" s="53">
        <v>0.96070726915520632</v>
      </c>
      <c r="AY30" s="53">
        <v>0.96835053745910993</v>
      </c>
      <c r="AZ30" s="53">
        <v>0.87007874015748032</v>
      </c>
      <c r="BA30" s="53">
        <v>0.97847358121330719</v>
      </c>
      <c r="BB30" s="53">
        <v>0.87229862475442044</v>
      </c>
      <c r="BC30" s="53">
        <v>0.90998043052837574</v>
      </c>
      <c r="BD30" s="53">
        <v>0.93542074363992167</v>
      </c>
      <c r="BE30" s="53">
        <v>0.96086105675146771</v>
      </c>
      <c r="BF30" s="53">
        <v>0.9452054794520548</v>
      </c>
      <c r="BG30" s="53">
        <v>0.92461695092814689</v>
      </c>
      <c r="BH30" s="53">
        <v>0.95303326810176126</v>
      </c>
      <c r="BI30" s="53">
        <v>0.92367906066536198</v>
      </c>
      <c r="BJ30" s="53">
        <v>0.95107632093933459</v>
      </c>
      <c r="BK30" s="53">
        <v>0.95841584158415838</v>
      </c>
      <c r="BL30" s="53">
        <v>0.97651663405088063</v>
      </c>
      <c r="BM30" s="53">
        <v>0.97642436149312373</v>
      </c>
      <c r="BN30" s="53">
        <v>0.90019569471624261</v>
      </c>
      <c r="BO30" s="53">
        <v>0.94847731165012328</v>
      </c>
      <c r="BP30" s="53">
        <v>0.93737769080234834</v>
      </c>
      <c r="BQ30" s="53">
        <v>0.98434442270058709</v>
      </c>
      <c r="BR30" s="53">
        <v>0.93511450381679384</v>
      </c>
      <c r="BS30" s="53">
        <v>0.92565055762081783</v>
      </c>
      <c r="BT30" s="53">
        <v>0.97115384615384615</v>
      </c>
      <c r="BU30" s="53">
        <v>0.95953757225433522</v>
      </c>
      <c r="BV30" s="53">
        <v>0.96531791907514453</v>
      </c>
      <c r="BW30" s="53">
        <v>0.95407093034626766</v>
      </c>
      <c r="BX30" s="53">
        <v>0.95769230769230773</v>
      </c>
      <c r="BY30" s="53">
        <v>0.94785847299813786</v>
      </c>
      <c r="BZ30" s="53">
        <v>0.95256166982922197</v>
      </c>
      <c r="CA30" s="53">
        <v>0.97748592870544093</v>
      </c>
      <c r="CB30" s="53">
        <v>0.96584440227703983</v>
      </c>
      <c r="CC30" s="53">
        <v>0.9572815533980582</v>
      </c>
      <c r="CD30" s="53">
        <v>0.97164461247637046</v>
      </c>
      <c r="CE30" s="53">
        <v>0.96148127819665385</v>
      </c>
      <c r="CF30" s="53">
        <v>0.95059866901500056</v>
      </c>
    </row>
    <row r="31" spans="2:84" x14ac:dyDescent="0.25">
      <c r="F31" s="39"/>
      <c r="AA31" s="38" t="s">
        <v>438</v>
      </c>
      <c r="AB31" s="53">
        <v>0.79766081871345029</v>
      </c>
      <c r="AC31" s="53">
        <v>0.8834498834498834</v>
      </c>
      <c r="AD31" s="53">
        <v>0.81052631578947365</v>
      </c>
      <c r="AE31" s="53">
        <v>0.80681818181818177</v>
      </c>
      <c r="AF31" s="53">
        <v>0.85314685314685312</v>
      </c>
      <c r="AG31" s="53">
        <v>0.87529137529137524</v>
      </c>
      <c r="AH31" s="53">
        <v>0.85081585081585076</v>
      </c>
      <c r="AI31" s="53">
        <v>0.83967275414643827</v>
      </c>
      <c r="AJ31" s="53">
        <v>0.74516496018202505</v>
      </c>
      <c r="AK31" s="53">
        <v>0.85843714609286526</v>
      </c>
      <c r="AL31" s="53">
        <v>0.7861205915813424</v>
      </c>
      <c r="AM31" s="53">
        <v>0.84072810011376564</v>
      </c>
      <c r="AN31" s="53">
        <v>0.84988452655889146</v>
      </c>
      <c r="AO31" s="53">
        <v>0.84072810011376564</v>
      </c>
      <c r="AP31" s="53">
        <v>0.82138794084186573</v>
      </c>
      <c r="AQ31" s="53">
        <v>0.82035019506921736</v>
      </c>
      <c r="AR31" s="53">
        <v>0.88548752834467115</v>
      </c>
      <c r="AS31" s="53">
        <v>0.84240362811791381</v>
      </c>
      <c r="AT31" s="53">
        <v>0.79931972789115646</v>
      </c>
      <c r="AU31" s="53">
        <v>0.81065759637188206</v>
      </c>
      <c r="AV31" s="53">
        <v>0.84693877551020413</v>
      </c>
      <c r="AW31" s="53">
        <v>0.83786848072562359</v>
      </c>
      <c r="AX31" s="53">
        <v>0.86734693877551017</v>
      </c>
      <c r="AY31" s="53">
        <v>0.84143181081956597</v>
      </c>
      <c r="AZ31" s="53">
        <v>0.81755986316989737</v>
      </c>
      <c r="BA31" s="53">
        <v>0.84382022471910112</v>
      </c>
      <c r="BB31" s="53">
        <v>0.81755986316989737</v>
      </c>
      <c r="BC31" s="53">
        <v>0.81755986316989737</v>
      </c>
      <c r="BD31" s="53">
        <v>0.82247191011235954</v>
      </c>
      <c r="BE31" s="53">
        <v>0.82808988764044944</v>
      </c>
      <c r="BF31" s="53">
        <v>0.82696629213483142</v>
      </c>
      <c r="BG31" s="53">
        <v>0.8248611291594905</v>
      </c>
      <c r="BH31" s="53">
        <v>0.83823529411764708</v>
      </c>
      <c r="BI31" s="53">
        <v>0.68397291196388266</v>
      </c>
      <c r="BJ31" s="53">
        <v>0.82352941176470584</v>
      </c>
      <c r="BK31" s="53">
        <v>0.82332955832389576</v>
      </c>
      <c r="BL31" s="53">
        <v>0.85164212910532278</v>
      </c>
      <c r="BM31" s="53">
        <v>0.73814898419864561</v>
      </c>
      <c r="BN31" s="53">
        <v>0.81602708803611734</v>
      </c>
      <c r="BO31" s="53">
        <v>0.7964121967871739</v>
      </c>
      <c r="BP31" s="53">
        <v>0.86389850057670126</v>
      </c>
      <c r="BQ31" s="53">
        <v>0.77087794432548185</v>
      </c>
      <c r="BR31" s="53">
        <v>0.83044982698961933</v>
      </c>
      <c r="BS31" s="53">
        <v>0.84198385236447515</v>
      </c>
      <c r="BT31" s="53">
        <v>0.88235294117647056</v>
      </c>
      <c r="BU31" s="53">
        <v>0.81905781584582438</v>
      </c>
      <c r="BV31" s="53">
        <v>0.81317494600431961</v>
      </c>
      <c r="BW31" s="53">
        <v>0.8316851181832704</v>
      </c>
      <c r="BX31" s="53">
        <v>0.90397350993377479</v>
      </c>
      <c r="BY31" s="53">
        <v>0.9043010752688172</v>
      </c>
      <c r="BZ31" s="53">
        <v>0.85339168490153172</v>
      </c>
      <c r="CA31" s="53">
        <v>0.85745375408052227</v>
      </c>
      <c r="CB31" s="53">
        <v>0.91961414790996787</v>
      </c>
      <c r="CC31" s="53">
        <v>0.94526795895096927</v>
      </c>
      <c r="CD31" s="53">
        <v>0.94272623138602518</v>
      </c>
      <c r="CE31" s="53">
        <v>0.90381833749022966</v>
      </c>
      <c r="CF31" s="53">
        <v>0.83689022023648363</v>
      </c>
    </row>
    <row r="32" spans="2:84" x14ac:dyDescent="0.25">
      <c r="F32" s="39"/>
      <c r="AA32" s="38" t="s">
        <v>439</v>
      </c>
      <c r="AB32" s="53">
        <v>0.96162046908315568</v>
      </c>
      <c r="AC32" s="53">
        <v>0.97484276729559749</v>
      </c>
      <c r="AD32" s="53">
        <v>0.96162046908315568</v>
      </c>
      <c r="AE32" s="53">
        <v>0.96162046908315568</v>
      </c>
      <c r="AF32" s="53">
        <v>0.94882729211087424</v>
      </c>
      <c r="AG32" s="53">
        <v>0.98322851153039836</v>
      </c>
      <c r="AH32" s="53">
        <v>0.96162046908315568</v>
      </c>
      <c r="AI32" s="53">
        <v>0.9647686353242132</v>
      </c>
      <c r="AJ32" s="53">
        <v>0.99780219780219781</v>
      </c>
      <c r="AK32" s="53">
        <v>0.96162046908315568</v>
      </c>
      <c r="AL32" s="53">
        <v>0.99780219780219781</v>
      </c>
      <c r="AM32" s="53">
        <v>0.9713024282560706</v>
      </c>
      <c r="AN32" s="53">
        <v>0.99780219780219781</v>
      </c>
      <c r="AO32" s="53">
        <v>0.99343544857768051</v>
      </c>
      <c r="AP32" s="53">
        <v>0.99343544857768051</v>
      </c>
      <c r="AQ32" s="53">
        <v>0.98760005541445428</v>
      </c>
      <c r="AR32" s="53">
        <v>0.99783549783549785</v>
      </c>
      <c r="AS32" s="53">
        <v>0.97792494481236203</v>
      </c>
      <c r="AT32" s="53">
        <v>0.98474945533769065</v>
      </c>
      <c r="AU32" s="53">
        <v>0.99349240780911063</v>
      </c>
      <c r="AV32" s="53">
        <v>0.99136069114470837</v>
      </c>
      <c r="AW32" s="53">
        <v>0.9713024282560706</v>
      </c>
      <c r="AX32" s="53">
        <v>0.99136069114470837</v>
      </c>
      <c r="AY32" s="53">
        <v>0.98686087376287823</v>
      </c>
      <c r="AZ32" s="53">
        <v>0.98553719008264462</v>
      </c>
      <c r="BA32" s="53">
        <v>0.9609544468546638</v>
      </c>
      <c r="BB32" s="53">
        <v>0.92943548387096775</v>
      </c>
      <c r="BC32" s="53">
        <v>0.98233995584988965</v>
      </c>
      <c r="BD32" s="53">
        <v>0.91528925619834711</v>
      </c>
      <c r="BE32" s="53">
        <v>0.99349240780911063</v>
      </c>
      <c r="BF32" s="53">
        <v>0.98553719008264462</v>
      </c>
      <c r="BG32" s="53">
        <v>0.96465513296403838</v>
      </c>
      <c r="BH32" s="53">
        <v>0.99584199584199584</v>
      </c>
      <c r="BI32" s="53">
        <v>0.96659242761692654</v>
      </c>
      <c r="BJ32" s="53">
        <v>0.98336798336798337</v>
      </c>
      <c r="BK32" s="53">
        <v>0.96443514644351469</v>
      </c>
      <c r="BL32" s="53">
        <v>0.99584199584199584</v>
      </c>
      <c r="BM32" s="53">
        <v>0.99558498896247238</v>
      </c>
      <c r="BN32" s="53">
        <v>0.97792494481236203</v>
      </c>
      <c r="BO32" s="53">
        <v>0.98279849755532156</v>
      </c>
      <c r="BP32" s="53">
        <v>0.99801980198019802</v>
      </c>
      <c r="BQ32" s="53">
        <v>0.98742138364779874</v>
      </c>
      <c r="BR32" s="53">
        <v>0.87722772277227723</v>
      </c>
      <c r="BS32" s="53">
        <v>1</v>
      </c>
      <c r="BT32" s="53">
        <v>1</v>
      </c>
      <c r="BU32" s="53">
        <v>0.98742138364779874</v>
      </c>
      <c r="BV32" s="53">
        <v>0.98742138364779874</v>
      </c>
      <c r="BW32" s="53">
        <v>0.97678738224226724</v>
      </c>
      <c r="BX32" s="53">
        <v>0.99597585513078468</v>
      </c>
      <c r="BY32" s="53">
        <v>1</v>
      </c>
      <c r="BZ32" s="53">
        <v>1</v>
      </c>
      <c r="CA32" s="53">
        <v>0.98973305954825463</v>
      </c>
      <c r="CB32" s="53">
        <v>0.99399999999999999</v>
      </c>
      <c r="CC32" s="53">
        <v>1</v>
      </c>
      <c r="CD32" s="53">
        <v>0.99399999999999999</v>
      </c>
      <c r="CE32" s="53">
        <v>0.99624413066843409</v>
      </c>
      <c r="CF32" s="53">
        <v>0.97995924399022971</v>
      </c>
    </row>
    <row r="33" spans="6:84" x14ac:dyDescent="0.25">
      <c r="F33" s="39"/>
      <c r="AA33" s="38" t="s">
        <v>440</v>
      </c>
      <c r="AB33" s="53">
        <v>0.92441860465116277</v>
      </c>
      <c r="AC33" s="53">
        <v>0.95059288537549402</v>
      </c>
      <c r="AD33" s="53">
        <v>0.96317829457364346</v>
      </c>
      <c r="AE33" s="53">
        <v>0.97328244274809161</v>
      </c>
      <c r="AF33" s="53">
        <v>0.95402298850574707</v>
      </c>
      <c r="AG33" s="53">
        <v>0.96324951644100576</v>
      </c>
      <c r="AH33" s="53">
        <v>0.97120921305182339</v>
      </c>
      <c r="AI33" s="53">
        <v>0.95713627790670974</v>
      </c>
      <c r="AJ33" s="53">
        <v>0.95652173913043481</v>
      </c>
      <c r="AK33" s="53">
        <v>0.95619047619047615</v>
      </c>
      <c r="AL33" s="53">
        <v>0.90157480314960625</v>
      </c>
      <c r="AM33" s="53">
        <v>0.92913385826771655</v>
      </c>
      <c r="AN33" s="53">
        <v>0.98425196850393704</v>
      </c>
      <c r="AO33" s="53">
        <v>0.96917148362235073</v>
      </c>
      <c r="AP33" s="53">
        <v>0.97499999999999998</v>
      </c>
      <c r="AQ33" s="53">
        <v>0.95312061840921747</v>
      </c>
      <c r="AR33" s="53">
        <v>0.95085066162570886</v>
      </c>
      <c r="AS33" s="53">
        <v>0.95551257253384914</v>
      </c>
      <c r="AT33" s="53">
        <v>0.96822429906542051</v>
      </c>
      <c r="AU33" s="53">
        <v>0.96111111111111114</v>
      </c>
      <c r="AV33" s="53">
        <v>0.97722960151802651</v>
      </c>
      <c r="AW33" s="53">
        <v>0.94970986460348161</v>
      </c>
      <c r="AX33" s="53">
        <v>0.97292069632495159</v>
      </c>
      <c r="AY33" s="53">
        <v>0.96222268668322131</v>
      </c>
      <c r="AZ33" s="53">
        <v>0.902970297029703</v>
      </c>
      <c r="BA33" s="53">
        <v>0.98154981549815501</v>
      </c>
      <c r="BB33" s="53">
        <v>0.92441860465116277</v>
      </c>
      <c r="BC33" s="53">
        <v>0.86692759295499022</v>
      </c>
      <c r="BD33" s="53">
        <v>0.94174757281553401</v>
      </c>
      <c r="BE33" s="53">
        <v>0.97373358348968109</v>
      </c>
      <c r="BF33" s="53">
        <v>0.98091603053435117</v>
      </c>
      <c r="BG33" s="53">
        <v>0.9388947852819397</v>
      </c>
      <c r="BH33" s="53">
        <v>0.95744680851063835</v>
      </c>
      <c r="BI33" s="53">
        <v>0.89768339768339767</v>
      </c>
      <c r="BJ33" s="53">
        <v>0.9751434034416826</v>
      </c>
      <c r="BK33" s="53">
        <v>0.97407407407407409</v>
      </c>
      <c r="BL33" s="53">
        <v>0.96138996138996136</v>
      </c>
      <c r="BM33" s="53">
        <v>0.92367906066536198</v>
      </c>
      <c r="BN33" s="53">
        <v>0.9398058252427185</v>
      </c>
      <c r="BO33" s="53">
        <v>0.94703179014397632</v>
      </c>
      <c r="BP33" s="53">
        <v>0.97206703910614523</v>
      </c>
      <c r="BQ33" s="53">
        <v>0.98899082568807339</v>
      </c>
      <c r="BR33" s="53">
        <v>0.97605893186003678</v>
      </c>
      <c r="BS33" s="53">
        <v>0.98918918918918919</v>
      </c>
      <c r="BT33" s="53">
        <v>0.95985401459854014</v>
      </c>
      <c r="BU33" s="53">
        <v>0.99816176470588236</v>
      </c>
      <c r="BV33" s="53">
        <v>0.97959183673469385</v>
      </c>
      <c r="BW33" s="53">
        <v>0.98055908598322294</v>
      </c>
      <c r="BX33" s="53">
        <v>0.90239410681399634</v>
      </c>
      <c r="BY33" s="53">
        <v>0.93656716417910446</v>
      </c>
      <c r="BZ33" s="53">
        <v>0.91851851851851851</v>
      </c>
      <c r="CA33" s="53">
        <v>0.91575091575091572</v>
      </c>
      <c r="CB33" s="53">
        <v>0.92777777777777781</v>
      </c>
      <c r="CC33" s="53">
        <v>0.94280442804428044</v>
      </c>
      <c r="CD33" s="53">
        <v>0.94085027726432535</v>
      </c>
      <c r="CE33" s="53">
        <v>0.92638045547841696</v>
      </c>
      <c r="CF33" s="53">
        <v>0.9521922428409576</v>
      </c>
    </row>
    <row r="34" spans="6:84" x14ac:dyDescent="0.25">
      <c r="F34" s="39"/>
      <c r="AA34" s="38" t="s">
        <v>441</v>
      </c>
      <c r="AB34" s="53">
        <v>0.85410895660203134</v>
      </c>
      <c r="AC34" s="53">
        <v>0.88827331486611261</v>
      </c>
      <c r="AD34" s="53">
        <v>0.84752104770813841</v>
      </c>
      <c r="AE34" s="53">
        <v>0.88257940327237727</v>
      </c>
      <c r="AF34" s="53">
        <v>0.8753462603878116</v>
      </c>
      <c r="AG34" s="53">
        <v>0.88642659279778391</v>
      </c>
      <c r="AH34" s="53">
        <v>0.87626962142197595</v>
      </c>
      <c r="AI34" s="53">
        <v>0.872932171008033</v>
      </c>
      <c r="AJ34" s="53">
        <v>0.8494921514312096</v>
      </c>
      <c r="AK34" s="53">
        <v>0.90397045244690677</v>
      </c>
      <c r="AL34" s="53">
        <v>0.8568755846585594</v>
      </c>
      <c r="AM34" s="53">
        <v>0.90760346487006738</v>
      </c>
      <c r="AN34" s="53">
        <v>0.89935364727608491</v>
      </c>
      <c r="AO34" s="53">
        <v>0.90581717451523547</v>
      </c>
      <c r="AP34" s="53">
        <v>0.91320406278855037</v>
      </c>
      <c r="AQ34" s="53">
        <v>0.89090236256951627</v>
      </c>
      <c r="AR34" s="53">
        <v>0.86703601108033246</v>
      </c>
      <c r="AS34" s="53">
        <v>0.91597414589104342</v>
      </c>
      <c r="AT34" s="53">
        <v>0.8513388734995383</v>
      </c>
      <c r="AU34" s="53">
        <v>0.89173789173789175</v>
      </c>
      <c r="AV34" s="53">
        <v>0.90489381348107112</v>
      </c>
      <c r="AW34" s="53">
        <v>0.91412742382271472</v>
      </c>
      <c r="AX34" s="53">
        <v>0.91505078485687907</v>
      </c>
      <c r="AY34" s="53">
        <v>0.89430842062421034</v>
      </c>
      <c r="AZ34" s="53">
        <v>0.77022058823529416</v>
      </c>
      <c r="BA34" s="53">
        <v>0.8970588235294118</v>
      </c>
      <c r="BB34" s="53">
        <v>0.75884543761638734</v>
      </c>
      <c r="BC34" s="53">
        <v>0.77586206896551724</v>
      </c>
      <c r="BD34" s="53">
        <v>0.85661764705882348</v>
      </c>
      <c r="BE34" s="53">
        <v>0.88602941176470584</v>
      </c>
      <c r="BF34" s="53">
        <v>0.87591911764705888</v>
      </c>
      <c r="BG34" s="53">
        <v>0.83150758497388555</v>
      </c>
      <c r="BH34" s="53">
        <v>0.89308755760368663</v>
      </c>
      <c r="BI34" s="53">
        <v>0.7992315081652257</v>
      </c>
      <c r="BJ34" s="53">
        <v>0.89308755760368663</v>
      </c>
      <c r="BK34" s="53">
        <v>0.92322274881516586</v>
      </c>
      <c r="BL34" s="53">
        <v>0.87649769585253456</v>
      </c>
      <c r="BM34" s="53">
        <v>0.82274881516587672</v>
      </c>
      <c r="BN34" s="53">
        <v>0.83133640552995391</v>
      </c>
      <c r="BO34" s="53">
        <v>0.86274461267658986</v>
      </c>
      <c r="BP34" s="53">
        <v>0.85202205882352944</v>
      </c>
      <c r="BQ34" s="53">
        <v>0.92438563327032142</v>
      </c>
      <c r="BR34" s="53">
        <v>0.85569852941176472</v>
      </c>
      <c r="BS34" s="53">
        <v>0.87618147448015127</v>
      </c>
      <c r="BT34" s="53">
        <v>0.89522058823529416</v>
      </c>
      <c r="BU34" s="53">
        <v>0.93841911764705888</v>
      </c>
      <c r="BV34" s="53">
        <v>0.88694852941176472</v>
      </c>
      <c r="BW34" s="53">
        <v>0.88983941875426908</v>
      </c>
      <c r="BX34" s="53">
        <v>0.82996323529411764</v>
      </c>
      <c r="BY34" s="53">
        <v>0.86948529411764708</v>
      </c>
      <c r="BZ34" s="53">
        <v>0.81158088235294112</v>
      </c>
      <c r="CA34" s="53">
        <v>0.88846880907372405</v>
      </c>
      <c r="CB34" s="53">
        <v>0.81341911764705888</v>
      </c>
      <c r="CC34" s="53">
        <v>0.88694852941176472</v>
      </c>
      <c r="CD34" s="53">
        <v>0.8345588235294118</v>
      </c>
      <c r="CE34" s="53">
        <v>0.84777495591809504</v>
      </c>
      <c r="CF34" s="53">
        <v>0.87000136093208569</v>
      </c>
    </row>
    <row r="35" spans="6:84" ht="14.25" customHeight="1" x14ac:dyDescent="0.25">
      <c r="F35" s="39"/>
      <c r="AA35" s="38" t="s">
        <v>442</v>
      </c>
      <c r="AB35" s="53">
        <v>0.93163538873994634</v>
      </c>
      <c r="AC35" s="53">
        <v>0.94263363754889173</v>
      </c>
      <c r="AD35" s="53">
        <v>0.91689008042895437</v>
      </c>
      <c r="AE35" s="53">
        <v>0.91631799163179917</v>
      </c>
      <c r="AF35" s="53">
        <v>0.93741851368970008</v>
      </c>
      <c r="AG35" s="53">
        <v>0.93872229465449808</v>
      </c>
      <c r="AH35" s="53">
        <v>0.9256844850065189</v>
      </c>
      <c r="AI35" s="53">
        <v>0.92990034167147262</v>
      </c>
      <c r="AJ35" s="53">
        <v>0.92782152230971127</v>
      </c>
      <c r="AK35" s="53">
        <v>0.9256844850065189</v>
      </c>
      <c r="AL35" s="53">
        <v>0.92698826597131678</v>
      </c>
      <c r="AM35" s="53">
        <v>0.95045632333767927</v>
      </c>
      <c r="AN35" s="53">
        <v>0.92829204693611478</v>
      </c>
      <c r="AO35" s="53">
        <v>0.91786179921773137</v>
      </c>
      <c r="AP35" s="53">
        <v>0.9256844850065189</v>
      </c>
      <c r="AQ35" s="53">
        <v>0.92896984682651296</v>
      </c>
      <c r="AR35" s="53">
        <v>0.90873533246414606</v>
      </c>
      <c r="AS35" s="53">
        <v>0.95536959553695955</v>
      </c>
      <c r="AT35" s="53">
        <v>0.92046936114732725</v>
      </c>
      <c r="AU35" s="53">
        <v>0.94839609483960952</v>
      </c>
      <c r="AV35" s="53">
        <v>0.92612137203166223</v>
      </c>
      <c r="AW35" s="53">
        <v>0.94385026737967914</v>
      </c>
      <c r="AX35" s="53">
        <v>0.94393741851368973</v>
      </c>
      <c r="AY35" s="53">
        <v>0.93526849170186765</v>
      </c>
      <c r="AZ35" s="53">
        <v>0.8722294654498044</v>
      </c>
      <c r="BA35" s="53">
        <v>0.96792189679218965</v>
      </c>
      <c r="BB35" s="53">
        <v>0.83181225554106908</v>
      </c>
      <c r="BC35" s="53">
        <v>0.82659713168187743</v>
      </c>
      <c r="BD35" s="53">
        <v>0.9361147327249022</v>
      </c>
      <c r="BE35" s="53">
        <v>0.95530726256983245</v>
      </c>
      <c r="BF35" s="53">
        <v>0.95306388526727515</v>
      </c>
      <c r="BG35" s="53">
        <v>0.9061495185752787</v>
      </c>
      <c r="BH35" s="53">
        <v>0.86872586872586877</v>
      </c>
      <c r="BI35" s="53">
        <v>0.83050847457627119</v>
      </c>
      <c r="BJ35" s="53">
        <v>0.91633986928104572</v>
      </c>
      <c r="BK35" s="53">
        <v>0.94002607561929596</v>
      </c>
      <c r="BL35" s="53">
        <v>0.91129032258064513</v>
      </c>
      <c r="BM35" s="53">
        <v>0.90969455511288178</v>
      </c>
      <c r="BN35" s="53">
        <v>0.89919354838709675</v>
      </c>
      <c r="BO35" s="53">
        <v>0.89653981632615776</v>
      </c>
      <c r="BP35" s="53">
        <v>0.97131681877444587</v>
      </c>
      <c r="BQ35" s="53">
        <v>0.96094839609483962</v>
      </c>
      <c r="BR35" s="53">
        <v>0.93134715025906734</v>
      </c>
      <c r="BS35" s="53">
        <v>0.94524119947848761</v>
      </c>
      <c r="BT35" s="53">
        <v>0.94220430107526887</v>
      </c>
      <c r="BU35" s="53">
        <v>0.9838709677419355</v>
      </c>
      <c r="BV35" s="53">
        <v>0.95026881720430112</v>
      </c>
      <c r="BW35" s="53">
        <v>0.95502823580404939</v>
      </c>
      <c r="BX35" s="53">
        <v>0.90221642764015642</v>
      </c>
      <c r="BY35" s="53">
        <v>0.95258019525801951</v>
      </c>
      <c r="BZ35" s="53">
        <v>0.91225806451612901</v>
      </c>
      <c r="CA35" s="53">
        <v>0.95258019525801951</v>
      </c>
      <c r="CB35" s="53">
        <v>0.94222833562585973</v>
      </c>
      <c r="CC35" s="53">
        <v>0.94041450777202074</v>
      </c>
      <c r="CD35" s="53">
        <v>0.94773039889958732</v>
      </c>
      <c r="CE35" s="53">
        <v>0.93571544642425597</v>
      </c>
      <c r="CF35" s="53">
        <v>0.92679595676137094</v>
      </c>
    </row>
    <row r="36" spans="6:84" x14ac:dyDescent="0.25">
      <c r="AA36" s="38" t="s">
        <v>443</v>
      </c>
      <c r="AB36" s="53">
        <v>0.89347079037800692</v>
      </c>
      <c r="AC36" s="53">
        <v>0.97619047619047616</v>
      </c>
      <c r="AD36" s="53">
        <v>0.9263157894736842</v>
      </c>
      <c r="AE36" s="53">
        <v>0.94055944055944052</v>
      </c>
      <c r="AF36" s="53">
        <v>0.87625418060200666</v>
      </c>
      <c r="AG36" s="53">
        <v>0.93939393939393945</v>
      </c>
      <c r="AH36" s="53">
        <v>0.90397350993377479</v>
      </c>
      <c r="AI36" s="53">
        <v>0.92230830379018991</v>
      </c>
      <c r="AJ36" s="53">
        <v>0.90068493150684936</v>
      </c>
      <c r="AK36" s="53">
        <v>0.9285714285714286</v>
      </c>
      <c r="AL36" s="53">
        <v>0.88771929824561402</v>
      </c>
      <c r="AM36" s="53">
        <v>0.91666666666666663</v>
      </c>
      <c r="AN36" s="53">
        <v>0.90847457627118644</v>
      </c>
      <c r="AO36" s="53">
        <v>0.88275862068965516</v>
      </c>
      <c r="AP36" s="53">
        <v>0.92708333333333337</v>
      </c>
      <c r="AQ36" s="53">
        <v>0.90742269361210481</v>
      </c>
      <c r="AR36" s="53">
        <v>0.94059405940594054</v>
      </c>
      <c r="AS36" s="53">
        <v>0.94966442953020136</v>
      </c>
      <c r="AT36" s="53">
        <v>0.96283783783783783</v>
      </c>
      <c r="AU36" s="53">
        <v>0.92333333333333334</v>
      </c>
      <c r="AV36" s="53">
        <v>0.95065789473684215</v>
      </c>
      <c r="AW36" s="53">
        <v>0.95608108108108103</v>
      </c>
      <c r="AX36" s="53">
        <v>0.94407894736842102</v>
      </c>
      <c r="AY36" s="53">
        <v>0.94674965475623674</v>
      </c>
      <c r="AZ36" s="53">
        <v>0.73825503355704702</v>
      </c>
      <c r="BA36" s="53">
        <v>0.9375</v>
      </c>
      <c r="BB36" s="53">
        <v>0.76288659793814428</v>
      </c>
      <c r="BC36" s="53">
        <v>0.74496644295302017</v>
      </c>
      <c r="BD36" s="53">
        <v>0.88590604026845643</v>
      </c>
      <c r="BE36" s="53">
        <v>0.95302013422818788</v>
      </c>
      <c r="BF36" s="53">
        <v>0.94055944055944052</v>
      </c>
      <c r="BG36" s="53">
        <v>0.85187052707204225</v>
      </c>
      <c r="BH36" s="53">
        <v>0.9261744966442953</v>
      </c>
      <c r="BI36" s="53">
        <v>0.79530201342281881</v>
      </c>
      <c r="BJ36" s="53">
        <v>0.98986486486486491</v>
      </c>
      <c r="BK36" s="53">
        <v>0.97674418604651159</v>
      </c>
      <c r="BL36" s="53">
        <v>0.95666666666666667</v>
      </c>
      <c r="BM36" s="53">
        <v>0.79865771812080533</v>
      </c>
      <c r="BN36" s="53">
        <v>0.87919463087248317</v>
      </c>
      <c r="BO36" s="53">
        <v>0.90322922523406368</v>
      </c>
      <c r="BP36" s="53">
        <v>0.92026578073089704</v>
      </c>
      <c r="BQ36" s="53">
        <v>0.97106109324758838</v>
      </c>
      <c r="BR36" s="53">
        <v>0.87796610169491529</v>
      </c>
      <c r="BS36" s="53">
        <v>0.91919191919191923</v>
      </c>
      <c r="BT36" s="53">
        <v>0.97068403908794787</v>
      </c>
      <c r="BU36" s="53">
        <v>0.97402597402597402</v>
      </c>
      <c r="BV36" s="53">
        <v>0.95129870129870131</v>
      </c>
      <c r="BW36" s="53">
        <v>0.94064194418256331</v>
      </c>
      <c r="BX36" s="53">
        <v>0.92384105960264906</v>
      </c>
      <c r="BY36" s="53">
        <v>0.9673202614379085</v>
      </c>
      <c r="BZ36" s="53">
        <v>0.93602693602693599</v>
      </c>
      <c r="CA36" s="53">
        <v>0.96989966555183948</v>
      </c>
      <c r="CB36" s="53">
        <v>0.95779220779220775</v>
      </c>
      <c r="CC36" s="53">
        <v>0.96742671009771986</v>
      </c>
      <c r="CD36" s="53">
        <v>0.9673202614379085</v>
      </c>
      <c r="CE36" s="53">
        <v>0.95566101456388142</v>
      </c>
      <c r="CF36" s="53">
        <v>0.91826905188729746</v>
      </c>
    </row>
    <row r="37" spans="6:84" x14ac:dyDescent="0.25">
      <c r="AA37" s="38" t="s">
        <v>444</v>
      </c>
      <c r="AB37" s="53">
        <v>0.97853309481216455</v>
      </c>
      <c r="AC37" s="53">
        <v>0.94845360824742264</v>
      </c>
      <c r="AD37" s="53">
        <v>0.99284436493738815</v>
      </c>
      <c r="AE37" s="53">
        <v>0.93559928443649376</v>
      </c>
      <c r="AF37" s="53">
        <v>0.94727272727272727</v>
      </c>
      <c r="AG37" s="53">
        <v>0.97409326424870468</v>
      </c>
      <c r="AH37" s="53">
        <v>0.96545454545454545</v>
      </c>
      <c r="AI37" s="53">
        <v>0.96317869848706372</v>
      </c>
      <c r="AJ37" s="53">
        <v>0.92146596858638741</v>
      </c>
      <c r="AK37" s="53">
        <v>0.98555956678700363</v>
      </c>
      <c r="AL37" s="53">
        <v>0.9075043630017452</v>
      </c>
      <c r="AM37" s="53">
        <v>0.94415357766143104</v>
      </c>
      <c r="AN37" s="53">
        <v>0.98233215547703179</v>
      </c>
      <c r="AO37" s="53">
        <v>0.97382198952879584</v>
      </c>
      <c r="AP37" s="53">
        <v>0.96160558464223389</v>
      </c>
      <c r="AQ37" s="53">
        <v>0.95377760081208973</v>
      </c>
      <c r="AR37" s="53" t="e">
        <v>#NUM!</v>
      </c>
      <c r="AS37" s="53">
        <v>0.95462478184991273</v>
      </c>
      <c r="AT37" s="53" t="e">
        <v>#NUM!</v>
      </c>
      <c r="AU37" s="53" t="e">
        <v>#NUM!</v>
      </c>
      <c r="AV37" s="53" t="e">
        <v>#NUM!</v>
      </c>
      <c r="AW37" s="53">
        <v>0.98589065255731922</v>
      </c>
      <c r="AX37" s="53" t="e">
        <v>#NUM!</v>
      </c>
      <c r="AY37" s="53" t="e">
        <v>#NUM!</v>
      </c>
      <c r="AZ37" s="53">
        <v>0.93250444049733572</v>
      </c>
      <c r="BA37" s="53">
        <v>0.99471830985915488</v>
      </c>
      <c r="BB37" s="53">
        <v>0.89605734767025091</v>
      </c>
      <c r="BC37" s="53">
        <v>0.87694974003466208</v>
      </c>
      <c r="BD37" s="53">
        <v>0.97703180212014129</v>
      </c>
      <c r="BE37" s="53">
        <v>0.98765432098765427</v>
      </c>
      <c r="BF37" s="53">
        <v>0.99119718309859151</v>
      </c>
      <c r="BG37" s="53">
        <v>0.95087330632397016</v>
      </c>
      <c r="BH37" s="53">
        <v>0.98763250883392228</v>
      </c>
      <c r="BI37" s="53">
        <v>0.95272727272727276</v>
      </c>
      <c r="BJ37" s="53">
        <v>0.98579040852575484</v>
      </c>
      <c r="BK37" s="53">
        <v>0.98754448398576511</v>
      </c>
      <c r="BL37" s="53">
        <v>0.98939929328621912</v>
      </c>
      <c r="BM37" s="53">
        <v>0.93272727272727274</v>
      </c>
      <c r="BN37" s="53">
        <v>0.971830985915493</v>
      </c>
      <c r="BO37" s="53">
        <v>0.97252174657167145</v>
      </c>
      <c r="BP37" s="53">
        <v>0.98296422487223167</v>
      </c>
      <c r="BQ37" s="53">
        <v>0.98956521739130432</v>
      </c>
      <c r="BR37" s="53">
        <v>0.98988195615514329</v>
      </c>
      <c r="BS37" s="53">
        <v>0.99322033898305084</v>
      </c>
      <c r="BT37" s="53">
        <v>0.98296422487223167</v>
      </c>
      <c r="BU37" s="53">
        <v>0.98793103448275865</v>
      </c>
      <c r="BV37" s="53">
        <v>1</v>
      </c>
      <c r="BW37" s="53">
        <v>0.98950385667953145</v>
      </c>
      <c r="BX37" s="53">
        <v>0.98296422487223167</v>
      </c>
      <c r="BY37" s="53">
        <v>0.98662207357859533</v>
      </c>
      <c r="BZ37" s="53">
        <v>0.91334488734835351</v>
      </c>
      <c r="CA37" s="53">
        <v>0.99151103565365029</v>
      </c>
      <c r="CB37" s="53">
        <v>0.97089041095890416</v>
      </c>
      <c r="CC37" s="53">
        <v>0.9850746268656716</v>
      </c>
      <c r="CD37" s="53">
        <v>0.95869191049913938</v>
      </c>
      <c r="CE37" s="53">
        <v>0.96987130996807791</v>
      </c>
      <c r="CF37" s="53" t="e">
        <v>#NUM!</v>
      </c>
    </row>
    <row r="38" spans="6:84" x14ac:dyDescent="0.25">
      <c r="AA38" s="38" t="s">
        <v>445</v>
      </c>
      <c r="AB38" s="53">
        <v>0.97033898305084743</v>
      </c>
      <c r="AC38" s="53">
        <v>0.98790322580645162</v>
      </c>
      <c r="AD38" s="53">
        <v>0.96638655462184875</v>
      </c>
      <c r="AE38" s="53">
        <v>0.99193548387096775</v>
      </c>
      <c r="AF38" s="53">
        <v>0.97489539748953979</v>
      </c>
      <c r="AG38" s="53">
        <v>0.97071129707112969</v>
      </c>
      <c r="AH38" s="53">
        <v>0.975103734439834</v>
      </c>
      <c r="AI38" s="53">
        <v>0.97675352519294556</v>
      </c>
      <c r="AJ38" s="53">
        <v>0.97925311203319498</v>
      </c>
      <c r="AK38" s="53">
        <v>0.99193548387096775</v>
      </c>
      <c r="AL38" s="53">
        <v>0.97942386831275718</v>
      </c>
      <c r="AM38" s="53">
        <v>0.97967479674796742</v>
      </c>
      <c r="AN38" s="53">
        <v>0.99156118143459915</v>
      </c>
      <c r="AO38" s="53">
        <v>0.99186991869918695</v>
      </c>
      <c r="AP38" s="53">
        <v>0.98431372549019602</v>
      </c>
      <c r="AQ38" s="53">
        <v>0.98543315522698127</v>
      </c>
      <c r="AR38" s="53">
        <v>0.97424892703862664</v>
      </c>
      <c r="AS38" s="53">
        <v>0.98799999999999999</v>
      </c>
      <c r="AT38" s="53">
        <v>0.97413793103448276</v>
      </c>
      <c r="AU38" s="53">
        <v>1</v>
      </c>
      <c r="AV38" s="53">
        <v>0.98755186721991706</v>
      </c>
      <c r="AW38" s="53">
        <v>0.98799999999999999</v>
      </c>
      <c r="AX38" s="53">
        <v>1</v>
      </c>
      <c r="AY38" s="53">
        <v>0.98741981789900379</v>
      </c>
      <c r="AZ38" s="53">
        <v>1</v>
      </c>
      <c r="BA38" s="53">
        <v>0.97580645161290325</v>
      </c>
      <c r="BB38" s="53">
        <v>0.95258620689655171</v>
      </c>
      <c r="BC38" s="53">
        <v>0.96120689655172409</v>
      </c>
      <c r="BD38" s="53">
        <v>0.98723404255319147</v>
      </c>
      <c r="BE38" s="53">
        <v>0.97590361445783136</v>
      </c>
      <c r="BF38" s="53">
        <v>0.98790322580645162</v>
      </c>
      <c r="BG38" s="53">
        <v>0.97723434826837896</v>
      </c>
      <c r="BH38" s="53">
        <v>0.93410852713178294</v>
      </c>
      <c r="BI38" s="53">
        <v>0.98275862068965514</v>
      </c>
      <c r="BJ38" s="53">
        <v>1</v>
      </c>
      <c r="BK38" s="53">
        <v>0.99618320610687028</v>
      </c>
      <c r="BL38" s="53">
        <v>0.98418972332015808</v>
      </c>
      <c r="BM38" s="53">
        <v>0.98770491803278693</v>
      </c>
      <c r="BN38" s="53">
        <v>0.9884615384615385</v>
      </c>
      <c r="BO38" s="53">
        <v>0.98191521910611324</v>
      </c>
      <c r="BP38" s="53">
        <v>0.99248120300751874</v>
      </c>
      <c r="BQ38" s="53">
        <v>1</v>
      </c>
      <c r="BR38" s="53">
        <v>1</v>
      </c>
      <c r="BS38" s="53">
        <v>0.99264705882352944</v>
      </c>
      <c r="BT38" s="53">
        <v>1</v>
      </c>
      <c r="BU38" s="53">
        <v>1</v>
      </c>
      <c r="BV38" s="53">
        <v>1</v>
      </c>
      <c r="BW38" s="53">
        <v>0.99787546597586396</v>
      </c>
      <c r="BX38" s="53">
        <v>0.9322709163346613</v>
      </c>
      <c r="BY38" s="53">
        <v>0.99288256227758009</v>
      </c>
      <c r="BZ38" s="53">
        <v>0.98828125</v>
      </c>
      <c r="CA38" s="53">
        <v>0.99626865671641796</v>
      </c>
      <c r="CB38" s="53">
        <v>0.9718875502008032</v>
      </c>
      <c r="CC38" s="53">
        <v>0.99621212121212122</v>
      </c>
      <c r="CD38" s="53">
        <v>1</v>
      </c>
      <c r="CE38" s="53">
        <v>0.9825432938202262</v>
      </c>
      <c r="CF38" s="53">
        <v>0.9841678322127877</v>
      </c>
    </row>
    <row r="39" spans="6:84" x14ac:dyDescent="0.25">
      <c r="AA39" s="38" t="s">
        <v>446</v>
      </c>
      <c r="AB39" s="53">
        <v>0.91803278688524592</v>
      </c>
      <c r="AC39" s="53">
        <v>0.93383947939262468</v>
      </c>
      <c r="AD39" s="53">
        <v>0.93485342019543971</v>
      </c>
      <c r="AE39" s="53">
        <v>0.90021929824561409</v>
      </c>
      <c r="AF39" s="53">
        <v>0.91859185918591857</v>
      </c>
      <c r="AG39" s="53">
        <v>0.94983642311886585</v>
      </c>
      <c r="AH39" s="53">
        <v>0.94149512459371609</v>
      </c>
      <c r="AI39" s="53">
        <v>0.92812405594534653</v>
      </c>
      <c r="AJ39" s="53">
        <v>0.90507011866235165</v>
      </c>
      <c r="AK39" s="53">
        <v>0.91313789359391961</v>
      </c>
      <c r="AL39" s="53">
        <v>0.9</v>
      </c>
      <c r="AM39" s="53">
        <v>0.91477885652642932</v>
      </c>
      <c r="AN39" s="53">
        <v>0.91739130434782612</v>
      </c>
      <c r="AO39" s="53">
        <v>0.91135135135135137</v>
      </c>
      <c r="AP39" s="53">
        <v>0.93447905477980664</v>
      </c>
      <c r="AQ39" s="53">
        <v>0.91374408275166918</v>
      </c>
      <c r="AR39" s="53">
        <v>0.93864370290635091</v>
      </c>
      <c r="AS39" s="53">
        <v>0.93743257820927728</v>
      </c>
      <c r="AT39" s="53">
        <v>0.92748917748917747</v>
      </c>
      <c r="AU39" s="53">
        <v>0.94105037513397638</v>
      </c>
      <c r="AV39" s="53">
        <v>0.95021645021645018</v>
      </c>
      <c r="AW39" s="53">
        <v>0.92584514721919298</v>
      </c>
      <c r="AX39" s="53">
        <v>0.94104803493449785</v>
      </c>
      <c r="AY39" s="53">
        <v>0.93738935230127463</v>
      </c>
      <c r="AZ39" s="53">
        <v>0.91147540983606556</v>
      </c>
      <c r="BA39" s="53">
        <v>0.95557963163596971</v>
      </c>
      <c r="BB39" s="53">
        <v>0.8535242290748899</v>
      </c>
      <c r="BC39" s="53">
        <v>0.86074561403508776</v>
      </c>
      <c r="BD39" s="53">
        <v>0.92216216216216218</v>
      </c>
      <c r="BE39" s="53">
        <v>0.93743257820927728</v>
      </c>
      <c r="BF39" s="53">
        <v>0.9285714285714286</v>
      </c>
      <c r="BG39" s="53">
        <v>0.90992729336069722</v>
      </c>
      <c r="BH39" s="53">
        <v>0.94168466522678185</v>
      </c>
      <c r="BI39" s="53">
        <v>0.89815817984832069</v>
      </c>
      <c r="BJ39" s="53">
        <v>0.92556634304207119</v>
      </c>
      <c r="BK39" s="53">
        <v>0.9419978517722879</v>
      </c>
      <c r="BL39" s="53">
        <v>0.9291084854994629</v>
      </c>
      <c r="BM39" s="53">
        <v>0.93233082706766912</v>
      </c>
      <c r="BN39" s="53">
        <v>0.93110871905274484</v>
      </c>
      <c r="BO39" s="53">
        <v>0.92856501021561988</v>
      </c>
      <c r="BP39" s="53">
        <v>0.95735607675906187</v>
      </c>
      <c r="BQ39" s="53">
        <v>0.974816369359916</v>
      </c>
      <c r="BR39" s="53">
        <v>0.96544502617801042</v>
      </c>
      <c r="BS39" s="53">
        <v>0.97566137566137567</v>
      </c>
      <c r="BT39" s="53">
        <v>0.96166134185303509</v>
      </c>
      <c r="BU39" s="53">
        <v>0.96818663838812302</v>
      </c>
      <c r="BV39" s="53">
        <v>0.95605573419078238</v>
      </c>
      <c r="BW39" s="53">
        <v>0.96559750891290075</v>
      </c>
      <c r="BX39" s="53">
        <v>0.95789473684210524</v>
      </c>
      <c r="BY39" s="53">
        <v>0.96835443037974689</v>
      </c>
      <c r="BZ39" s="53">
        <v>0.95188284518828448</v>
      </c>
      <c r="CA39" s="53">
        <v>0.96904024767801855</v>
      </c>
      <c r="CB39" s="53">
        <v>0.96652719665271969</v>
      </c>
      <c r="CC39" s="53">
        <v>0.96729957805907174</v>
      </c>
      <c r="CD39" s="53">
        <v>0.97011739594450375</v>
      </c>
      <c r="CE39" s="53">
        <v>0.96444520439206427</v>
      </c>
      <c r="CF39" s="53">
        <v>0.93539892969708194</v>
      </c>
    </row>
    <row r="40" spans="6:84" x14ac:dyDescent="0.25">
      <c r="AA40" s="38" t="s">
        <v>447</v>
      </c>
      <c r="AB40" s="53">
        <v>0.9375</v>
      </c>
      <c r="AC40" s="53">
        <v>0.97571277719112992</v>
      </c>
      <c r="AD40" s="53">
        <v>0.96881720430107532</v>
      </c>
      <c r="AE40" s="53">
        <v>0.95837780149413021</v>
      </c>
      <c r="AF40" s="53">
        <v>0.91075268817204302</v>
      </c>
      <c r="AG40" s="53">
        <v>0.95454545454545459</v>
      </c>
      <c r="AH40" s="53">
        <v>0.92795698924731185</v>
      </c>
      <c r="AI40" s="53">
        <v>0.94766613070730643</v>
      </c>
      <c r="AJ40" s="53">
        <v>0.91926803013993541</v>
      </c>
      <c r="AK40" s="53">
        <v>0.96072186836518048</v>
      </c>
      <c r="AL40" s="53">
        <v>0.91926803013993541</v>
      </c>
      <c r="AM40" s="53">
        <v>0.94957081545064381</v>
      </c>
      <c r="AN40" s="53">
        <v>0.9043010752688172</v>
      </c>
      <c r="AO40" s="53">
        <v>0.95192307692307687</v>
      </c>
      <c r="AP40" s="53">
        <v>0.92696025778732549</v>
      </c>
      <c r="AQ40" s="53">
        <v>0.93314473629641648</v>
      </c>
      <c r="AR40" s="53">
        <v>0.94781682641107556</v>
      </c>
      <c r="AS40" s="53">
        <v>0.94686503719447401</v>
      </c>
      <c r="AT40" s="53">
        <v>0.93162393162393164</v>
      </c>
      <c r="AU40" s="53">
        <v>0.96004206098843325</v>
      </c>
      <c r="AV40" s="53">
        <v>0.93916755602988256</v>
      </c>
      <c r="AW40" s="53">
        <v>0.94297782470960934</v>
      </c>
      <c r="AX40" s="53">
        <v>0.96063829787234045</v>
      </c>
      <c r="AY40" s="53">
        <v>0.94701879068996386</v>
      </c>
      <c r="AZ40" s="53">
        <v>0.92895586652314321</v>
      </c>
      <c r="BA40" s="53">
        <v>0.97046413502109707</v>
      </c>
      <c r="BB40" s="53">
        <v>0.90977443609022557</v>
      </c>
      <c r="BC40" s="53">
        <v>0.86114101184068892</v>
      </c>
      <c r="BD40" s="53">
        <v>0.92895586652314321</v>
      </c>
      <c r="BE40" s="53">
        <v>0.95793901156677186</v>
      </c>
      <c r="BF40" s="53">
        <v>0.94086589229144668</v>
      </c>
      <c r="BG40" s="53">
        <v>0.92829945997950236</v>
      </c>
      <c r="BH40" s="53">
        <v>0.93110647181628392</v>
      </c>
      <c r="BI40" s="53">
        <v>0.88051668460710442</v>
      </c>
      <c r="BJ40" s="53">
        <v>0.94179894179894175</v>
      </c>
      <c r="BK40" s="53">
        <v>0.92307692307692313</v>
      </c>
      <c r="BL40" s="53">
        <v>0.94692144373673037</v>
      </c>
      <c r="BM40" s="53">
        <v>0.93333333333333335</v>
      </c>
      <c r="BN40" s="53">
        <v>0.93125671321160042</v>
      </c>
      <c r="BO40" s="53">
        <v>0.92685864451155964</v>
      </c>
      <c r="BP40" s="53">
        <v>0.93524416135881105</v>
      </c>
      <c r="BQ40" s="53">
        <v>0.93980992608236535</v>
      </c>
      <c r="BR40" s="53">
        <v>0.94608879492600417</v>
      </c>
      <c r="BS40" s="53">
        <v>0.95971074380165289</v>
      </c>
      <c r="BT40" s="53">
        <v>0.95536663124335808</v>
      </c>
      <c r="BU40" s="53">
        <v>0.95283018867924529</v>
      </c>
      <c r="BV40" s="53">
        <v>0.95780590717299574</v>
      </c>
      <c r="BW40" s="53">
        <v>0.94955090760920446</v>
      </c>
      <c r="BX40" s="53">
        <v>0.9631578947368421</v>
      </c>
      <c r="BY40" s="53">
        <v>0.94315789473684208</v>
      </c>
      <c r="BZ40" s="53">
        <v>0.97684210526315784</v>
      </c>
      <c r="CA40" s="53">
        <v>0.96308016877637126</v>
      </c>
      <c r="CB40" s="53">
        <v>0.95890410958904104</v>
      </c>
      <c r="CC40" s="53">
        <v>0.93789473684210523</v>
      </c>
      <c r="CD40" s="53">
        <v>0.93558606124604016</v>
      </c>
      <c r="CE40" s="53">
        <v>0.95408899588434282</v>
      </c>
      <c r="CF40" s="53">
        <v>0.94094680938261388</v>
      </c>
    </row>
    <row r="41" spans="6:84" x14ac:dyDescent="0.25">
      <c r="AA41" s="38" t="s">
        <v>448</v>
      </c>
      <c r="AB41" s="53">
        <v>0.92276422764227639</v>
      </c>
      <c r="AC41" s="53">
        <v>0.97715053763440862</v>
      </c>
      <c r="AD41" s="53">
        <v>0.93089430894308944</v>
      </c>
      <c r="AE41" s="53">
        <v>0.98228882833787468</v>
      </c>
      <c r="AF41" s="53">
        <v>0.95940460081190804</v>
      </c>
      <c r="AG41" s="53">
        <v>0.97843665768194066</v>
      </c>
      <c r="AH41" s="53">
        <v>0.96351351351351355</v>
      </c>
      <c r="AI41" s="53">
        <v>0.95920752493785866</v>
      </c>
      <c r="AJ41" s="53">
        <v>0.96246648793565681</v>
      </c>
      <c r="AK41" s="53">
        <v>0.9892037786774629</v>
      </c>
      <c r="AL41" s="53">
        <v>0.95442359249329756</v>
      </c>
      <c r="AM41" s="53">
        <v>0.98393574297188757</v>
      </c>
      <c r="AN41" s="53">
        <v>0.98382749326145558</v>
      </c>
      <c r="AO41" s="53">
        <v>0.97711978465679672</v>
      </c>
      <c r="AP41" s="53">
        <v>0.95283018867924529</v>
      </c>
      <c r="AQ41" s="53">
        <v>0.97197243838225744</v>
      </c>
      <c r="AR41" s="53">
        <v>0.99460916442048519</v>
      </c>
      <c r="AS41" s="53">
        <v>0.97570850202429149</v>
      </c>
      <c r="AT41" s="53">
        <v>0.97304582210242585</v>
      </c>
      <c r="AU41" s="53">
        <v>0.97711978465679672</v>
      </c>
      <c r="AV41" s="53">
        <v>0.96900269541778972</v>
      </c>
      <c r="AW41" s="53">
        <v>0.986648865153538</v>
      </c>
      <c r="AX41" s="53">
        <v>0.97304582210242585</v>
      </c>
      <c r="AY41" s="53">
        <v>0.97845437941110747</v>
      </c>
      <c r="AZ41" s="53">
        <v>0.90909090909090906</v>
      </c>
      <c r="BA41" s="53">
        <v>0.98108108108108105</v>
      </c>
      <c r="BB41" s="53">
        <v>0.94277929155313356</v>
      </c>
      <c r="BC41" s="53">
        <v>0.87738419618528607</v>
      </c>
      <c r="BD41" s="53">
        <v>0.95380434782608692</v>
      </c>
      <c r="BE41" s="53">
        <v>0.97574123989218331</v>
      </c>
      <c r="BF41" s="53">
        <v>0.96626180836707154</v>
      </c>
      <c r="BG41" s="53">
        <v>0.94373469628510731</v>
      </c>
      <c r="BH41" s="53">
        <v>0.96385542168674698</v>
      </c>
      <c r="BI41" s="53">
        <v>0.95141700404858298</v>
      </c>
      <c r="BJ41" s="53">
        <v>0.96808510638297873</v>
      </c>
      <c r="BK41" s="53">
        <v>0.97891963109354418</v>
      </c>
      <c r="BL41" s="53">
        <v>0.98255033557046978</v>
      </c>
      <c r="BM41" s="53">
        <v>0.9838709677419355</v>
      </c>
      <c r="BN41" s="53">
        <v>0.99197860962566842</v>
      </c>
      <c r="BO41" s="53">
        <v>0.97438243944998959</v>
      </c>
      <c r="BP41" s="53">
        <v>0.94623655913978499</v>
      </c>
      <c r="BQ41" s="53">
        <v>0.99225806451612908</v>
      </c>
      <c r="BR41" s="53">
        <v>0.94946808510638303</v>
      </c>
      <c r="BS41" s="53">
        <v>0.99601063829787229</v>
      </c>
      <c r="BT41" s="53">
        <v>0.97583892617449663</v>
      </c>
      <c r="BU41" s="53">
        <v>0.99222797927461137</v>
      </c>
      <c r="BV41" s="53">
        <v>0.98362892223738063</v>
      </c>
      <c r="BW41" s="53">
        <v>0.97652416782095108</v>
      </c>
      <c r="BX41" s="53">
        <v>0.93324432576769023</v>
      </c>
      <c r="BY41" s="53">
        <v>0.9776609724047306</v>
      </c>
      <c r="BZ41" s="53">
        <v>0.95276653171390013</v>
      </c>
      <c r="CA41" s="53">
        <v>0.97757255936675458</v>
      </c>
      <c r="CB41" s="53">
        <v>0.98084815321477425</v>
      </c>
      <c r="CC41" s="53">
        <v>0.98818897637795278</v>
      </c>
      <c r="CD41" s="53">
        <v>0.97350993377483441</v>
      </c>
      <c r="CE41" s="53">
        <v>0.96911306466009095</v>
      </c>
      <c r="CF41" s="53">
        <v>0.96762695870676618</v>
      </c>
    </row>
    <row r="42" spans="6:84" x14ac:dyDescent="0.25">
      <c r="AA42" s="38" t="s">
        <v>449</v>
      </c>
      <c r="AB42" s="53">
        <v>0.90488431876606679</v>
      </c>
      <c r="AC42" s="53">
        <v>0.88273195876288657</v>
      </c>
      <c r="AD42" s="53">
        <v>0.85347043701799485</v>
      </c>
      <c r="AE42" s="53">
        <v>0.87403598971722363</v>
      </c>
      <c r="AF42" s="53">
        <v>0.88046272493573263</v>
      </c>
      <c r="AG42" s="53">
        <v>0.87757731958762886</v>
      </c>
      <c r="AH42" s="53">
        <v>0.87757731958762886</v>
      </c>
      <c r="AI42" s="53">
        <v>0.87867715262502322</v>
      </c>
      <c r="AJ42" s="53">
        <v>0.88688946015424164</v>
      </c>
      <c r="AK42" s="53">
        <v>0.88688946015424164</v>
      </c>
      <c r="AL42" s="53">
        <v>0.90359897172236503</v>
      </c>
      <c r="AM42" s="53">
        <v>0.91902313624678666</v>
      </c>
      <c r="AN42" s="53">
        <v>0.89074550128534702</v>
      </c>
      <c r="AO42" s="53">
        <v>0.87146529562982</v>
      </c>
      <c r="AP42" s="53">
        <v>0.86375321336760924</v>
      </c>
      <c r="AQ42" s="53">
        <v>0.88890929122291595</v>
      </c>
      <c r="AR42" s="53">
        <v>0.88610763454317898</v>
      </c>
      <c r="AS42" s="53">
        <v>0.84</v>
      </c>
      <c r="AT42" s="53">
        <v>0.85607008760951186</v>
      </c>
      <c r="AU42" s="53">
        <v>0.90488110137672095</v>
      </c>
      <c r="AV42" s="53">
        <v>0.84981226533166454</v>
      </c>
      <c r="AW42" s="53">
        <v>0.8385481852315394</v>
      </c>
      <c r="AX42" s="53">
        <v>0.84730913642052563</v>
      </c>
      <c r="AY42" s="53">
        <v>0.86038977293044883</v>
      </c>
      <c r="AZ42" s="53">
        <v>0.81204819277108431</v>
      </c>
      <c r="BA42" s="53">
        <v>0.84294478527607364</v>
      </c>
      <c r="BB42" s="53">
        <v>0.75060240963855418</v>
      </c>
      <c r="BC42" s="53">
        <v>0.73012048192771084</v>
      </c>
      <c r="BD42" s="53">
        <v>0.77831325301204823</v>
      </c>
      <c r="BE42" s="53">
        <v>0.83495145631067957</v>
      </c>
      <c r="BF42" s="53">
        <v>0.82168674698795185</v>
      </c>
      <c r="BG42" s="53">
        <v>0.7958096179891575</v>
      </c>
      <c r="BH42" s="53">
        <v>0.85732165206508137</v>
      </c>
      <c r="BI42" s="53">
        <v>0.7284105131414268</v>
      </c>
      <c r="BJ42" s="53">
        <v>0.85732165206508137</v>
      </c>
      <c r="BK42" s="53">
        <v>0.87859824780976226</v>
      </c>
      <c r="BL42" s="53">
        <v>0.85231539424280356</v>
      </c>
      <c r="BM42" s="53">
        <v>0.75844806007509391</v>
      </c>
      <c r="BN42" s="53">
        <v>0.79349186483103884</v>
      </c>
      <c r="BO42" s="53">
        <v>0.81798676917575541</v>
      </c>
      <c r="BP42" s="53">
        <v>0.90976514215080351</v>
      </c>
      <c r="BQ42" s="53">
        <v>0.88888888888888884</v>
      </c>
      <c r="BR42" s="53">
        <v>0.88998763906056866</v>
      </c>
      <c r="BS42" s="53">
        <v>0.95302843016069216</v>
      </c>
      <c r="BT42" s="53">
        <v>0.89015151515151514</v>
      </c>
      <c r="BU42" s="53">
        <v>0.88131313131313127</v>
      </c>
      <c r="BV42" s="53">
        <v>0.90277777777777779</v>
      </c>
      <c r="BW42" s="53">
        <v>0.90227321778619685</v>
      </c>
      <c r="BX42" s="53">
        <v>0.89095415117719945</v>
      </c>
      <c r="BY42" s="53">
        <v>0.91841779975278126</v>
      </c>
      <c r="BZ42" s="53">
        <v>0.88228004956629491</v>
      </c>
      <c r="CA42" s="53">
        <v>0.87484510532837667</v>
      </c>
      <c r="CB42" s="53">
        <v>0.93077873918417797</v>
      </c>
      <c r="CC42" s="53">
        <v>0.91594561186650181</v>
      </c>
      <c r="CD42" s="53">
        <v>0.92212608158220022</v>
      </c>
      <c r="CE42" s="53">
        <v>0.90504964835107593</v>
      </c>
      <c r="CF42" s="53">
        <v>0.86415649572579634</v>
      </c>
    </row>
    <row r="43" spans="6:84" x14ac:dyDescent="0.25">
      <c r="AA43" s="38" t="s">
        <v>450</v>
      </c>
      <c r="AB43" s="53">
        <v>0.99604430379746833</v>
      </c>
      <c r="AC43" s="53">
        <v>0.98036135113904166</v>
      </c>
      <c r="AD43" s="53">
        <v>0.99604430379746833</v>
      </c>
      <c r="AE43" s="53">
        <v>0.99604430379746833</v>
      </c>
      <c r="AF43" s="53">
        <v>0.94980392156862747</v>
      </c>
      <c r="AG43" s="53">
        <v>0.98906249999999996</v>
      </c>
      <c r="AH43" s="53">
        <v>0.98586017282010996</v>
      </c>
      <c r="AI43" s="53">
        <v>0.98474583670288351</v>
      </c>
      <c r="AJ43" s="53">
        <v>0.99607843137254903</v>
      </c>
      <c r="AK43" s="53">
        <v>0.99687743950039032</v>
      </c>
      <c r="AL43" s="53">
        <v>0.99607843137254903</v>
      </c>
      <c r="AM43" s="53">
        <v>0.99607843137254903</v>
      </c>
      <c r="AN43" s="53">
        <v>0.98819826907946495</v>
      </c>
      <c r="AO43" s="53">
        <v>0.99376461418550277</v>
      </c>
      <c r="AP43" s="53">
        <v>0.99450980392156862</v>
      </c>
      <c r="AQ43" s="53">
        <v>0.99451220297208187</v>
      </c>
      <c r="AR43" s="53">
        <v>0.97405660377358494</v>
      </c>
      <c r="AS43" s="53">
        <v>0.99765625000000002</v>
      </c>
      <c r="AT43" s="53">
        <v>0.98584905660377353</v>
      </c>
      <c r="AU43" s="53">
        <v>0.98989113530326589</v>
      </c>
      <c r="AV43" s="53">
        <v>0.99226006191950467</v>
      </c>
      <c r="AW43" s="53">
        <v>0.99380325329202168</v>
      </c>
      <c r="AX43" s="53">
        <v>0.99767441860465111</v>
      </c>
      <c r="AY43" s="53">
        <v>0.99017011135668598</v>
      </c>
      <c r="AZ43" s="53">
        <v>0.94655870445344126</v>
      </c>
      <c r="BA43" s="53">
        <v>0.9961180124223602</v>
      </c>
      <c r="BB43" s="53">
        <v>0.92051905920519062</v>
      </c>
      <c r="BC43" s="53">
        <v>0.92787682333873578</v>
      </c>
      <c r="BD43" s="53">
        <v>0.96661367249602548</v>
      </c>
      <c r="BE43" s="53">
        <v>0.99061032863849763</v>
      </c>
      <c r="BF43" s="53">
        <v>0.97553275453827937</v>
      </c>
      <c r="BG43" s="53">
        <v>0.96054705072750424</v>
      </c>
      <c r="BH43" s="53">
        <v>0.99148606811145512</v>
      </c>
      <c r="BI43" s="53">
        <v>0.9513776337115073</v>
      </c>
      <c r="BJ43" s="53">
        <v>0.9969088098918083</v>
      </c>
      <c r="BK43" s="53">
        <v>0.99769938650306744</v>
      </c>
      <c r="BL43" s="53">
        <v>0.99145299145299148</v>
      </c>
      <c r="BM43" s="53">
        <v>0.98423955870764379</v>
      </c>
      <c r="BN43" s="53">
        <v>0.99074787972243639</v>
      </c>
      <c r="BO43" s="53">
        <v>0.98627318972870148</v>
      </c>
      <c r="BP43" s="53">
        <v>0.97297297297297303</v>
      </c>
      <c r="BQ43" s="53">
        <v>0.99539524174980809</v>
      </c>
      <c r="BR43" s="53">
        <v>0.97025171624713957</v>
      </c>
      <c r="BS43" s="53">
        <v>0.98791540785498488</v>
      </c>
      <c r="BT43" s="53">
        <v>0.99847560975609762</v>
      </c>
      <c r="BU43" s="53">
        <v>0.99623777276147474</v>
      </c>
      <c r="BV43" s="53">
        <v>0.99848828420256996</v>
      </c>
      <c r="BW43" s="53">
        <v>0.98853385793500681</v>
      </c>
      <c r="BX43" s="53">
        <v>0.97742663656884876</v>
      </c>
      <c r="BY43" s="53">
        <v>0.99632352941176472</v>
      </c>
      <c r="BZ43" s="53">
        <v>0.98714069591527986</v>
      </c>
      <c r="CA43" s="53">
        <v>0.9911439114391144</v>
      </c>
      <c r="CB43" s="53">
        <v>0.98348348348348347</v>
      </c>
      <c r="CC43" s="53">
        <v>0.99926362297496318</v>
      </c>
      <c r="CD43" s="53">
        <v>0.99776951672862457</v>
      </c>
      <c r="CE43" s="53">
        <v>0.9903644852174398</v>
      </c>
      <c r="CF43" s="53">
        <v>0.98502096209147216</v>
      </c>
    </row>
    <row r="44" spans="6:84" x14ac:dyDescent="0.25">
      <c r="AA44" s="38" t="s">
        <v>451</v>
      </c>
      <c r="AB44" s="53">
        <v>0.94713656387665202</v>
      </c>
      <c r="AC44" s="53">
        <v>0.92841163310961972</v>
      </c>
      <c r="AD44" s="53">
        <v>0.98017621145374445</v>
      </c>
      <c r="AE44" s="53">
        <v>0.98898678414096919</v>
      </c>
      <c r="AF44" s="53">
        <v>0.98901098901098905</v>
      </c>
      <c r="AG44" s="53">
        <v>0.95749440715883671</v>
      </c>
      <c r="AH44" s="53">
        <v>0.96420581655480986</v>
      </c>
      <c r="AI44" s="53">
        <v>0.96506034361508874</v>
      </c>
      <c r="AJ44" s="53">
        <v>0.95604395604395609</v>
      </c>
      <c r="AK44" s="53">
        <v>0.97345132743362828</v>
      </c>
      <c r="AL44" s="53">
        <v>0.94945054945054941</v>
      </c>
      <c r="AM44" s="53">
        <v>0.9758241758241758</v>
      </c>
      <c r="AN44" s="53">
        <v>0.9804772234273319</v>
      </c>
      <c r="AO44" s="53">
        <v>0.97826086956521741</v>
      </c>
      <c r="AP44" s="53">
        <v>0.98712446351931327</v>
      </c>
      <c r="AQ44" s="53">
        <v>0.97151893789488175</v>
      </c>
      <c r="AR44" s="53">
        <v>0.98675496688741726</v>
      </c>
      <c r="AS44" s="53">
        <v>0.96320346320346317</v>
      </c>
      <c r="AT44" s="53">
        <v>0.95374449339207046</v>
      </c>
      <c r="AU44" s="53">
        <v>0.96696035242290745</v>
      </c>
      <c r="AV44" s="53">
        <v>0.97577092511013219</v>
      </c>
      <c r="AW44" s="53">
        <v>0.98268398268398272</v>
      </c>
      <c r="AX44" s="53">
        <v>0.95353982300884954</v>
      </c>
      <c r="AY44" s="53">
        <v>0.96895114381554615</v>
      </c>
      <c r="AZ44" s="53">
        <v>0.81431767337807603</v>
      </c>
      <c r="BA44" s="53">
        <v>0.92640692640692646</v>
      </c>
      <c r="BB44" s="53">
        <v>0.84563758389261745</v>
      </c>
      <c r="BC44" s="53">
        <v>0.78970917225950787</v>
      </c>
      <c r="BD44" s="53">
        <v>0.95525727069351229</v>
      </c>
      <c r="BE44" s="53">
        <v>0.94273127753303965</v>
      </c>
      <c r="BF44" s="53">
        <v>0.96420581655480986</v>
      </c>
      <c r="BG44" s="53">
        <v>0.89118081724549858</v>
      </c>
      <c r="BH44" s="53">
        <v>0.87552742616033752</v>
      </c>
      <c r="BI44" s="53">
        <v>0.95032397408207347</v>
      </c>
      <c r="BJ44" s="53">
        <v>0.95991561181434604</v>
      </c>
      <c r="BK44" s="53">
        <v>0.88818565400843885</v>
      </c>
      <c r="BL44" s="53">
        <v>0.94747899159663862</v>
      </c>
      <c r="BM44" s="53">
        <v>0.96043956043956047</v>
      </c>
      <c r="BN44" s="53">
        <v>0.97762863534675615</v>
      </c>
      <c r="BO44" s="53">
        <v>0.93707140763545016</v>
      </c>
      <c r="BP44" s="53">
        <v>0.95085470085470081</v>
      </c>
      <c r="BQ44" s="53">
        <v>0.99128540305010893</v>
      </c>
      <c r="BR44" s="53">
        <v>0.95299145299145294</v>
      </c>
      <c r="BS44" s="53">
        <v>0.9673202614379085</v>
      </c>
      <c r="BT44" s="53">
        <v>0.97539149888143173</v>
      </c>
      <c r="BU44" s="53">
        <v>0.98076923076923073</v>
      </c>
      <c r="BV44" s="53">
        <v>0.98684210526315785</v>
      </c>
      <c r="BW44" s="53">
        <v>0.97220780760685599</v>
      </c>
      <c r="BX44" s="53">
        <v>0.93201754385964908</v>
      </c>
      <c r="BY44" s="53">
        <v>0.99787234042553197</v>
      </c>
      <c r="BZ44" s="53">
        <v>0.94748358862144422</v>
      </c>
      <c r="CA44" s="53">
        <v>0.99369747899159666</v>
      </c>
      <c r="CB44" s="53">
        <v>0.9516483516483516</v>
      </c>
      <c r="CC44" s="53">
        <v>0.9850746268656716</v>
      </c>
      <c r="CD44" s="53">
        <v>0.99147121535181237</v>
      </c>
      <c r="CE44" s="53">
        <v>0.97132359225200826</v>
      </c>
      <c r="CF44" s="53">
        <v>0.95390200715219031</v>
      </c>
    </row>
    <row r="45" spans="6:84" x14ac:dyDescent="0.25">
      <c r="AA45" s="38" t="s">
        <v>452</v>
      </c>
      <c r="AB45" s="53">
        <v>0.98355263157894735</v>
      </c>
      <c r="AC45" s="53">
        <v>0.94736842105263153</v>
      </c>
      <c r="AD45" s="53">
        <v>1</v>
      </c>
      <c r="AE45" s="53">
        <v>0.99342105263157898</v>
      </c>
      <c r="AF45" s="53">
        <v>0.98355263157894735</v>
      </c>
      <c r="AG45" s="53">
        <v>0.96710526315789469</v>
      </c>
      <c r="AH45" s="53">
        <v>0.96381578947368418</v>
      </c>
      <c r="AI45" s="53">
        <v>0.97697368421052644</v>
      </c>
      <c r="AJ45" s="53">
        <v>0.93092105263157898</v>
      </c>
      <c r="AK45" s="53">
        <v>0.98026315789473684</v>
      </c>
      <c r="AL45" s="53">
        <v>0.94078947368421051</v>
      </c>
      <c r="AM45" s="53">
        <v>0.99342105263157898</v>
      </c>
      <c r="AN45" s="53">
        <v>0.99671052631578949</v>
      </c>
      <c r="AO45" s="53">
        <v>0.98684210526315785</v>
      </c>
      <c r="AP45" s="53">
        <v>0.98684210526315785</v>
      </c>
      <c r="AQ45" s="53">
        <v>0.97368421052631571</v>
      </c>
      <c r="AR45" s="53">
        <v>0.91447368421052633</v>
      </c>
      <c r="AS45" s="53">
        <v>0.99342105263157898</v>
      </c>
      <c r="AT45" s="53">
        <v>0.92434210526315785</v>
      </c>
      <c r="AU45" s="53">
        <v>0.96052631578947367</v>
      </c>
      <c r="AV45" s="53">
        <v>0.96710526315789469</v>
      </c>
      <c r="AW45" s="53">
        <v>0.97368421052631582</v>
      </c>
      <c r="AX45" s="53">
        <v>0.97697368421052633</v>
      </c>
      <c r="AY45" s="53">
        <v>0.95864661654135352</v>
      </c>
      <c r="AZ45" s="53">
        <v>0.86885245901639341</v>
      </c>
      <c r="BA45" s="53">
        <v>0.99013157894736847</v>
      </c>
      <c r="BB45" s="53">
        <v>0.83934426229508197</v>
      </c>
      <c r="BC45" s="53">
        <v>0.83934426229508197</v>
      </c>
      <c r="BD45" s="53">
        <v>0.92459016393442628</v>
      </c>
      <c r="BE45" s="53">
        <v>0.94754098360655736</v>
      </c>
      <c r="BF45" s="53">
        <v>0.95081967213114749</v>
      </c>
      <c r="BG45" s="53">
        <v>0.90866048317515091</v>
      </c>
      <c r="BH45" s="53">
        <v>0.93442622950819676</v>
      </c>
      <c r="BI45" s="53">
        <v>0.88196721311475412</v>
      </c>
      <c r="BJ45" s="53">
        <v>0.95737704918032784</v>
      </c>
      <c r="BK45" s="53">
        <v>0.93114754098360653</v>
      </c>
      <c r="BL45" s="53">
        <v>0.93442622950819676</v>
      </c>
      <c r="BM45" s="53">
        <v>0.91803278688524592</v>
      </c>
      <c r="BN45" s="53">
        <v>0.93442622950819676</v>
      </c>
      <c r="BO45" s="53">
        <v>0.92740046838407497</v>
      </c>
      <c r="BP45" s="53">
        <v>0.98032786885245904</v>
      </c>
      <c r="BQ45" s="53">
        <v>0.96065573770491808</v>
      </c>
      <c r="BR45" s="53">
        <v>0.99016393442622952</v>
      </c>
      <c r="BS45" s="53">
        <v>0.99672131147540988</v>
      </c>
      <c r="BT45" s="53">
        <v>0.97049180327868856</v>
      </c>
      <c r="BU45" s="53">
        <v>0.96065573770491808</v>
      </c>
      <c r="BV45" s="53">
        <v>0.96065573770491808</v>
      </c>
      <c r="BW45" s="53">
        <v>0.97423887587822022</v>
      </c>
      <c r="BX45" s="53">
        <v>0.98360655737704916</v>
      </c>
      <c r="BY45" s="53">
        <v>1</v>
      </c>
      <c r="BZ45" s="53">
        <v>0.96065573770491808</v>
      </c>
      <c r="CA45" s="53">
        <v>0.99344262295081964</v>
      </c>
      <c r="CB45" s="53">
        <v>0.9770491803278688</v>
      </c>
      <c r="CC45" s="53">
        <v>0.98360655737704916</v>
      </c>
      <c r="CD45" s="53">
        <v>0.98032786885245904</v>
      </c>
      <c r="CE45" s="53">
        <v>0.98266978922716641</v>
      </c>
      <c r="CF45" s="53">
        <v>0.95746773256325834</v>
      </c>
    </row>
    <row r="46" spans="6:84" x14ac:dyDescent="0.25">
      <c r="AA46" s="38" t="s">
        <v>453</v>
      </c>
      <c r="AB46" s="53">
        <v>0.89800210304942163</v>
      </c>
      <c r="AC46" s="53">
        <v>0.92600205549845838</v>
      </c>
      <c r="AD46" s="53">
        <v>0.8827956989247312</v>
      </c>
      <c r="AE46" s="53">
        <v>0.90588235294117647</v>
      </c>
      <c r="AF46" s="53">
        <v>0.93092783505154642</v>
      </c>
      <c r="AG46" s="53">
        <v>0.95530145530145527</v>
      </c>
      <c r="AH46" s="53">
        <v>0.95454545454545459</v>
      </c>
      <c r="AI46" s="53">
        <v>0.92192242218746345</v>
      </c>
      <c r="AJ46" s="53">
        <v>0.94473409801876951</v>
      </c>
      <c r="AK46" s="53">
        <v>0.92776057791537669</v>
      </c>
      <c r="AL46" s="53">
        <v>0.80648535564853552</v>
      </c>
      <c r="AM46" s="53">
        <v>0.91398963730569949</v>
      </c>
      <c r="AN46" s="53">
        <v>0.94297352342158858</v>
      </c>
      <c r="AO46" s="53">
        <v>0.95179487179487177</v>
      </c>
      <c r="AP46" s="53">
        <v>0.95252837977296179</v>
      </c>
      <c r="AQ46" s="53">
        <v>0.92003806341111471</v>
      </c>
      <c r="AR46" s="53">
        <v>0.88691099476439794</v>
      </c>
      <c r="AS46" s="53">
        <v>0.91796469366562827</v>
      </c>
      <c r="AT46" s="53">
        <v>0.91013584117032398</v>
      </c>
      <c r="AU46" s="53">
        <v>0.91745036572622785</v>
      </c>
      <c r="AV46" s="53">
        <v>0.92677824267782427</v>
      </c>
      <c r="AW46" s="53">
        <v>0.89363920750782067</v>
      </c>
      <c r="AX46" s="53">
        <v>0.93125000000000002</v>
      </c>
      <c r="AY46" s="53">
        <v>0.91201847793031765</v>
      </c>
      <c r="AZ46" s="53">
        <v>0.76388888888888884</v>
      </c>
      <c r="BA46" s="53">
        <v>0.91692627206645894</v>
      </c>
      <c r="BB46" s="53">
        <v>0.77446808510638299</v>
      </c>
      <c r="BC46" s="53">
        <v>0.71261930010604457</v>
      </c>
      <c r="BD46" s="53">
        <v>0.85594989561586643</v>
      </c>
      <c r="BE46" s="53">
        <v>0.89237199582027171</v>
      </c>
      <c r="BF46" s="53">
        <v>0.87721123829344438</v>
      </c>
      <c r="BG46" s="53">
        <v>0.82763366798533688</v>
      </c>
      <c r="BH46" s="53">
        <v>0.9055613850996852</v>
      </c>
      <c r="BI46" s="53">
        <v>0.78739316239316237</v>
      </c>
      <c r="BJ46" s="53">
        <v>0.91578947368421049</v>
      </c>
      <c r="BK46" s="53">
        <v>0.93551797040169138</v>
      </c>
      <c r="BL46" s="53">
        <v>0.9249217935349322</v>
      </c>
      <c r="BM46" s="53">
        <v>0.86595744680851061</v>
      </c>
      <c r="BN46" s="53">
        <v>0.92004264392324098</v>
      </c>
      <c r="BO46" s="53">
        <v>0.89359769654934773</v>
      </c>
      <c r="BP46" s="53">
        <v>0.94635627530364375</v>
      </c>
      <c r="BQ46" s="53">
        <v>0.92626262626262623</v>
      </c>
      <c r="BR46" s="53">
        <v>0.93558282208588961</v>
      </c>
      <c r="BS46" s="53">
        <v>0.92937563971340842</v>
      </c>
      <c r="BT46" s="53">
        <v>0.94974874371859297</v>
      </c>
      <c r="BU46" s="53">
        <v>0.94164193867457957</v>
      </c>
      <c r="BV46" s="53">
        <v>0.95825049701789267</v>
      </c>
      <c r="BW46" s="53">
        <v>0.94103122039666187</v>
      </c>
      <c r="BX46" s="53">
        <v>0.91340206185567008</v>
      </c>
      <c r="BY46" s="53">
        <v>0.94822335025380711</v>
      </c>
      <c r="BZ46" s="53">
        <v>0.8996897621509824</v>
      </c>
      <c r="CA46" s="53">
        <v>0.89846153846153842</v>
      </c>
      <c r="CB46" s="53">
        <v>0.94799999999999995</v>
      </c>
      <c r="CC46" s="53">
        <v>0.95757575757575752</v>
      </c>
      <c r="CD46" s="53">
        <v>0.97008973080757732</v>
      </c>
      <c r="CE46" s="53">
        <v>0.93363460015790467</v>
      </c>
      <c r="CF46" s="53">
        <v>0.90712516408830635</v>
      </c>
    </row>
    <row r="47" spans="6:84" x14ac:dyDescent="0.25">
      <c r="AA47" s="38" t="s">
        <v>454</v>
      </c>
      <c r="AB47" s="53">
        <v>0.94411177644710575</v>
      </c>
      <c r="AC47" s="53">
        <v>0.9526627218934911</v>
      </c>
      <c r="AD47" s="53">
        <v>0.91400000000000003</v>
      </c>
      <c r="AE47" s="53">
        <v>0.93951612903225812</v>
      </c>
      <c r="AF47" s="53">
        <v>0.95799999999999996</v>
      </c>
      <c r="AG47" s="53">
        <v>0.97495183044315992</v>
      </c>
      <c r="AH47" s="53">
        <v>0.97328244274809161</v>
      </c>
      <c r="AI47" s="53">
        <v>0.95093212865201515</v>
      </c>
      <c r="AJ47" s="53">
        <v>0.95164410058027082</v>
      </c>
      <c r="AK47" s="53">
        <v>0.95436507936507942</v>
      </c>
      <c r="AL47" s="53">
        <v>0.94851485148514847</v>
      </c>
      <c r="AM47" s="53">
        <v>0.949317738791423</v>
      </c>
      <c r="AN47" s="53">
        <v>0.95769230769230773</v>
      </c>
      <c r="AO47" s="53">
        <v>0.96353166986564298</v>
      </c>
      <c r="AP47" s="53">
        <v>0.97735849056603774</v>
      </c>
      <c r="AQ47" s="53">
        <v>0.95748917690655855</v>
      </c>
      <c r="AR47" s="53">
        <v>0.96969696969696972</v>
      </c>
      <c r="AS47" s="53">
        <v>0.95339805825242718</v>
      </c>
      <c r="AT47" s="53">
        <v>0.95694716242661448</v>
      </c>
      <c r="AU47" s="53">
        <v>0.97244094488188981</v>
      </c>
      <c r="AV47" s="53">
        <v>0.94990366088631983</v>
      </c>
      <c r="AW47" s="53">
        <v>0.95525291828793779</v>
      </c>
      <c r="AX47" s="53">
        <v>0.96380952380952378</v>
      </c>
      <c r="AY47" s="53">
        <v>0.96020703403452612</v>
      </c>
      <c r="AZ47" s="53">
        <v>0.91634241245136183</v>
      </c>
      <c r="BA47" s="53">
        <v>0.97876447876447881</v>
      </c>
      <c r="BB47" s="53">
        <v>0.88414634146341464</v>
      </c>
      <c r="BC47" s="53">
        <v>0.86746987951807231</v>
      </c>
      <c r="BD47" s="53">
        <v>0.9509803921568627</v>
      </c>
      <c r="BE47" s="53">
        <v>0.96686159844054576</v>
      </c>
      <c r="BF47" s="53">
        <v>0.97093023255813948</v>
      </c>
      <c r="BG47" s="53">
        <v>0.93364219076469646</v>
      </c>
      <c r="BH47" s="53">
        <v>0.95</v>
      </c>
      <c r="BI47" s="53">
        <v>0.82892057026476573</v>
      </c>
      <c r="BJ47" s="53">
        <v>0.93542435424354242</v>
      </c>
      <c r="BK47" s="53">
        <v>0.9269662921348315</v>
      </c>
      <c r="BL47" s="53">
        <v>0.94259259259259254</v>
      </c>
      <c r="BM47" s="53">
        <v>0.87854251012145745</v>
      </c>
      <c r="BN47" s="53">
        <v>0.91923076923076918</v>
      </c>
      <c r="BO47" s="53">
        <v>0.91166815551256541</v>
      </c>
      <c r="BP47" s="53">
        <v>0.97705544933078392</v>
      </c>
      <c r="BQ47" s="53">
        <v>0.94538606403013181</v>
      </c>
      <c r="BR47" s="53">
        <v>0.96531791907514453</v>
      </c>
      <c r="BS47" s="53">
        <v>0.97872340425531912</v>
      </c>
      <c r="BT47" s="53">
        <v>0.97744360902255634</v>
      </c>
      <c r="BU47" s="53">
        <v>0.96408317580340264</v>
      </c>
      <c r="BV47" s="53">
        <v>0.98852772466539196</v>
      </c>
      <c r="BW47" s="53">
        <v>0.97093390659753287</v>
      </c>
      <c r="BX47" s="53">
        <v>0.96401515151515149</v>
      </c>
      <c r="BY47" s="53">
        <v>0.98262548262548266</v>
      </c>
      <c r="BZ47" s="53">
        <v>0.92979127134724859</v>
      </c>
      <c r="CA47" s="53">
        <v>0.94827586206896552</v>
      </c>
      <c r="CB47" s="53">
        <v>0.95158286778398515</v>
      </c>
      <c r="CC47" s="53">
        <v>0.97312859884836855</v>
      </c>
      <c r="CD47" s="53">
        <v>0.96545105566218814</v>
      </c>
      <c r="CE47" s="53">
        <v>0.95926718426448432</v>
      </c>
      <c r="CF47" s="53">
        <v>0.94916282524748263</v>
      </c>
    </row>
    <row r="48" spans="6:84" x14ac:dyDescent="0.25">
      <c r="AA48" s="38" t="s">
        <v>455</v>
      </c>
      <c r="AB48" s="53">
        <v>0.9211563731931669</v>
      </c>
      <c r="AC48" s="53">
        <v>0.9512516469038208</v>
      </c>
      <c r="AD48" s="53">
        <v>0.92368421052631577</v>
      </c>
      <c r="AE48" s="53">
        <v>0.91842105263157892</v>
      </c>
      <c r="AF48" s="53">
        <v>0.93955321944809467</v>
      </c>
      <c r="AG48" s="53">
        <v>0.94647519582245432</v>
      </c>
      <c r="AH48" s="53">
        <v>0.91102257636122175</v>
      </c>
      <c r="AI48" s="53">
        <v>0.93022346784095045</v>
      </c>
      <c r="AJ48" s="53">
        <v>0.89856957087126132</v>
      </c>
      <c r="AK48" s="53">
        <v>0.98165137614678899</v>
      </c>
      <c r="AL48" s="53">
        <v>0.8945981554677207</v>
      </c>
      <c r="AM48" s="53">
        <v>0.94202898550724634</v>
      </c>
      <c r="AN48" s="53">
        <v>0.91547464239271781</v>
      </c>
      <c r="AO48" s="53">
        <v>0.95109395109395112</v>
      </c>
      <c r="AP48" s="53">
        <v>0.97272727272727277</v>
      </c>
      <c r="AQ48" s="53">
        <v>0.93659199345813693</v>
      </c>
      <c r="AR48" s="53">
        <v>0.9384010484927916</v>
      </c>
      <c r="AS48" s="53">
        <v>0.96088657105606257</v>
      </c>
      <c r="AT48" s="53">
        <v>0.9025032938076416</v>
      </c>
      <c r="AU48" s="53">
        <v>0.90382081686429516</v>
      </c>
      <c r="AV48" s="53">
        <v>0.92772667542706966</v>
      </c>
      <c r="AW48" s="53">
        <v>0.88166449934980495</v>
      </c>
      <c r="AX48" s="53">
        <v>0.93053735255570114</v>
      </c>
      <c r="AY48" s="53">
        <v>0.92079146536476664</v>
      </c>
      <c r="AZ48" s="53">
        <v>0.76679841897233203</v>
      </c>
      <c r="BA48" s="53">
        <v>0.94771241830065356</v>
      </c>
      <c r="BB48" s="53">
        <v>0.75625823451910412</v>
      </c>
      <c r="BC48" s="53">
        <v>0.69301712779973645</v>
      </c>
      <c r="BD48" s="53">
        <v>0.88627450980392153</v>
      </c>
      <c r="BE48" s="53">
        <v>0.93986928104575163</v>
      </c>
      <c r="BF48" s="53">
        <v>0.9459815546772069</v>
      </c>
      <c r="BG48" s="53">
        <v>0.84798736358838656</v>
      </c>
      <c r="BH48" s="53">
        <v>0.83267457180500659</v>
      </c>
      <c r="BI48" s="53">
        <v>0.71409749670619238</v>
      </c>
      <c r="BJ48" s="53">
        <v>0.80632411067193677</v>
      </c>
      <c r="BK48" s="53">
        <v>0.82213438735177868</v>
      </c>
      <c r="BL48" s="53">
        <v>0.86034255599472986</v>
      </c>
      <c r="BM48" s="53">
        <v>0.7457180500658761</v>
      </c>
      <c r="BN48" s="53">
        <v>0.84057971014492749</v>
      </c>
      <c r="BO48" s="53">
        <v>0.80312441182006389</v>
      </c>
      <c r="BP48" s="53">
        <v>0.96184210526315794</v>
      </c>
      <c r="BQ48" s="53">
        <v>0.89064558629776025</v>
      </c>
      <c r="BR48" s="53">
        <v>0.92621870882740442</v>
      </c>
      <c r="BS48" s="53">
        <v>0.89064558629776025</v>
      </c>
      <c r="BT48" s="53">
        <v>0.93017127799736499</v>
      </c>
      <c r="BU48" s="53">
        <v>0.84453227931488806</v>
      </c>
      <c r="BV48" s="53">
        <v>0.92506459948320419</v>
      </c>
      <c r="BW48" s="53">
        <v>0.90987430621164855</v>
      </c>
      <c r="BX48" s="53">
        <v>0.88758169934640518</v>
      </c>
      <c r="BY48" s="53">
        <v>0.93758127438231464</v>
      </c>
      <c r="BZ48" s="53">
        <v>0.93412384716732544</v>
      </c>
      <c r="CA48" s="53">
        <v>0.93280632411067199</v>
      </c>
      <c r="CB48" s="53">
        <v>0.93544137022397889</v>
      </c>
      <c r="CC48" s="53">
        <v>0.92679738562091507</v>
      </c>
      <c r="CD48" s="53">
        <v>0.97009102730819241</v>
      </c>
      <c r="CE48" s="53">
        <v>0.93206041830854336</v>
      </c>
      <c r="CF48" s="53">
        <v>0.89723620379892832</v>
      </c>
    </row>
    <row r="49" spans="27:84" x14ac:dyDescent="0.25">
      <c r="AA49" s="38" t="s">
        <v>456</v>
      </c>
      <c r="AB49" s="53">
        <v>0.86956521739130432</v>
      </c>
      <c r="AC49" s="53">
        <v>0.90193704600484259</v>
      </c>
      <c r="AD49" s="53">
        <v>0.85221674876847286</v>
      </c>
      <c r="AE49" s="53">
        <v>0.86576354679802958</v>
      </c>
      <c r="AF49" s="53">
        <v>0.87189054726368154</v>
      </c>
      <c r="AG49" s="53">
        <v>0.90036452004860268</v>
      </c>
      <c r="AH49" s="53">
        <v>0.87032418952618451</v>
      </c>
      <c r="AI49" s="53">
        <v>0.87600883082873104</v>
      </c>
      <c r="AJ49" s="53">
        <v>0.81560283687943258</v>
      </c>
      <c r="AK49" s="53">
        <v>0.86877278250303769</v>
      </c>
      <c r="AL49" s="53">
        <v>0.81796690307328601</v>
      </c>
      <c r="AM49" s="53">
        <v>0.83333333333333337</v>
      </c>
      <c r="AN49" s="53">
        <v>0.84869976359338062</v>
      </c>
      <c r="AO49" s="53">
        <v>0.88613861386138615</v>
      </c>
      <c r="AP49" s="53">
        <v>0.84042553191489366</v>
      </c>
      <c r="AQ49" s="53">
        <v>0.84441996645124995</v>
      </c>
      <c r="AR49" s="53">
        <v>0.88395061728395063</v>
      </c>
      <c r="AS49" s="53">
        <v>0.88647342995169087</v>
      </c>
      <c r="AT49" s="53">
        <v>0.85943279901356351</v>
      </c>
      <c r="AU49" s="53">
        <v>0.86633663366336633</v>
      </c>
      <c r="AV49" s="53">
        <v>0.88943488943488946</v>
      </c>
      <c r="AW49" s="53">
        <v>0.90942028985507251</v>
      </c>
      <c r="AX49" s="53">
        <v>0.89544895448954487</v>
      </c>
      <c r="AY49" s="53">
        <v>0.88435680195601118</v>
      </c>
      <c r="AZ49" s="53">
        <v>0.81395348837209303</v>
      </c>
      <c r="BA49" s="53">
        <v>0.89077669902912626</v>
      </c>
      <c r="BB49" s="53">
        <v>0.76405867970660146</v>
      </c>
      <c r="BC49" s="53">
        <v>0.72490706319702602</v>
      </c>
      <c r="BD49" s="53">
        <v>0.85042219541616404</v>
      </c>
      <c r="BE49" s="53">
        <v>0.87409200968523004</v>
      </c>
      <c r="BF49" s="53">
        <v>0.84038694074969766</v>
      </c>
      <c r="BG49" s="53">
        <v>0.82265672516513422</v>
      </c>
      <c r="BH49" s="53">
        <v>0.92063492063492058</v>
      </c>
      <c r="BI49" s="53">
        <v>0.76761433868974038</v>
      </c>
      <c r="BJ49" s="53">
        <v>0.94041450777202074</v>
      </c>
      <c r="BK49" s="53">
        <v>0.94289340101522845</v>
      </c>
      <c r="BL49" s="53">
        <v>0.94155844155844159</v>
      </c>
      <c r="BM49" s="53">
        <v>0.83454987834549876</v>
      </c>
      <c r="BN49" s="53">
        <v>0.85540704738760631</v>
      </c>
      <c r="BO49" s="53">
        <v>0.88615321934335101</v>
      </c>
      <c r="BP49" s="53">
        <v>0.94146948941469488</v>
      </c>
      <c r="BQ49" s="53">
        <v>0.97777777777777775</v>
      </c>
      <c r="BR49" s="53">
        <v>0.94206549118387906</v>
      </c>
      <c r="BS49" s="53">
        <v>0.96291718170580964</v>
      </c>
      <c r="BT49" s="53">
        <v>1.0728643216080402</v>
      </c>
      <c r="BU49" s="53">
        <v>0.98022249690976515</v>
      </c>
      <c r="BV49" s="53">
        <v>0.96599496221662473</v>
      </c>
      <c r="BW49" s="53">
        <v>0.97761596011665586</v>
      </c>
      <c r="BX49" s="53">
        <v>0.9196891191709845</v>
      </c>
      <c r="BY49" s="53">
        <v>0.95635910224438903</v>
      </c>
      <c r="BZ49" s="53">
        <v>0.89801324503311253</v>
      </c>
      <c r="CA49" s="53">
        <v>0.93403693931398413</v>
      </c>
      <c r="CB49" s="53">
        <v>0.95231958762886593</v>
      </c>
      <c r="CC49" s="53">
        <v>0.96486825595984949</v>
      </c>
      <c r="CD49" s="53">
        <v>0.95238095238095233</v>
      </c>
      <c r="CE49" s="53">
        <v>0.93966674310459108</v>
      </c>
      <c r="CF49" s="53">
        <v>0.89012546385224645</v>
      </c>
    </row>
    <row r="50" spans="27:84" x14ac:dyDescent="0.25">
      <c r="AA50" s="38" t="s">
        <v>457</v>
      </c>
      <c r="AB50" s="53">
        <v>0.92041522491349481</v>
      </c>
      <c r="AC50" s="53">
        <v>0.95666666666666667</v>
      </c>
      <c r="AD50" s="53">
        <v>0.8797250859106529</v>
      </c>
      <c r="AE50" s="53">
        <v>0.94666666666666666</v>
      </c>
      <c r="AF50" s="53">
        <v>0.89078498293515362</v>
      </c>
      <c r="AG50" s="53">
        <v>0.95563139931740615</v>
      </c>
      <c r="AH50" s="53">
        <v>0.94137931034482758</v>
      </c>
      <c r="AI50" s="53">
        <v>0.92732419096498109</v>
      </c>
      <c r="AJ50" s="53">
        <v>0.88356164383561642</v>
      </c>
      <c r="AK50" s="53">
        <v>0.94256756756756754</v>
      </c>
      <c r="AL50" s="53">
        <v>0.93814432989690721</v>
      </c>
      <c r="AM50" s="53">
        <v>0.94630872483221473</v>
      </c>
      <c r="AN50" s="53">
        <v>0.91864406779661012</v>
      </c>
      <c r="AO50" s="53">
        <v>0.95189003436426112</v>
      </c>
      <c r="AP50" s="53">
        <v>0.94197952218430037</v>
      </c>
      <c r="AQ50" s="53">
        <v>0.93187084149678256</v>
      </c>
      <c r="AR50" s="53">
        <v>0.91408934707903777</v>
      </c>
      <c r="AS50" s="53">
        <v>0.92255892255892258</v>
      </c>
      <c r="AT50" s="53">
        <v>0.94630872483221473</v>
      </c>
      <c r="AU50" s="53">
        <v>0.90333333333333332</v>
      </c>
      <c r="AV50" s="53">
        <v>0.94684385382059799</v>
      </c>
      <c r="AW50" s="53">
        <v>0.96039603960396036</v>
      </c>
      <c r="AX50" s="53">
        <v>0.95065789473684215</v>
      </c>
      <c r="AY50" s="53">
        <v>0.93488401656641551</v>
      </c>
      <c r="AZ50" s="53">
        <v>0.823943661971831</v>
      </c>
      <c r="BA50" s="53">
        <v>0.92976588628762546</v>
      </c>
      <c r="BB50" s="53">
        <v>0.80633802816901412</v>
      </c>
      <c r="BC50" s="53">
        <v>0.85</v>
      </c>
      <c r="BD50" s="53">
        <v>0.89690721649484539</v>
      </c>
      <c r="BE50" s="53">
        <v>0.91946308724832215</v>
      </c>
      <c r="BF50" s="53">
        <v>0.90034364261168387</v>
      </c>
      <c r="BG50" s="53">
        <v>0.87525164611190309</v>
      </c>
      <c r="BH50" s="53">
        <v>0.89802631578947367</v>
      </c>
      <c r="BI50" s="53">
        <v>0.8920863309352518</v>
      </c>
      <c r="BJ50" s="53">
        <v>0.9375</v>
      </c>
      <c r="BK50" s="53">
        <v>0.90506329113924056</v>
      </c>
      <c r="BL50" s="53">
        <v>0.96763754045307449</v>
      </c>
      <c r="BM50" s="53">
        <v>0.9452054794520548</v>
      </c>
      <c r="BN50" s="53">
        <v>0.98657718120805371</v>
      </c>
      <c r="BO50" s="53">
        <v>0.93315659128244977</v>
      </c>
      <c r="BP50" s="53">
        <v>0.90764331210191085</v>
      </c>
      <c r="BQ50" s="53">
        <v>0.92812499999999998</v>
      </c>
      <c r="BR50" s="53">
        <v>0.90697674418604646</v>
      </c>
      <c r="BS50" s="53">
        <v>0.9152542372881356</v>
      </c>
      <c r="BT50" s="53">
        <v>0.92834890965732086</v>
      </c>
      <c r="BU50" s="53">
        <v>0.92592592592592593</v>
      </c>
      <c r="BV50" s="53">
        <v>0.94303797468354433</v>
      </c>
      <c r="BW50" s="53">
        <v>0.92218744340612624</v>
      </c>
      <c r="BX50" s="53">
        <v>0.92</v>
      </c>
      <c r="BY50" s="53">
        <v>0.93771626297577859</v>
      </c>
      <c r="BZ50" s="53">
        <v>0.94039735099337751</v>
      </c>
      <c r="CA50" s="53">
        <v>0.92763157894736847</v>
      </c>
      <c r="CB50" s="53">
        <v>0.92976588628762546</v>
      </c>
      <c r="CC50" s="53">
        <v>0.92783505154639179</v>
      </c>
      <c r="CD50" s="53">
        <v>0.94197952218430037</v>
      </c>
      <c r="CE50" s="53">
        <v>0.93218937899069165</v>
      </c>
      <c r="CF50" s="53">
        <v>0.92240915840276427</v>
      </c>
    </row>
    <row r="51" spans="27:84" x14ac:dyDescent="0.25">
      <c r="AA51" s="38" t="s">
        <v>458</v>
      </c>
      <c r="AB51" s="53">
        <v>0.95773524720893144</v>
      </c>
      <c r="AC51" s="53">
        <v>0.92592592592592593</v>
      </c>
      <c r="AD51" s="53">
        <v>0.95356285028022414</v>
      </c>
      <c r="AE51" s="53">
        <v>0.93125499600319739</v>
      </c>
      <c r="AF51" s="53">
        <v>0.94575471698113212</v>
      </c>
      <c r="AG51" s="53">
        <v>0.94865718799368093</v>
      </c>
      <c r="AH51" s="53">
        <v>0.95324881141045958</v>
      </c>
      <c r="AI51" s="53">
        <v>0.94516281940050728</v>
      </c>
      <c r="AJ51" s="53">
        <v>0.96041171813143311</v>
      </c>
      <c r="AK51" s="53">
        <v>0.91765637371338082</v>
      </c>
      <c r="AL51" s="53">
        <v>0.96041171813143311</v>
      </c>
      <c r="AM51" s="53">
        <v>0.95361635220125784</v>
      </c>
      <c r="AN51" s="53">
        <v>0.95968379446640317</v>
      </c>
      <c r="AO51" s="53">
        <v>0.93764798737174426</v>
      </c>
      <c r="AP51" s="53">
        <v>0.96543597800471326</v>
      </c>
      <c r="AQ51" s="53">
        <v>0.95069484600290932</v>
      </c>
      <c r="AR51" s="53">
        <v>0.94968553459119498</v>
      </c>
      <c r="AS51" s="53">
        <v>0.89811912225705326</v>
      </c>
      <c r="AT51" s="53">
        <v>0.9349529780564263</v>
      </c>
      <c r="AU51" s="53">
        <v>0.91412958626073382</v>
      </c>
      <c r="AV51" s="53">
        <v>0.93725490196078431</v>
      </c>
      <c r="AW51" s="53">
        <v>0.92427790788446529</v>
      </c>
      <c r="AX51" s="53">
        <v>0.92199687987519496</v>
      </c>
      <c r="AY51" s="53">
        <v>0.92577384441226485</v>
      </c>
      <c r="AZ51" s="53" t="e">
        <v>#NUM!</v>
      </c>
      <c r="BA51" s="53">
        <v>0.90405616224648988</v>
      </c>
      <c r="BB51" s="53" t="e">
        <v>#NUM!</v>
      </c>
      <c r="BC51" s="53" t="e">
        <v>#NUM!</v>
      </c>
      <c r="BD51" s="53">
        <v>0.95559080095162574</v>
      </c>
      <c r="BE51" s="53">
        <v>0.9377952755905512</v>
      </c>
      <c r="BF51" s="53">
        <v>0.95754716981132071</v>
      </c>
      <c r="BG51" s="53" t="e">
        <v>#NUM!</v>
      </c>
      <c r="BH51" s="53">
        <v>0.94740912606341843</v>
      </c>
      <c r="BI51" s="53">
        <v>0.8619582664526485</v>
      </c>
      <c r="BJ51" s="53">
        <v>0.93194122196442386</v>
      </c>
      <c r="BK51" s="53">
        <v>0.92111368909512759</v>
      </c>
      <c r="BL51" s="53">
        <v>0.94122196442382056</v>
      </c>
      <c r="BM51" s="53">
        <v>0.8308418568056648</v>
      </c>
      <c r="BN51" s="53">
        <v>0.84675527756059421</v>
      </c>
      <c r="BO51" s="53">
        <v>0.8973202003379569</v>
      </c>
      <c r="BP51" s="53">
        <v>0.95608628659476114</v>
      </c>
      <c r="BQ51" s="53">
        <v>0.91124713083397091</v>
      </c>
      <c r="BR51" s="53">
        <v>0.94744976816074189</v>
      </c>
      <c r="BS51" s="53">
        <v>0.9353348729792148</v>
      </c>
      <c r="BT51" s="53">
        <v>0.94423223834988546</v>
      </c>
      <c r="BU51" s="53">
        <v>0.90472560975609762</v>
      </c>
      <c r="BV51" s="53">
        <v>0.93090356871678059</v>
      </c>
      <c r="BW51" s="53">
        <v>0.93285421077020736</v>
      </c>
      <c r="BX51" s="53">
        <v>0.93111455108359131</v>
      </c>
      <c r="BY51" s="53">
        <v>0.94072363356428024</v>
      </c>
      <c r="BZ51" s="53">
        <v>0.90894941634241244</v>
      </c>
      <c r="CA51" s="53">
        <v>0.90656370656370655</v>
      </c>
      <c r="CB51" s="53">
        <v>0.93981481481481477</v>
      </c>
      <c r="CC51" s="53">
        <v>0.96296296296296291</v>
      </c>
      <c r="CD51" s="53">
        <v>0.9527498063516654</v>
      </c>
      <c r="CE51" s="53">
        <v>0.93469698452620487</v>
      </c>
      <c r="CF51" s="53" t="e">
        <v>#NUM!</v>
      </c>
    </row>
    <row r="52" spans="27:84" x14ac:dyDescent="0.25">
      <c r="AA52" s="38" t="s">
        <v>459</v>
      </c>
      <c r="AB52" s="53">
        <v>0.86693548387096775</v>
      </c>
      <c r="AC52" s="53">
        <v>0.875</v>
      </c>
      <c r="AD52" s="53">
        <v>0.88709677419354838</v>
      </c>
      <c r="AE52" s="53">
        <v>0.91935483870967738</v>
      </c>
      <c r="AF52" s="53">
        <v>0.8588709677419355</v>
      </c>
      <c r="AG52" s="53">
        <v>0.907258064516129</v>
      </c>
      <c r="AH52" s="53">
        <v>0.86290322580645162</v>
      </c>
      <c r="AI52" s="53">
        <v>0.88248847926267271</v>
      </c>
      <c r="AJ52" s="53">
        <v>0.94758064516129037</v>
      </c>
      <c r="AK52" s="53">
        <v>0.94354838709677424</v>
      </c>
      <c r="AL52" s="53">
        <v>0.91153846153846152</v>
      </c>
      <c r="AM52" s="53">
        <v>0.87307692307692308</v>
      </c>
      <c r="AN52" s="53">
        <v>0.88709677419354838</v>
      </c>
      <c r="AO52" s="53">
        <v>0.90322580645161288</v>
      </c>
      <c r="AP52" s="53">
        <v>0.95967741935483875</v>
      </c>
      <c r="AQ52" s="53">
        <v>0.91796348812477846</v>
      </c>
      <c r="AR52" s="53">
        <v>0.94820717131474108</v>
      </c>
      <c r="AS52" s="53">
        <v>0.88235294117647056</v>
      </c>
      <c r="AT52" s="53">
        <v>0.96414342629482075</v>
      </c>
      <c r="AU52" s="53">
        <v>0.89243027888446214</v>
      </c>
      <c r="AV52" s="53">
        <v>0.907258064516129</v>
      </c>
      <c r="AW52" s="53">
        <v>0.91085271317829453</v>
      </c>
      <c r="AX52" s="53">
        <v>0.92741935483870963</v>
      </c>
      <c r="AY52" s="53">
        <v>0.91895199288623253</v>
      </c>
      <c r="AZ52" s="53">
        <v>0.86290322580645162</v>
      </c>
      <c r="BA52" s="53">
        <v>0.94354838709677424</v>
      </c>
      <c r="BB52" s="53">
        <v>0.77016129032258063</v>
      </c>
      <c r="BC52" s="53">
        <v>0.81854838709677424</v>
      </c>
      <c r="BD52" s="53">
        <v>0.89516129032258063</v>
      </c>
      <c r="BE52" s="53">
        <v>0.91532258064516125</v>
      </c>
      <c r="BF52" s="53">
        <v>0.92741935483870963</v>
      </c>
      <c r="BG52" s="53">
        <v>0.87615207373271886</v>
      </c>
      <c r="BH52" s="53">
        <v>0.92338709677419351</v>
      </c>
      <c r="BI52" s="53">
        <v>0.75806451612903225</v>
      </c>
      <c r="BJ52" s="53">
        <v>0.94758064516129037</v>
      </c>
      <c r="BK52" s="53">
        <v>0.87096774193548387</v>
      </c>
      <c r="BL52" s="53">
        <v>0.83467741935483875</v>
      </c>
      <c r="BM52" s="53">
        <v>0.82258064516129037</v>
      </c>
      <c r="BN52" s="53">
        <v>0.91935483870967738</v>
      </c>
      <c r="BO52" s="53">
        <v>0.86808755760368661</v>
      </c>
      <c r="BP52" s="53">
        <v>0.91935483870967738</v>
      </c>
      <c r="BQ52" s="53">
        <v>0.8911290322580645</v>
      </c>
      <c r="BR52" s="53">
        <v>0.91129032258064513</v>
      </c>
      <c r="BS52" s="53">
        <v>0.90322580645161288</v>
      </c>
      <c r="BT52" s="53">
        <v>0.8588709677419355</v>
      </c>
      <c r="BU52" s="53">
        <v>0.907258064516129</v>
      </c>
      <c r="BV52" s="53">
        <v>0.91935483870967738</v>
      </c>
      <c r="BW52" s="53">
        <v>0.90149769585253459</v>
      </c>
      <c r="BX52" s="53">
        <v>0.88709677419354838</v>
      </c>
      <c r="BY52" s="53">
        <v>0.89919354838709675</v>
      </c>
      <c r="BZ52" s="53">
        <v>0.88709677419354838</v>
      </c>
      <c r="CA52" s="53">
        <v>0.85483870967741937</v>
      </c>
      <c r="CB52" s="53">
        <v>0.907258064516129</v>
      </c>
      <c r="CC52" s="53">
        <v>0.86693548387096775</v>
      </c>
      <c r="CD52" s="53">
        <v>0.91935483870967738</v>
      </c>
      <c r="CE52" s="53">
        <v>0.88882488479262656</v>
      </c>
      <c r="CF52" s="53">
        <v>0.89342373889360738</v>
      </c>
    </row>
    <row r="53" spans="27:84" x14ac:dyDescent="0.25">
      <c r="AA53" s="38" t="s">
        <v>460</v>
      </c>
      <c r="AB53" s="53">
        <v>0.80099502487562191</v>
      </c>
      <c r="AC53" s="53">
        <v>0.93220338983050843</v>
      </c>
      <c r="AD53" s="53">
        <v>0.82388059701492533</v>
      </c>
      <c r="AE53" s="53">
        <v>0.89243027888446214</v>
      </c>
      <c r="AF53" s="53">
        <v>0.92636815920398008</v>
      </c>
      <c r="AG53" s="53">
        <v>0.93006993006993011</v>
      </c>
      <c r="AH53" s="53">
        <v>0.92200000000000004</v>
      </c>
      <c r="AI53" s="53">
        <v>0.88970676855420394</v>
      </c>
      <c r="AJ53" s="53">
        <v>0.81536926147704591</v>
      </c>
      <c r="AK53" s="53">
        <v>0.91442786069651738</v>
      </c>
      <c r="AL53" s="53">
        <v>0.81492537313432833</v>
      </c>
      <c r="AM53" s="53">
        <v>0.89353233830845769</v>
      </c>
      <c r="AN53" s="53">
        <v>0.90827517447657025</v>
      </c>
      <c r="AO53" s="53">
        <v>0.93525896414342624</v>
      </c>
      <c r="AP53" s="53">
        <v>0.94422310756972117</v>
      </c>
      <c r="AQ53" s="53">
        <v>0.88943029711515231</v>
      </c>
      <c r="AR53" s="53">
        <v>0.88688688688688688</v>
      </c>
      <c r="AS53" s="53">
        <v>0.96410767696909272</v>
      </c>
      <c r="AT53" s="53">
        <v>0.83482587064676617</v>
      </c>
      <c r="AU53" s="53">
        <v>0.86559679037111337</v>
      </c>
      <c r="AV53" s="53">
        <v>0.94572864321608041</v>
      </c>
      <c r="AW53" s="53">
        <v>0.95787362086258776</v>
      </c>
      <c r="AX53" s="53">
        <v>0.95004995004995008</v>
      </c>
      <c r="AY53" s="53">
        <v>0.91500991985749669</v>
      </c>
      <c r="AZ53" s="53">
        <v>0.79536290322580649</v>
      </c>
      <c r="BA53" s="53">
        <v>0.91641490433031214</v>
      </c>
      <c r="BB53" s="53">
        <v>0.71471172962226637</v>
      </c>
      <c r="BC53" s="53">
        <v>0.66500994035785288</v>
      </c>
      <c r="BD53" s="53">
        <v>0.87323943661971826</v>
      </c>
      <c r="BE53" s="53">
        <v>0.91313131313131313</v>
      </c>
      <c r="BF53" s="53">
        <v>0.89235412474849096</v>
      </c>
      <c r="BG53" s="53">
        <v>0.82431776457653727</v>
      </c>
      <c r="BH53" s="53">
        <v>0.79800000000000004</v>
      </c>
      <c r="BI53" s="53">
        <v>0.69681908548707749</v>
      </c>
      <c r="BJ53" s="53">
        <v>0.77833001988071571</v>
      </c>
      <c r="BK53" s="53">
        <v>0.77335984095427435</v>
      </c>
      <c r="BL53" s="53">
        <v>0.86513486513486515</v>
      </c>
      <c r="BM53" s="53">
        <v>0.79170879676440853</v>
      </c>
      <c r="BN53" s="53">
        <v>0.85044865403788639</v>
      </c>
      <c r="BO53" s="53">
        <v>0.79340018032274684</v>
      </c>
      <c r="BP53" s="53">
        <v>0.83333333333333337</v>
      </c>
      <c r="BQ53" s="53">
        <v>0.82647058823529407</v>
      </c>
      <c r="BR53" s="53">
        <v>0.83333333333333337</v>
      </c>
      <c r="BS53" s="53">
        <v>0.88834951456310685</v>
      </c>
      <c r="BT53" s="53">
        <v>0.92427184466019419</v>
      </c>
      <c r="BU53" s="53">
        <v>0.8984375</v>
      </c>
      <c r="BV53" s="53">
        <v>0.92233009708737868</v>
      </c>
      <c r="BW53" s="53">
        <v>0.8752180301732343</v>
      </c>
      <c r="BX53" s="53">
        <v>0.86931268151016461</v>
      </c>
      <c r="BY53" s="53">
        <v>0.96015549076773565</v>
      </c>
      <c r="BZ53" s="53">
        <v>0.82768635043562444</v>
      </c>
      <c r="CA53" s="53">
        <v>0.89060987415295256</v>
      </c>
      <c r="CB53" s="53">
        <v>0.92255566311713455</v>
      </c>
      <c r="CC53" s="53">
        <v>0.91771539206195551</v>
      </c>
      <c r="CD53" s="53">
        <v>0.88964181994191671</v>
      </c>
      <c r="CE53" s="53">
        <v>0.89681103885535496</v>
      </c>
      <c r="CF53" s="53">
        <v>0.86912771420781842</v>
      </c>
    </row>
    <row r="54" spans="27:84" x14ac:dyDescent="0.25">
      <c r="AA54" s="38" t="s">
        <v>461</v>
      </c>
      <c r="AB54" s="53">
        <v>0.94896851248642777</v>
      </c>
      <c r="AC54" s="53">
        <v>0.91973969631236441</v>
      </c>
      <c r="AD54" s="53">
        <v>0.94896851248642777</v>
      </c>
      <c r="AE54" s="53">
        <v>0.96742671009771986</v>
      </c>
      <c r="AF54" s="53">
        <v>0.96851248642779586</v>
      </c>
      <c r="AG54" s="53">
        <v>0.94251626898047725</v>
      </c>
      <c r="AH54" s="53">
        <v>0.94034707158351405</v>
      </c>
      <c r="AI54" s="53">
        <v>0.94806846548210377</v>
      </c>
      <c r="AJ54" s="53">
        <v>0.96099674972914406</v>
      </c>
      <c r="AK54" s="53">
        <v>0.96742671009771986</v>
      </c>
      <c r="AL54" s="53">
        <v>0.96099674972914406</v>
      </c>
      <c r="AM54" s="53">
        <v>0.9566630552546046</v>
      </c>
      <c r="AN54" s="53">
        <v>0.95557963163596971</v>
      </c>
      <c r="AO54" s="53">
        <v>0.95114006514657978</v>
      </c>
      <c r="AP54" s="53">
        <v>0.95425531914893613</v>
      </c>
      <c r="AQ54" s="53">
        <v>0.95815118296315693</v>
      </c>
      <c r="AR54" s="53">
        <v>0.96749729144095342</v>
      </c>
      <c r="AS54" s="53">
        <v>0.9566630552546046</v>
      </c>
      <c r="AT54" s="53">
        <v>0.96749729144095342</v>
      </c>
      <c r="AU54" s="53">
        <v>0.95232936078006503</v>
      </c>
      <c r="AV54" s="53">
        <v>0.95449620801733481</v>
      </c>
      <c r="AW54" s="53">
        <v>0.97833152762730224</v>
      </c>
      <c r="AX54" s="53">
        <v>0.97616468039003246</v>
      </c>
      <c r="AY54" s="53">
        <v>0.96471134499303524</v>
      </c>
      <c r="AZ54" s="53">
        <v>0.9111592632719393</v>
      </c>
      <c r="BA54" s="53">
        <v>0.95232936078006503</v>
      </c>
      <c r="BB54" s="53">
        <v>0.9111592632719393</v>
      </c>
      <c r="BC54" s="53">
        <v>0.9111592632719393</v>
      </c>
      <c r="BD54" s="53">
        <v>0.94799566630552545</v>
      </c>
      <c r="BE54" s="53">
        <v>0.95774647887323938</v>
      </c>
      <c r="BF54" s="53">
        <v>0.95882990249187428</v>
      </c>
      <c r="BG54" s="53">
        <v>0.93576845689521737</v>
      </c>
      <c r="BH54" s="53">
        <v>0.92849404117009748</v>
      </c>
      <c r="BI54" s="53">
        <v>0.9111592632719393</v>
      </c>
      <c r="BJ54" s="53">
        <v>0.92849404117009748</v>
      </c>
      <c r="BK54" s="53">
        <v>0.92849404117009748</v>
      </c>
      <c r="BL54" s="53">
        <v>0.90140845070422537</v>
      </c>
      <c r="BM54" s="53">
        <v>0.90465872156013005</v>
      </c>
      <c r="BN54" s="53">
        <v>0.90465872156013005</v>
      </c>
      <c r="BO54" s="53">
        <v>0.91533818294381675</v>
      </c>
      <c r="BP54" s="53">
        <v>0.97351694915254239</v>
      </c>
      <c r="BQ54" s="53">
        <v>0.96858071505958832</v>
      </c>
      <c r="BR54" s="53">
        <v>0.97351694915254239</v>
      </c>
      <c r="BS54" s="53">
        <v>0.9597457627118644</v>
      </c>
      <c r="BT54" s="53">
        <v>0.95868644067796616</v>
      </c>
      <c r="BU54" s="53">
        <v>0.96858071505958832</v>
      </c>
      <c r="BV54" s="53">
        <v>0.96166134185303509</v>
      </c>
      <c r="BW54" s="53">
        <v>0.96632698195244671</v>
      </c>
      <c r="BX54" s="53">
        <v>0.94130202774813232</v>
      </c>
      <c r="BY54" s="53">
        <v>0.9597457627118644</v>
      </c>
      <c r="BZ54" s="53">
        <v>0.94130202774813232</v>
      </c>
      <c r="CA54" s="53">
        <v>0.92956243329775878</v>
      </c>
      <c r="CB54" s="53">
        <v>0.95294117647058818</v>
      </c>
      <c r="CC54" s="53">
        <v>0.97033898305084743</v>
      </c>
      <c r="CD54" s="53">
        <v>0.96080508474576276</v>
      </c>
      <c r="CE54" s="53">
        <v>0.95085678511044081</v>
      </c>
      <c r="CF54" s="53">
        <v>0.94846020004860199</v>
      </c>
    </row>
    <row r="55" spans="27:84" x14ac:dyDescent="0.25">
      <c r="AA55" s="38" t="s">
        <v>462</v>
      </c>
      <c r="AB55" s="53">
        <v>0.97965571205007829</v>
      </c>
      <c r="AC55" s="53">
        <v>0.98449612403100772</v>
      </c>
      <c r="AD55" s="53">
        <v>0.96845425867507884</v>
      </c>
      <c r="AE55" s="53">
        <v>0.98600311041990674</v>
      </c>
      <c r="AF55" s="53">
        <v>0.9889415481832543</v>
      </c>
      <c r="AG55" s="53">
        <v>0.97492163009404387</v>
      </c>
      <c r="AH55" s="53">
        <v>0.99524564183835185</v>
      </c>
      <c r="AI55" s="53">
        <v>0.98253114647024609</v>
      </c>
      <c r="AJ55" s="53">
        <v>0.98153846153846158</v>
      </c>
      <c r="AK55" s="53">
        <v>0.99845440494590421</v>
      </c>
      <c r="AL55" s="53">
        <v>0.978494623655914</v>
      </c>
      <c r="AM55" s="53">
        <v>0.99541284403669728</v>
      </c>
      <c r="AN55" s="53">
        <v>0.99536321483771251</v>
      </c>
      <c r="AO55" s="53">
        <v>0.99687987519500776</v>
      </c>
      <c r="AP55" s="53">
        <v>0.9969088098918083</v>
      </c>
      <c r="AQ55" s="53">
        <v>0.99186460487164363</v>
      </c>
      <c r="AR55" s="53">
        <v>0.98286604361370722</v>
      </c>
      <c r="AS55" s="53">
        <v>0.9785932721712538</v>
      </c>
      <c r="AT55" s="53">
        <v>0.91782945736434107</v>
      </c>
      <c r="AU55" s="53">
        <v>0.96147919876733434</v>
      </c>
      <c r="AV55" s="53">
        <v>0.99386503067484666</v>
      </c>
      <c r="AW55" s="53">
        <v>0.97094801223241589</v>
      </c>
      <c r="AX55" s="53">
        <v>0.97981366459627328</v>
      </c>
      <c r="AY55" s="53">
        <v>0.96934209706002472</v>
      </c>
      <c r="AZ55" s="53">
        <v>0.92446633825944169</v>
      </c>
      <c r="BA55" s="53">
        <v>0.95962732919254656</v>
      </c>
      <c r="BB55" s="53">
        <v>0.90311986863711002</v>
      </c>
      <c r="BC55" s="53">
        <v>0.88669950738916259</v>
      </c>
      <c r="BD55" s="53">
        <v>0.96540880503144655</v>
      </c>
      <c r="BE55" s="53">
        <v>0.9765625</v>
      </c>
      <c r="BF55" s="53">
        <v>0.98432601880877746</v>
      </c>
      <c r="BG55" s="53">
        <v>0.94288719533121212</v>
      </c>
      <c r="BH55" s="53">
        <v>0.95918367346938771</v>
      </c>
      <c r="BI55" s="53">
        <v>0.93563579277864994</v>
      </c>
      <c r="BJ55" s="53">
        <v>0.92449922958397535</v>
      </c>
      <c r="BK55" s="53">
        <v>0.96147919876733434</v>
      </c>
      <c r="BL55" s="53">
        <v>0.98767334360554704</v>
      </c>
      <c r="BM55" s="53">
        <v>0.93720565149136581</v>
      </c>
      <c r="BN55" s="53">
        <v>0.97380585516178741</v>
      </c>
      <c r="BO55" s="53">
        <v>0.95421182069400678</v>
      </c>
      <c r="BP55" s="53">
        <v>0.94977843426883313</v>
      </c>
      <c r="BQ55" s="53">
        <v>0.97045790251107833</v>
      </c>
      <c r="BR55" s="53">
        <v>0.92614475627769577</v>
      </c>
      <c r="BS55" s="53">
        <v>0.97636632200886264</v>
      </c>
      <c r="BT55" s="53">
        <v>0.98227474150664695</v>
      </c>
      <c r="BU55" s="53">
        <v>0.99852289512555392</v>
      </c>
      <c r="BV55" s="53">
        <v>0.98818316100443127</v>
      </c>
      <c r="BW55" s="53">
        <v>0.97024688752901445</v>
      </c>
      <c r="BX55" s="53">
        <v>0.92697466467958267</v>
      </c>
      <c r="BY55" s="53">
        <v>0.98240469208211145</v>
      </c>
      <c r="BZ55" s="53">
        <v>0.91904047976011993</v>
      </c>
      <c r="CA55" s="53">
        <v>0.97041420118343191</v>
      </c>
      <c r="CB55" s="53">
        <v>0.97626112759643913</v>
      </c>
      <c r="CC55" s="53">
        <v>0.97462686567164181</v>
      </c>
      <c r="CD55" s="53">
        <v>0.97159940209267559</v>
      </c>
      <c r="CE55" s="53">
        <v>0.96018877615228604</v>
      </c>
      <c r="CF55" s="53">
        <v>0.96732464687263386</v>
      </c>
    </row>
    <row r="56" spans="27:84" x14ac:dyDescent="0.25">
      <c r="AA56" s="38" t="s">
        <v>463</v>
      </c>
      <c r="AB56" s="53">
        <v>0.8902439024390244</v>
      </c>
      <c r="AC56" s="53">
        <v>1</v>
      </c>
      <c r="AD56" s="53">
        <v>0.84552845528455289</v>
      </c>
      <c r="AE56" s="53">
        <v>0.91056910569105687</v>
      </c>
      <c r="AF56" s="53">
        <v>0.9346938775510204</v>
      </c>
      <c r="AG56" s="53">
        <v>0.90243902439024393</v>
      </c>
      <c r="AH56" s="53">
        <v>0.90243902439024393</v>
      </c>
      <c r="AI56" s="53">
        <v>0.91227334139230609</v>
      </c>
      <c r="AJ56" s="53">
        <v>0.95934959349593496</v>
      </c>
      <c r="AK56" s="53">
        <v>0.93522267206477738</v>
      </c>
      <c r="AL56" s="53">
        <v>0.91463414634146345</v>
      </c>
      <c r="AM56" s="53">
        <v>0.97560975609756095</v>
      </c>
      <c r="AN56" s="53">
        <v>0.95121951219512191</v>
      </c>
      <c r="AO56" s="53">
        <v>0.96341463414634143</v>
      </c>
      <c r="AP56" s="53">
        <v>0.97560975609756095</v>
      </c>
      <c r="AQ56" s="53">
        <v>0.95358001006268001</v>
      </c>
      <c r="AR56" s="53">
        <v>0.95528455284552849</v>
      </c>
      <c r="AS56" s="53">
        <v>0.99595141700404854</v>
      </c>
      <c r="AT56" s="53">
        <v>0.97154471544715448</v>
      </c>
      <c r="AU56" s="53">
        <v>1</v>
      </c>
      <c r="AV56" s="53">
        <v>0.96747967479674801</v>
      </c>
      <c r="AW56" s="53">
        <v>0.99593495934959353</v>
      </c>
      <c r="AX56" s="53">
        <v>0.93902439024390238</v>
      </c>
      <c r="AY56" s="53">
        <v>0.97503138709813919</v>
      </c>
      <c r="AZ56" s="53">
        <v>0.8902439024390244</v>
      </c>
      <c r="BA56" s="53">
        <v>0.98373983739837401</v>
      </c>
      <c r="BB56" s="53">
        <v>0.86991869918699183</v>
      </c>
      <c r="BC56" s="53">
        <v>0.80487804878048785</v>
      </c>
      <c r="BD56" s="53">
        <v>0.93495934959349591</v>
      </c>
      <c r="BE56" s="53">
        <v>0.98780487804878048</v>
      </c>
      <c r="BF56" s="53">
        <v>0.91056910569105687</v>
      </c>
      <c r="BG56" s="53">
        <v>0.91173054587688718</v>
      </c>
      <c r="BH56" s="53">
        <v>0.92276422764227639</v>
      </c>
      <c r="BI56" s="53">
        <v>0.82520325203252032</v>
      </c>
      <c r="BJ56" s="53">
        <v>0.95528455284552849</v>
      </c>
      <c r="BK56" s="53">
        <v>0.98373983739837401</v>
      </c>
      <c r="BL56" s="53">
        <v>0.93902439024390238</v>
      </c>
      <c r="BM56" s="53">
        <v>0.82520325203252032</v>
      </c>
      <c r="BN56" s="53">
        <v>0.92276422764227639</v>
      </c>
      <c r="BO56" s="53">
        <v>0.91056910569105676</v>
      </c>
      <c r="BP56" s="53">
        <v>0.9838709677419355</v>
      </c>
      <c r="BQ56" s="53">
        <v>0.98373983739837401</v>
      </c>
      <c r="BR56" s="53">
        <v>1</v>
      </c>
      <c r="BS56" s="53">
        <v>1</v>
      </c>
      <c r="BT56" s="53">
        <v>0.9919028340080972</v>
      </c>
      <c r="BU56" s="53">
        <v>0.99595141700404854</v>
      </c>
      <c r="BV56" s="53">
        <v>1</v>
      </c>
      <c r="BW56" s="53">
        <v>0.99363786516463648</v>
      </c>
      <c r="BX56" s="53">
        <v>0.99593495934959353</v>
      </c>
      <c r="BY56" s="53">
        <v>1</v>
      </c>
      <c r="BZ56" s="53">
        <v>0.99593495934959353</v>
      </c>
      <c r="CA56" s="53">
        <v>1</v>
      </c>
      <c r="CB56" s="53">
        <v>1</v>
      </c>
      <c r="CC56" s="53">
        <v>0.99595141700404854</v>
      </c>
      <c r="CD56" s="53">
        <v>1</v>
      </c>
      <c r="CE56" s="53">
        <v>0.99826019081474804</v>
      </c>
      <c r="CF56" s="53">
        <v>0.95072606372863644</v>
      </c>
    </row>
    <row r="57" spans="27:84" x14ac:dyDescent="0.25">
      <c r="AA57" s="38" t="s">
        <v>464</v>
      </c>
      <c r="AB57" s="53">
        <v>1</v>
      </c>
      <c r="AC57" s="53">
        <v>1</v>
      </c>
      <c r="AD57" s="53">
        <v>1</v>
      </c>
      <c r="AE57" s="53">
        <v>1</v>
      </c>
      <c r="AF57" s="53">
        <v>1</v>
      </c>
      <c r="AG57" s="53">
        <v>1</v>
      </c>
      <c r="AH57" s="53">
        <v>1</v>
      </c>
      <c r="AI57" s="53">
        <v>1</v>
      </c>
      <c r="AJ57" s="53">
        <v>0.99318181818181817</v>
      </c>
      <c r="AK57" s="53">
        <v>0.99564270152505452</v>
      </c>
      <c r="AL57" s="53">
        <v>0.99318181818181817</v>
      </c>
      <c r="AM57" s="53">
        <v>0.99090909090909096</v>
      </c>
      <c r="AN57" s="53">
        <v>1</v>
      </c>
      <c r="AO57" s="53">
        <v>1</v>
      </c>
      <c r="AP57" s="53">
        <v>1</v>
      </c>
      <c r="AQ57" s="53">
        <v>0.99613077554254026</v>
      </c>
      <c r="AR57" s="53">
        <v>1</v>
      </c>
      <c r="AS57" s="53">
        <v>0.99545454545454548</v>
      </c>
      <c r="AT57" s="53">
        <v>1</v>
      </c>
      <c r="AU57" s="53">
        <v>1</v>
      </c>
      <c r="AV57" s="53">
        <v>1</v>
      </c>
      <c r="AW57" s="53">
        <v>0.99547511312217196</v>
      </c>
      <c r="AX57" s="53">
        <v>1</v>
      </c>
      <c r="AY57" s="53">
        <v>0.99870423693953114</v>
      </c>
      <c r="AZ57" s="53">
        <v>0.98623853211009171</v>
      </c>
      <c r="BA57" s="53" t="e">
        <v>#NUM!</v>
      </c>
      <c r="BB57" s="53">
        <v>0.94212962962962965</v>
      </c>
      <c r="BC57" s="53">
        <v>0.92558139534883721</v>
      </c>
      <c r="BD57" s="53">
        <v>1</v>
      </c>
      <c r="BE57" s="53">
        <v>1</v>
      </c>
      <c r="BF57" s="53">
        <v>1</v>
      </c>
      <c r="BG57" s="53" t="e">
        <v>#NUM!</v>
      </c>
      <c r="BH57" s="53">
        <v>1</v>
      </c>
      <c r="BI57" s="53">
        <v>0.92558139534883721</v>
      </c>
      <c r="BJ57" s="53">
        <v>0.9928057553956835</v>
      </c>
      <c r="BK57" s="53">
        <v>1</v>
      </c>
      <c r="BL57" s="53">
        <v>1</v>
      </c>
      <c r="BM57" s="53">
        <v>0.93181818181818177</v>
      </c>
      <c r="BN57" s="53">
        <v>1</v>
      </c>
      <c r="BO57" s="53">
        <v>0.97860076179467181</v>
      </c>
      <c r="BP57" s="53">
        <v>1</v>
      </c>
      <c r="BQ57" s="53">
        <v>1</v>
      </c>
      <c r="BR57" s="53">
        <v>1</v>
      </c>
      <c r="BS57" s="53">
        <v>1</v>
      </c>
      <c r="BT57" s="53">
        <v>1</v>
      </c>
      <c r="BU57" s="53">
        <v>1</v>
      </c>
      <c r="BV57" s="53">
        <v>1</v>
      </c>
      <c r="BW57" s="53">
        <v>1</v>
      </c>
      <c r="BX57" s="53">
        <v>0.98394495412844041</v>
      </c>
      <c r="BY57" s="53">
        <v>1</v>
      </c>
      <c r="BZ57" s="53">
        <v>0.98623853211009171</v>
      </c>
      <c r="CA57" s="53">
        <v>0.98623853211009171</v>
      </c>
      <c r="CB57" s="53">
        <v>0.97742663656884876</v>
      </c>
      <c r="CC57" s="53">
        <v>1</v>
      </c>
      <c r="CD57" s="53">
        <v>0.9886104783599089</v>
      </c>
      <c r="CE57" s="53">
        <v>0.9889227333253402</v>
      </c>
      <c r="CF57" s="53" t="e">
        <v>#NUM!</v>
      </c>
    </row>
    <row r="58" spans="27:84" x14ac:dyDescent="0.25">
      <c r="AA58" s="38" t="s">
        <v>465</v>
      </c>
      <c r="AB58" s="53">
        <v>0.98432055749128922</v>
      </c>
      <c r="AC58" s="53">
        <v>1</v>
      </c>
      <c r="AD58" s="53">
        <v>0.97038327526132406</v>
      </c>
      <c r="AE58" s="53">
        <v>0.99136442141623493</v>
      </c>
      <c r="AF58" s="53">
        <v>0.99315068493150682</v>
      </c>
      <c r="AG58" s="53">
        <v>0.99829931972789121</v>
      </c>
      <c r="AH58" s="53">
        <v>0.99313893653516294</v>
      </c>
      <c r="AI58" s="53">
        <v>0.99009388505191553</v>
      </c>
      <c r="AJ58" s="53">
        <v>0.97440273037542657</v>
      </c>
      <c r="AK58" s="53">
        <v>0.99828178694158076</v>
      </c>
      <c r="AL58" s="53">
        <v>0.9896013864818024</v>
      </c>
      <c r="AM58" s="53">
        <v>1</v>
      </c>
      <c r="AN58" s="53">
        <v>0.99139414802065406</v>
      </c>
      <c r="AO58" s="53">
        <v>0.99828767123287676</v>
      </c>
      <c r="AP58" s="53">
        <v>0.98811544991511036</v>
      </c>
      <c r="AQ58" s="53">
        <v>0.99144045328106445</v>
      </c>
      <c r="AR58" s="53">
        <v>0.98129251700680276</v>
      </c>
      <c r="AS58" s="53">
        <v>0.99323181049069376</v>
      </c>
      <c r="AT58" s="53">
        <v>0.99152542372881358</v>
      </c>
      <c r="AU58" s="53">
        <v>0.99829931972789121</v>
      </c>
      <c r="AV58" s="53">
        <v>0.99664991624790622</v>
      </c>
      <c r="AW58" s="53">
        <v>0.99325463743676223</v>
      </c>
      <c r="AX58" s="53">
        <v>0.99331103678929766</v>
      </c>
      <c r="AY58" s="53">
        <v>0.99250923734688101</v>
      </c>
      <c r="AZ58" s="53">
        <v>0.96180555555555558</v>
      </c>
      <c r="BA58" s="53">
        <v>0.99325463743676223</v>
      </c>
      <c r="BB58" s="53">
        <v>0.94599303135888502</v>
      </c>
      <c r="BC58" s="53">
        <v>0.94691780821917804</v>
      </c>
      <c r="BD58" s="53">
        <v>0.97227036395147315</v>
      </c>
      <c r="BE58" s="53">
        <v>0.99161073825503354</v>
      </c>
      <c r="BF58" s="53">
        <v>0.99153976311336722</v>
      </c>
      <c r="BG58" s="53">
        <v>0.9719131282700364</v>
      </c>
      <c r="BH58" s="53">
        <v>0.995</v>
      </c>
      <c r="BI58" s="53">
        <v>0.99303135888501737</v>
      </c>
      <c r="BJ58" s="53">
        <v>1</v>
      </c>
      <c r="BK58" s="53">
        <v>0.98865478119935168</v>
      </c>
      <c r="BL58" s="53">
        <v>1</v>
      </c>
      <c r="BM58" s="53">
        <v>0.99316239316239319</v>
      </c>
      <c r="BN58" s="53">
        <v>0.97368421052631582</v>
      </c>
      <c r="BO58" s="53">
        <v>0.99193324911043967</v>
      </c>
      <c r="BP58" s="53">
        <v>0.99329983249581244</v>
      </c>
      <c r="BQ58" s="53">
        <v>1</v>
      </c>
      <c r="BR58" s="53">
        <v>0.99501661129568109</v>
      </c>
      <c r="BS58" s="53">
        <v>1</v>
      </c>
      <c r="BT58" s="53">
        <v>0.98684210526315785</v>
      </c>
      <c r="BU58" s="53">
        <v>1</v>
      </c>
      <c r="BV58" s="53">
        <v>0.99672131147540988</v>
      </c>
      <c r="BW58" s="53">
        <v>0.99598283721858016</v>
      </c>
      <c r="BX58" s="53">
        <v>0.9798319327731092</v>
      </c>
      <c r="BY58" s="53">
        <v>0.99674796747967476</v>
      </c>
      <c r="BZ58" s="53">
        <v>0.96726677577741405</v>
      </c>
      <c r="CA58" s="53">
        <v>0.99835526315789469</v>
      </c>
      <c r="CB58" s="53">
        <v>0.99496644295302017</v>
      </c>
      <c r="CC58" s="53">
        <v>0.99338842975206609</v>
      </c>
      <c r="CD58" s="53">
        <v>0.99008264462809914</v>
      </c>
      <c r="CE58" s="53">
        <v>0.98866277950303971</v>
      </c>
      <c r="CF58" s="53">
        <v>0.98893365282599399</v>
      </c>
    </row>
    <row r="59" spans="27:84" x14ac:dyDescent="0.25">
      <c r="AA59" s="38" t="s">
        <v>466</v>
      </c>
      <c r="AB59" s="53">
        <v>0.984375</v>
      </c>
      <c r="AC59" s="53">
        <v>0.99553903345724903</v>
      </c>
      <c r="AD59" s="53">
        <v>0.99186390532544377</v>
      </c>
      <c r="AE59" s="53">
        <v>1</v>
      </c>
      <c r="AF59" s="53">
        <v>0.99925705794947994</v>
      </c>
      <c r="AG59" s="53">
        <v>0.99850857568978379</v>
      </c>
      <c r="AH59" s="53">
        <v>1</v>
      </c>
      <c r="AI59" s="53">
        <v>0.99564908177456524</v>
      </c>
      <c r="AJ59" s="53">
        <v>0.9874074074074074</v>
      </c>
      <c r="AK59" s="53">
        <v>1</v>
      </c>
      <c r="AL59" s="53">
        <v>0.97856614929785657</v>
      </c>
      <c r="AM59" s="53">
        <v>0.9911176905995559</v>
      </c>
      <c r="AN59" s="53">
        <v>0.99186991869918695</v>
      </c>
      <c r="AO59" s="53">
        <v>0.99925595238095233</v>
      </c>
      <c r="AP59" s="53">
        <v>0.99034892353377879</v>
      </c>
      <c r="AQ59" s="53">
        <v>0.99122372027410555</v>
      </c>
      <c r="AR59" s="53">
        <v>0.9887640449438202</v>
      </c>
      <c r="AS59" s="53">
        <v>0.99704797047970484</v>
      </c>
      <c r="AT59" s="53">
        <v>0.98804185351270557</v>
      </c>
      <c r="AU59" s="53">
        <v>0.99702823179791977</v>
      </c>
      <c r="AV59" s="53">
        <v>0.99851632047477745</v>
      </c>
      <c r="AW59" s="53">
        <v>0.99629355077835435</v>
      </c>
      <c r="AX59" s="53">
        <v>0.99778106508875741</v>
      </c>
      <c r="AY59" s="53">
        <v>0.99478186243943423</v>
      </c>
      <c r="AZ59" s="53">
        <v>0.94149345650500382</v>
      </c>
      <c r="BA59" s="53">
        <v>0.99021084337349397</v>
      </c>
      <c r="BB59" s="53">
        <v>0.93716058960434445</v>
      </c>
      <c r="BC59" s="53">
        <v>0.92403100775193803</v>
      </c>
      <c r="BD59" s="53">
        <v>0.97433962264150942</v>
      </c>
      <c r="BE59" s="53">
        <v>0.99474079639368895</v>
      </c>
      <c r="BF59" s="53">
        <v>0.99468488990129078</v>
      </c>
      <c r="BG59" s="53">
        <v>0.96523731516732425</v>
      </c>
      <c r="BH59" s="53">
        <v>0.98604651162790702</v>
      </c>
      <c r="BI59" s="53">
        <v>0.95144157814871022</v>
      </c>
      <c r="BJ59" s="53">
        <v>0.98805078416728898</v>
      </c>
      <c r="BK59" s="53">
        <v>0.97901049475262369</v>
      </c>
      <c r="BL59" s="53">
        <v>0.99311926605504586</v>
      </c>
      <c r="BM59" s="53">
        <v>0.99923017705927641</v>
      </c>
      <c r="BN59" s="53">
        <v>0.98388334612432848</v>
      </c>
      <c r="BO59" s="53">
        <v>0.98296887970502578</v>
      </c>
      <c r="BP59" s="53">
        <v>0.97811993517017826</v>
      </c>
      <c r="BQ59" s="53">
        <v>0.99051383399209492</v>
      </c>
      <c r="BR59" s="53">
        <v>0.99509803921568629</v>
      </c>
      <c r="BS59" s="53">
        <v>0.9911147011308562</v>
      </c>
      <c r="BT59" s="53">
        <v>0.99588815789473684</v>
      </c>
      <c r="BU59" s="53">
        <v>0.99921383647798745</v>
      </c>
      <c r="BV59" s="53">
        <v>0.99835796387520526</v>
      </c>
      <c r="BW59" s="53">
        <v>0.99261520967953498</v>
      </c>
      <c r="BX59" s="53">
        <v>0.96328124999999998</v>
      </c>
      <c r="BY59" s="53">
        <v>0.9967793880837359</v>
      </c>
      <c r="BZ59" s="53">
        <v>0.97650743931088491</v>
      </c>
      <c r="CA59" s="53">
        <v>0.97650743931088491</v>
      </c>
      <c r="CB59" s="53">
        <v>0.99382239382239379</v>
      </c>
      <c r="CC59" s="53">
        <v>0.99689922480620152</v>
      </c>
      <c r="CD59" s="53">
        <v>0.99531250000000004</v>
      </c>
      <c r="CE59" s="53">
        <v>0.98558709076201445</v>
      </c>
      <c r="CF59" s="53">
        <v>0.9868661656860005</v>
      </c>
    </row>
    <row r="60" spans="27:84" x14ac:dyDescent="0.25">
      <c r="AA60" s="38" t="s">
        <v>467</v>
      </c>
      <c r="AB60" s="53">
        <v>0.91731266149870805</v>
      </c>
      <c r="AC60" s="53">
        <v>0.9538461538461539</v>
      </c>
      <c r="AD60" s="53">
        <v>0.91516709511568128</v>
      </c>
      <c r="AE60" s="53">
        <v>0.97105263157894739</v>
      </c>
      <c r="AF60" s="53">
        <v>0.95663265306122447</v>
      </c>
      <c r="AG60" s="53">
        <v>0.9631578947368421</v>
      </c>
      <c r="AH60" s="53">
        <v>0.97389033942558745</v>
      </c>
      <c r="AI60" s="53">
        <v>0.95015134703759208</v>
      </c>
      <c r="AJ60" s="53">
        <v>0.9366754617414248</v>
      </c>
      <c r="AK60" s="53">
        <v>0.97164948453608246</v>
      </c>
      <c r="AL60" s="53">
        <v>0.94072164948453607</v>
      </c>
      <c r="AM60" s="53">
        <v>0.97704081632653061</v>
      </c>
      <c r="AN60" s="53">
        <v>0.92010309278350511</v>
      </c>
      <c r="AO60" s="53">
        <v>0.96666666666666667</v>
      </c>
      <c r="AP60" s="53">
        <v>0.97435897435897434</v>
      </c>
      <c r="AQ60" s="53">
        <v>0.95531659227110288</v>
      </c>
      <c r="AR60" s="53">
        <v>0.99741602067183466</v>
      </c>
      <c r="AS60" s="53">
        <v>0.98701298701298701</v>
      </c>
      <c r="AT60" s="53">
        <v>0.98181818181818181</v>
      </c>
      <c r="AU60" s="53">
        <v>0.99234693877551017</v>
      </c>
      <c r="AV60" s="53">
        <v>0.99744245524296671</v>
      </c>
      <c r="AW60" s="53">
        <v>0.96907216494845361</v>
      </c>
      <c r="AX60" s="53">
        <v>0.98982188295165396</v>
      </c>
      <c r="AY60" s="53">
        <v>0.98784723306022681</v>
      </c>
      <c r="AZ60" s="53">
        <v>0.92348284960422167</v>
      </c>
      <c r="BA60" s="53">
        <v>0.99242424242424243</v>
      </c>
      <c r="BB60" s="53">
        <v>0.92612137203166223</v>
      </c>
      <c r="BC60" s="53">
        <v>0.9762532981530343</v>
      </c>
      <c r="BD60" s="53">
        <v>0.87855297157622736</v>
      </c>
      <c r="BE60" s="53">
        <v>0.98477157360406087</v>
      </c>
      <c r="BF60" s="53">
        <v>0.95584415584415583</v>
      </c>
      <c r="BG60" s="53">
        <v>0.94820720903394362</v>
      </c>
      <c r="BH60" s="53">
        <v>0.9924050632911392</v>
      </c>
      <c r="BI60" s="53">
        <v>0.95572916666666663</v>
      </c>
      <c r="BJ60" s="53">
        <v>0.94683544303797473</v>
      </c>
      <c r="BK60" s="53">
        <v>0.96410256410256412</v>
      </c>
      <c r="BL60" s="53">
        <v>0.96410256410256412</v>
      </c>
      <c r="BM60" s="53">
        <v>0.96391752577319589</v>
      </c>
      <c r="BN60" s="53">
        <v>0.96410256410256412</v>
      </c>
      <c r="BO60" s="53">
        <v>0.96445641301095275</v>
      </c>
      <c r="BP60" s="53">
        <v>0.94221105527638194</v>
      </c>
      <c r="BQ60" s="53">
        <v>0.98223350253807107</v>
      </c>
      <c r="BR60" s="53">
        <v>0.98511166253101734</v>
      </c>
      <c r="BS60" s="53">
        <v>0.98029556650246308</v>
      </c>
      <c r="BT60" s="53">
        <v>0.97164948453608246</v>
      </c>
      <c r="BU60" s="53">
        <v>0.98737373737373735</v>
      </c>
      <c r="BV60" s="53">
        <v>0.9874055415617129</v>
      </c>
      <c r="BW60" s="53">
        <v>0.97661150718849521</v>
      </c>
      <c r="BX60" s="53">
        <v>0.96813725490196079</v>
      </c>
      <c r="BY60" s="53">
        <v>0.97136038186157514</v>
      </c>
      <c r="BZ60" s="53">
        <v>0.92978208232445525</v>
      </c>
      <c r="CA60" s="53">
        <v>0.94471153846153844</v>
      </c>
      <c r="CB60" s="53">
        <v>0.96107055961070564</v>
      </c>
      <c r="CC60" s="53">
        <v>0.97846889952153115</v>
      </c>
      <c r="CD60" s="53">
        <v>0.99758454106280192</v>
      </c>
      <c r="CE60" s="53">
        <v>0.96444503682065263</v>
      </c>
      <c r="CF60" s="53">
        <v>0.96386219120328087</v>
      </c>
    </row>
    <row r="61" spans="27:84" x14ac:dyDescent="0.25">
      <c r="AA61" s="38" t="s">
        <v>468</v>
      </c>
      <c r="AB61" s="53">
        <v>0.92316513761467889</v>
      </c>
      <c r="AC61" s="53">
        <v>0.95796460176991149</v>
      </c>
      <c r="AD61" s="53">
        <v>0.92105263157894735</v>
      </c>
      <c r="AE61" s="53">
        <v>0.97306397306397308</v>
      </c>
      <c r="AF61" s="53">
        <v>0.97485714285714287</v>
      </c>
      <c r="AG61" s="53">
        <v>0.98331479421579537</v>
      </c>
      <c r="AH61" s="53">
        <v>0.97401129943502829</v>
      </c>
      <c r="AI61" s="53">
        <v>0.95820422579078257</v>
      </c>
      <c r="AJ61" s="53">
        <v>0.95617977528089892</v>
      </c>
      <c r="AK61" s="53">
        <v>0.97975253093363335</v>
      </c>
      <c r="AL61" s="53">
        <v>0.96250000000000002</v>
      </c>
      <c r="AM61" s="53">
        <v>0.9720982142857143</v>
      </c>
      <c r="AN61" s="53">
        <v>0.98106904231625836</v>
      </c>
      <c r="AO61" s="53">
        <v>0.9721603563474388</v>
      </c>
      <c r="AP61" s="53">
        <v>0.96945701357466063</v>
      </c>
      <c r="AQ61" s="53">
        <v>0.97045956181980064</v>
      </c>
      <c r="AR61" s="53">
        <v>0.9523269012485811</v>
      </c>
      <c r="AS61" s="53">
        <v>0.96325167037861914</v>
      </c>
      <c r="AT61" s="53">
        <v>0.95558086560364464</v>
      </c>
      <c r="AU61" s="53">
        <v>0.98129812981298126</v>
      </c>
      <c r="AV61" s="53">
        <v>0.95932203389830506</v>
      </c>
      <c r="AW61" s="53">
        <v>0.94707207207207211</v>
      </c>
      <c r="AX61" s="53">
        <v>0.95356738391845974</v>
      </c>
      <c r="AY61" s="53">
        <v>0.95891700813323755</v>
      </c>
      <c r="AZ61" s="53">
        <v>0.96064814814814814</v>
      </c>
      <c r="BA61" s="53">
        <v>0.98342541436464093</v>
      </c>
      <c r="BB61" s="53">
        <v>0.91203703703703709</v>
      </c>
      <c r="BC61" s="53" t="e">
        <v>#NUM!</v>
      </c>
      <c r="BD61" s="53">
        <v>0.94948335246842708</v>
      </c>
      <c r="BE61" s="53">
        <v>0.98235942668136711</v>
      </c>
      <c r="BF61" s="53">
        <v>0.96945701357466063</v>
      </c>
      <c r="BG61" s="53" t="e">
        <v>#NUM!</v>
      </c>
      <c r="BH61" s="53">
        <v>0.97377423033067279</v>
      </c>
      <c r="BI61" s="53">
        <v>0.84659746251441759</v>
      </c>
      <c r="BJ61" s="53">
        <v>0.97949886104783601</v>
      </c>
      <c r="BK61" s="53">
        <v>0.98648648648648651</v>
      </c>
      <c r="BL61" s="53">
        <v>0.95909090909090911</v>
      </c>
      <c r="BM61" s="53">
        <v>0.91359447004608296</v>
      </c>
      <c r="BN61" s="53">
        <v>0.94778660612939836</v>
      </c>
      <c r="BO61" s="53">
        <v>0.94383271794940049</v>
      </c>
      <c r="BP61" s="53">
        <v>0.95685840707964598</v>
      </c>
      <c r="BQ61" s="53">
        <v>0.98204264870931535</v>
      </c>
      <c r="BR61" s="53">
        <v>0.99888888888888894</v>
      </c>
      <c r="BS61" s="53">
        <v>0.98098434004474278</v>
      </c>
      <c r="BT61" s="53">
        <v>0.99888268156424576</v>
      </c>
      <c r="BU61" s="53">
        <v>0.98264642082429499</v>
      </c>
      <c r="BV61" s="53">
        <v>0.97963800904977372</v>
      </c>
      <c r="BW61" s="53">
        <v>0.98284877088012956</v>
      </c>
      <c r="BX61" s="53">
        <v>0.93111366245694605</v>
      </c>
      <c r="BY61" s="53">
        <v>0.9709821428571429</v>
      </c>
      <c r="BZ61" s="53">
        <v>0.91954022988505746</v>
      </c>
      <c r="CA61" s="53">
        <v>0.9773755656108597</v>
      </c>
      <c r="CB61" s="53">
        <v>0.96973094170403584</v>
      </c>
      <c r="CC61" s="53">
        <v>0.97101449275362317</v>
      </c>
      <c r="CD61" s="53">
        <v>0.9831460674157303</v>
      </c>
      <c r="CE61" s="53">
        <v>0.96041472895477065</v>
      </c>
      <c r="CF61" s="53" t="e">
        <v>#NUM!</v>
      </c>
    </row>
    <row r="62" spans="27:84" x14ac:dyDescent="0.25">
      <c r="AA62" s="38" t="s">
        <v>469</v>
      </c>
      <c r="AB62" s="53">
        <v>0.98718695398951661</v>
      </c>
      <c r="AC62" s="53">
        <v>1</v>
      </c>
      <c r="AD62" s="53">
        <v>1</v>
      </c>
      <c r="AE62" s="53">
        <v>1</v>
      </c>
      <c r="AF62" s="53">
        <v>1</v>
      </c>
      <c r="AG62" s="53">
        <v>1</v>
      </c>
      <c r="AH62" s="53">
        <v>1</v>
      </c>
      <c r="AI62" s="53">
        <v>0.99816956485564512</v>
      </c>
      <c r="AJ62" s="53">
        <v>1</v>
      </c>
      <c r="AK62" s="53">
        <v>1</v>
      </c>
      <c r="AL62" s="53">
        <v>0.96207701283547253</v>
      </c>
      <c r="AM62" s="53">
        <v>0.97724620770128356</v>
      </c>
      <c r="AN62" s="53">
        <v>1</v>
      </c>
      <c r="AO62" s="53">
        <v>1</v>
      </c>
      <c r="AP62" s="53">
        <v>1</v>
      </c>
      <c r="AQ62" s="53">
        <v>0.99133188864810795</v>
      </c>
      <c r="AR62" s="53">
        <v>1</v>
      </c>
      <c r="AS62" s="53">
        <v>1</v>
      </c>
      <c r="AT62" s="53">
        <v>0.97024504084014007</v>
      </c>
      <c r="AU62" s="53">
        <v>0.98424737456242706</v>
      </c>
      <c r="AV62" s="53">
        <v>1</v>
      </c>
      <c r="AW62" s="53">
        <v>1</v>
      </c>
      <c r="AX62" s="53">
        <v>1</v>
      </c>
      <c r="AY62" s="53">
        <v>0.99349891648608113</v>
      </c>
      <c r="AZ62" s="53">
        <v>0.91831971995332551</v>
      </c>
      <c r="BA62" s="53">
        <v>0.99474912485414235</v>
      </c>
      <c r="BB62" s="53">
        <v>0.8786464410735122</v>
      </c>
      <c r="BC62" s="53">
        <v>0.8465577596266044</v>
      </c>
      <c r="BD62" s="53">
        <v>0.97605140186915884</v>
      </c>
      <c r="BE62" s="53">
        <v>0.97012302284710017</v>
      </c>
      <c r="BF62" s="53">
        <v>0.97249853715623169</v>
      </c>
      <c r="BG62" s="53">
        <v>0.93670657248286804</v>
      </c>
      <c r="BH62" s="53">
        <v>0.95558153126826417</v>
      </c>
      <c r="BI62" s="53">
        <v>0.87572928821470242</v>
      </c>
      <c r="BJ62" s="53">
        <v>0.94272355347749859</v>
      </c>
      <c r="BK62" s="53">
        <v>0.93571011104617186</v>
      </c>
      <c r="BL62" s="53">
        <v>0.95265926358854469</v>
      </c>
      <c r="BM62" s="53">
        <v>0.89731621936989503</v>
      </c>
      <c r="BN62" s="53">
        <v>0.95026331187829138</v>
      </c>
      <c r="BO62" s="53">
        <v>0.92999761126333846</v>
      </c>
      <c r="BP62" s="53">
        <v>0.98647125140924463</v>
      </c>
      <c r="BQ62" s="53">
        <v>0.98036951501154734</v>
      </c>
      <c r="BR62" s="53">
        <v>0.98297389330306473</v>
      </c>
      <c r="BS62" s="53">
        <v>0.9858115777525539</v>
      </c>
      <c r="BT62" s="53">
        <v>0.99608501118568238</v>
      </c>
      <c r="BU62" s="53">
        <v>0.99656946826758153</v>
      </c>
      <c r="BV62" s="53">
        <v>1</v>
      </c>
      <c r="BW62" s="53">
        <v>0.98975438813281058</v>
      </c>
      <c r="BX62" s="53">
        <v>0.96544035674470452</v>
      </c>
      <c r="BY62" s="53">
        <v>1</v>
      </c>
      <c r="BZ62" s="53">
        <v>0.95679012345679015</v>
      </c>
      <c r="CA62" s="53">
        <v>0.97081930415263751</v>
      </c>
      <c r="CB62" s="53">
        <v>0.97787610619469023</v>
      </c>
      <c r="CC62" s="53">
        <v>1</v>
      </c>
      <c r="CD62" s="53">
        <v>1</v>
      </c>
      <c r="CE62" s="53">
        <v>0.98156084150697454</v>
      </c>
      <c r="CF62" s="53">
        <v>0.97443139762511788</v>
      </c>
    </row>
    <row r="63" spans="27:84" x14ac:dyDescent="0.25">
      <c r="AA63" s="38" t="s">
        <v>470</v>
      </c>
      <c r="AB63" s="53">
        <v>0.96158463385354143</v>
      </c>
      <c r="AC63" s="53">
        <v>0.99762470308788598</v>
      </c>
      <c r="AD63" s="53">
        <v>0.96172248803827753</v>
      </c>
      <c r="AE63" s="53">
        <v>0.97877358490566035</v>
      </c>
      <c r="AF63" s="53">
        <v>0.98568019093078763</v>
      </c>
      <c r="AG63" s="53">
        <v>0.99406175771971494</v>
      </c>
      <c r="AH63" s="53">
        <v>0.99168646080760092</v>
      </c>
      <c r="AI63" s="53">
        <v>0.98159054562049552</v>
      </c>
      <c r="AJ63" s="53">
        <v>0.95209580838323349</v>
      </c>
      <c r="AK63" s="53">
        <v>0.99174528301886788</v>
      </c>
      <c r="AL63" s="53">
        <v>0.95918367346938771</v>
      </c>
      <c r="AM63" s="53">
        <v>0.98690476190476195</v>
      </c>
      <c r="AN63" s="53">
        <v>0.95877502944640758</v>
      </c>
      <c r="AO63" s="53">
        <v>0.99049881235154391</v>
      </c>
      <c r="AP63" s="53">
        <v>0.99530516431924887</v>
      </c>
      <c r="AQ63" s="53">
        <v>0.97635836184192182</v>
      </c>
      <c r="AR63" s="53">
        <v>0.96646706586826348</v>
      </c>
      <c r="AS63" s="53">
        <v>0.99646643109540634</v>
      </c>
      <c r="AT63" s="53">
        <v>0.98578199052132698</v>
      </c>
      <c r="AU63" s="53">
        <v>0.98685782556750301</v>
      </c>
      <c r="AV63" s="53">
        <v>0.98226950354609932</v>
      </c>
      <c r="AW63" s="53">
        <v>0.99881656804733732</v>
      </c>
      <c r="AX63" s="53">
        <v>0.99527744982290434</v>
      </c>
      <c r="AY63" s="53">
        <v>0.98741954778126306</v>
      </c>
      <c r="AZ63" s="53">
        <v>0.902676399026764</v>
      </c>
      <c r="BA63" s="53">
        <v>0.98799519807923164</v>
      </c>
      <c r="BB63" s="53">
        <v>0.89185905224787365</v>
      </c>
      <c r="BC63" s="53">
        <v>0.87990196078431371</v>
      </c>
      <c r="BD63" s="53">
        <v>0.95351609058402864</v>
      </c>
      <c r="BE63" s="53">
        <v>0.99045346062052508</v>
      </c>
      <c r="BF63" s="53">
        <v>0.98329355608591884</v>
      </c>
      <c r="BG63" s="53">
        <v>0.941385102489808</v>
      </c>
      <c r="BH63" s="53">
        <v>0.97066014669926648</v>
      </c>
      <c r="BI63" s="53">
        <v>0.91727493917274938</v>
      </c>
      <c r="BJ63" s="53">
        <v>0.9939172749391727</v>
      </c>
      <c r="BK63" s="53">
        <v>0.99394673123486688</v>
      </c>
      <c r="BL63" s="53">
        <v>0.99271844660194175</v>
      </c>
      <c r="BM63" s="53">
        <v>0.94647201946472015</v>
      </c>
      <c r="BN63" s="53">
        <v>0.95354523227383858</v>
      </c>
      <c r="BO63" s="53">
        <v>0.96693354148379373</v>
      </c>
      <c r="BP63" s="53">
        <v>0.99643281807372175</v>
      </c>
      <c r="BQ63" s="53">
        <v>1</v>
      </c>
      <c r="BR63" s="53">
        <v>1</v>
      </c>
      <c r="BS63" s="53">
        <v>0.99646226415094341</v>
      </c>
      <c r="BT63" s="53">
        <v>0.99644970414201184</v>
      </c>
      <c r="BU63" s="53">
        <v>0.9882075471698113</v>
      </c>
      <c r="BV63" s="53">
        <v>0.99289099526066349</v>
      </c>
      <c r="BW63" s="53">
        <v>0.99577761839959311</v>
      </c>
      <c r="BX63" s="53">
        <v>0.9882214369846879</v>
      </c>
      <c r="BY63" s="53">
        <v>0.99296600234466592</v>
      </c>
      <c r="BZ63" s="53">
        <v>0.99056603773584906</v>
      </c>
      <c r="CA63" s="53">
        <v>0.99764150943396224</v>
      </c>
      <c r="CB63" s="53">
        <v>0.98716452742123684</v>
      </c>
      <c r="CC63" s="53">
        <v>0.99294947121034083</v>
      </c>
      <c r="CD63" s="53">
        <v>0.9929906542056075</v>
      </c>
      <c r="CE63" s="53">
        <v>0.99178566276233571</v>
      </c>
      <c r="CF63" s="53">
        <v>0.97732148291131549</v>
      </c>
    </row>
    <row r="64" spans="27:84" x14ac:dyDescent="0.25">
      <c r="AA64" s="38" t="s">
        <v>471</v>
      </c>
      <c r="AB64" s="53">
        <v>1</v>
      </c>
      <c r="AC64" s="53">
        <v>0.9679780420860018</v>
      </c>
      <c r="AD64" s="53">
        <v>0.99118942731277537</v>
      </c>
      <c r="AE64" s="53">
        <v>0.9982378854625551</v>
      </c>
      <c r="AF64" s="53">
        <v>0.98325991189427309</v>
      </c>
      <c r="AG64" s="53">
        <v>0.9871912168344007</v>
      </c>
      <c r="AH64" s="53">
        <v>0.9871912168344007</v>
      </c>
      <c r="AI64" s="53">
        <v>0.98786395720348674</v>
      </c>
      <c r="AJ64" s="53">
        <v>0.9936823104693141</v>
      </c>
      <c r="AK64" s="53">
        <v>0.97973568281938328</v>
      </c>
      <c r="AL64" s="53">
        <v>0.9936823104693141</v>
      </c>
      <c r="AM64" s="53">
        <v>0.9936823104693141</v>
      </c>
      <c r="AN64" s="53">
        <v>0.99332697807435655</v>
      </c>
      <c r="AO64" s="53">
        <v>0.99383259911894273</v>
      </c>
      <c r="AP64" s="53">
        <v>0.9835924006908463</v>
      </c>
      <c r="AQ64" s="53">
        <v>0.99021922744449586</v>
      </c>
      <c r="AR64" s="53">
        <v>0.97632058287795997</v>
      </c>
      <c r="AS64" s="53">
        <v>0.99007220216606495</v>
      </c>
      <c r="AT64" s="53">
        <v>0.97632058287795997</v>
      </c>
      <c r="AU64" s="53">
        <v>0.97632058287795997</v>
      </c>
      <c r="AV64" s="53">
        <v>0.97814207650273222</v>
      </c>
      <c r="AW64" s="53">
        <v>0.99007220216606495</v>
      </c>
      <c r="AX64" s="53">
        <v>0.99635701275045541</v>
      </c>
      <c r="AY64" s="53">
        <v>0.98337217745988548</v>
      </c>
      <c r="AZ64" s="53">
        <v>0.94788858939802334</v>
      </c>
      <c r="BA64" s="53">
        <v>0.98389982110912344</v>
      </c>
      <c r="BB64" s="53">
        <v>0.99640610961365683</v>
      </c>
      <c r="BC64" s="53">
        <v>0.89398023360287515</v>
      </c>
      <c r="BD64" s="53">
        <v>0.95867026055705296</v>
      </c>
      <c r="BE64" s="53">
        <v>0.98837209302325579</v>
      </c>
      <c r="BF64" s="53">
        <v>0.97933513027852648</v>
      </c>
      <c r="BG64" s="53">
        <v>0.96407889108321643</v>
      </c>
      <c r="BH64" s="53">
        <v>0.95527728085867625</v>
      </c>
      <c r="BI64" s="53">
        <v>0.95438282647584971</v>
      </c>
      <c r="BJ64" s="53">
        <v>0.95527728085867625</v>
      </c>
      <c r="BK64" s="53">
        <v>0.95527728085867625</v>
      </c>
      <c r="BL64" s="53">
        <v>0.98032200357781751</v>
      </c>
      <c r="BM64" s="53">
        <v>0.95527728085867625</v>
      </c>
      <c r="BN64" s="53">
        <v>0.95527728085867625</v>
      </c>
      <c r="BO64" s="53">
        <v>0.95872731919243559</v>
      </c>
      <c r="BP64" s="53">
        <v>0.98761904761904762</v>
      </c>
      <c r="BQ64" s="53">
        <v>0.98211091234347048</v>
      </c>
      <c r="BR64" s="53">
        <v>0.98761904761904762</v>
      </c>
      <c r="BS64" s="53">
        <v>0.98761904761904762</v>
      </c>
      <c r="BT64" s="53">
        <v>0.9514285714285714</v>
      </c>
      <c r="BU64" s="53">
        <v>0.98658318425760283</v>
      </c>
      <c r="BV64" s="53">
        <v>0.97714285714285709</v>
      </c>
      <c r="BW64" s="53">
        <v>0.98001752400423492</v>
      </c>
      <c r="BX64" s="53">
        <v>1</v>
      </c>
      <c r="BY64" s="53">
        <v>1</v>
      </c>
      <c r="BZ64" s="53">
        <v>1</v>
      </c>
      <c r="CA64" s="53">
        <v>1</v>
      </c>
      <c r="CB64" s="53">
        <v>1</v>
      </c>
      <c r="CC64" s="53">
        <v>1</v>
      </c>
      <c r="CD64" s="53">
        <v>1</v>
      </c>
      <c r="CE64" s="53">
        <v>1</v>
      </c>
      <c r="CF64" s="53">
        <v>0.98061129948396519</v>
      </c>
    </row>
    <row r="65" spans="27:84" x14ac:dyDescent="0.25">
      <c r="AA65" s="38" t="s">
        <v>472</v>
      </c>
      <c r="AB65" s="53">
        <v>0.93573667711598751</v>
      </c>
      <c r="AC65" s="53">
        <v>0.96060606060606057</v>
      </c>
      <c r="AD65" s="53">
        <v>0.95820433436532504</v>
      </c>
      <c r="AE65" s="53">
        <v>0.9527439024390244</v>
      </c>
      <c r="AF65" s="53">
        <v>0.94801223241590216</v>
      </c>
      <c r="AG65" s="53">
        <v>0.98939393939393938</v>
      </c>
      <c r="AH65" s="53">
        <v>0.98211624441132639</v>
      </c>
      <c r="AI65" s="53">
        <v>0.96097334153536651</v>
      </c>
      <c r="AJ65" s="53">
        <v>0.92056074766355145</v>
      </c>
      <c r="AK65" s="53">
        <v>0.95426829268292679</v>
      </c>
      <c r="AL65" s="53">
        <v>0.93573667711598751</v>
      </c>
      <c r="AM65" s="53">
        <v>0.94891640866873062</v>
      </c>
      <c r="AN65" s="53">
        <v>0.95909090909090911</v>
      </c>
      <c r="AO65" s="53">
        <v>0.96472392638036808</v>
      </c>
      <c r="AP65" s="53">
        <v>0.96798780487804881</v>
      </c>
      <c r="AQ65" s="53">
        <v>0.95018353806864597</v>
      </c>
      <c r="AR65" s="53">
        <v>0.98333333333333328</v>
      </c>
      <c r="AS65" s="53">
        <v>0.96798780487804881</v>
      </c>
      <c r="AT65" s="53">
        <v>0.97538461538461541</v>
      </c>
      <c r="AU65" s="53">
        <v>0.95820433436532504</v>
      </c>
      <c r="AV65" s="53">
        <v>0.98181818181818181</v>
      </c>
      <c r="AW65" s="53">
        <v>0.94817073170731703</v>
      </c>
      <c r="AX65" s="53">
        <v>0.95524691358024694</v>
      </c>
      <c r="AY65" s="53">
        <v>0.96716370215243841</v>
      </c>
      <c r="AZ65" s="53">
        <v>0.86990595611285271</v>
      </c>
      <c r="BA65" s="53">
        <v>0.97713414634146345</v>
      </c>
      <c r="BB65" s="53">
        <v>0.90161290322580645</v>
      </c>
      <c r="BC65" s="53" t="e">
        <v>#NUM!</v>
      </c>
      <c r="BD65" s="53">
        <v>0.92150706436420726</v>
      </c>
      <c r="BE65" s="53">
        <v>0.95884146341463417</v>
      </c>
      <c r="BF65" s="53">
        <v>0.9419152276295133</v>
      </c>
      <c r="BG65" s="53" t="e">
        <v>#NUM!</v>
      </c>
      <c r="BH65" s="53">
        <v>0.95890410958904104</v>
      </c>
      <c r="BI65" s="53">
        <v>0.92741935483870963</v>
      </c>
      <c r="BJ65" s="53">
        <v>0.9955357142857143</v>
      </c>
      <c r="BK65" s="53">
        <v>0.95619335347432022</v>
      </c>
      <c r="BL65" s="53">
        <v>0.94207317073170727</v>
      </c>
      <c r="BM65" s="53">
        <v>0.967741935483871</v>
      </c>
      <c r="BN65" s="53">
        <v>0.96827794561933533</v>
      </c>
      <c r="BO65" s="53">
        <v>0.95944936914609991</v>
      </c>
      <c r="BP65" s="53">
        <v>0.96978851963746227</v>
      </c>
      <c r="BQ65" s="53">
        <v>0.963963963963964</v>
      </c>
      <c r="BR65" s="53">
        <v>0.97709923664122134</v>
      </c>
      <c r="BS65" s="53">
        <v>0.96846846846846846</v>
      </c>
      <c r="BT65" s="53">
        <v>0.96898079763663225</v>
      </c>
      <c r="BU65" s="53">
        <v>0.95833333333333337</v>
      </c>
      <c r="BV65" s="53">
        <v>0.97671033478893743</v>
      </c>
      <c r="BW65" s="53">
        <v>0.96904923635285978</v>
      </c>
      <c r="BX65" s="53">
        <v>0.9743975903614458</v>
      </c>
      <c r="BY65" s="53">
        <v>0.9606986899563319</v>
      </c>
      <c r="BZ65" s="53">
        <v>0.9818456883509834</v>
      </c>
      <c r="CA65" s="53">
        <v>0.94242424242424239</v>
      </c>
      <c r="CB65" s="53">
        <v>0.96726190476190477</v>
      </c>
      <c r="CC65" s="53">
        <v>0.95757575757575752</v>
      </c>
      <c r="CD65" s="53">
        <v>0.96189024390243905</v>
      </c>
      <c r="CE65" s="53">
        <v>0.96372773104758636</v>
      </c>
      <c r="CF65" s="53" t="e">
        <v>#NUM!</v>
      </c>
    </row>
    <row r="66" spans="27:84" x14ac:dyDescent="0.25">
      <c r="AA66" s="38" t="s">
        <v>473</v>
      </c>
      <c r="AB66" s="53">
        <v>0.89346590909090906</v>
      </c>
      <c r="AC66" s="53">
        <v>0.94157608695652173</v>
      </c>
      <c r="AD66" s="53">
        <v>0.90086206896551724</v>
      </c>
      <c r="AE66" s="53">
        <v>0.91559370529327611</v>
      </c>
      <c r="AF66" s="53">
        <v>0.91584852734922861</v>
      </c>
      <c r="AG66" s="53">
        <v>0.93103448275862066</v>
      </c>
      <c r="AH66" s="53">
        <v>0.93093922651933703</v>
      </c>
      <c r="AI66" s="53">
        <v>0.91847428670477294</v>
      </c>
      <c r="AJ66" s="53">
        <v>0.93112947658402201</v>
      </c>
      <c r="AK66" s="53">
        <v>0.93417366946778713</v>
      </c>
      <c r="AL66" s="53">
        <v>0.92531120331950212</v>
      </c>
      <c r="AM66" s="53">
        <v>0.9349030470914127</v>
      </c>
      <c r="AN66" s="53">
        <v>0.93611111111111112</v>
      </c>
      <c r="AO66" s="53">
        <v>0.92817679558011046</v>
      </c>
      <c r="AP66" s="53">
        <v>0.92371705963938977</v>
      </c>
      <c r="AQ66" s="53">
        <v>0.93050319468476228</v>
      </c>
      <c r="AR66" s="53">
        <v>0.92734478203434612</v>
      </c>
      <c r="AS66" s="53">
        <v>0.94037940379403795</v>
      </c>
      <c r="AT66" s="53">
        <v>0.92744063324538262</v>
      </c>
      <c r="AU66" s="53">
        <v>0.92810457516339873</v>
      </c>
      <c r="AV66" s="53">
        <v>0.93026315789473679</v>
      </c>
      <c r="AW66" s="53">
        <v>0.93586387434554974</v>
      </c>
      <c r="AX66" s="53">
        <v>0.93139841688654357</v>
      </c>
      <c r="AY66" s="53">
        <v>0.93154212048057072</v>
      </c>
      <c r="AZ66" s="53" t="e">
        <v>#NUM!</v>
      </c>
      <c r="BA66" s="53">
        <v>0.93419354838709678</v>
      </c>
      <c r="BB66" s="53" t="e">
        <v>#NUM!</v>
      </c>
      <c r="BC66" s="53" t="e">
        <v>#NUM!</v>
      </c>
      <c r="BD66" s="53">
        <v>0.93548387096774188</v>
      </c>
      <c r="BE66" s="53">
        <v>0.9263565891472868</v>
      </c>
      <c r="BF66" s="53">
        <v>0.96266666666666667</v>
      </c>
      <c r="BG66" s="53" t="e">
        <v>#NUM!</v>
      </c>
      <c r="BH66" s="53">
        <v>0.93774834437086096</v>
      </c>
      <c r="BI66" s="53">
        <v>0.93463143254520165</v>
      </c>
      <c r="BJ66" s="53">
        <v>0.93774834437086096</v>
      </c>
      <c r="BK66" s="53">
        <v>0.93774834437086096</v>
      </c>
      <c r="BL66" s="53">
        <v>0.93774834437086096</v>
      </c>
      <c r="BM66" s="53">
        <v>0.95827725437415878</v>
      </c>
      <c r="BN66" s="53">
        <v>0.93899204244031831</v>
      </c>
      <c r="BO66" s="53">
        <v>0.9404134438347318</v>
      </c>
      <c r="BP66" s="53">
        <v>0.94191919191919193</v>
      </c>
      <c r="BQ66" s="53">
        <v>0.95238095238095233</v>
      </c>
      <c r="BR66" s="53">
        <v>0.94191919191919193</v>
      </c>
      <c r="BS66" s="53">
        <v>0.94906832298136645</v>
      </c>
      <c r="BT66" s="53">
        <v>0.94191919191919193</v>
      </c>
      <c r="BU66" s="53">
        <v>0.94736842105263153</v>
      </c>
      <c r="BV66" s="53">
        <v>0.94191919191919193</v>
      </c>
      <c r="BW66" s="53">
        <v>0.94521349487024542</v>
      </c>
      <c r="BX66" s="53">
        <v>0.93741851368970008</v>
      </c>
      <c r="BY66" s="53">
        <v>0.93241551939924905</v>
      </c>
      <c r="BZ66" s="53">
        <v>0.93062827225130895</v>
      </c>
      <c r="CA66" s="53">
        <v>0.92118863049095612</v>
      </c>
      <c r="CB66" s="53">
        <v>0.94723294723294726</v>
      </c>
      <c r="CC66" s="53">
        <v>0.93064312736443888</v>
      </c>
      <c r="CD66" s="53">
        <v>0.93478260869565222</v>
      </c>
      <c r="CE66" s="53">
        <v>0.93347280273203614</v>
      </c>
      <c r="CF66" s="53" t="e">
        <v>#NUM!</v>
      </c>
    </row>
    <row r="67" spans="27:84" x14ac:dyDescent="0.25">
      <c r="AA67" s="38" t="s">
        <v>474</v>
      </c>
      <c r="AB67" s="53">
        <v>0.91910229645093944</v>
      </c>
      <c r="AC67" s="53">
        <v>0.94970884065643202</v>
      </c>
      <c r="AD67" s="53">
        <v>0.92399172699069287</v>
      </c>
      <c r="AE67" s="53">
        <v>0.9233160621761658</v>
      </c>
      <c r="AF67" s="53">
        <v>0.95781249999999996</v>
      </c>
      <c r="AG67" s="53">
        <v>0.97498697238144871</v>
      </c>
      <c r="AH67" s="53">
        <v>0.95679333680374801</v>
      </c>
      <c r="AI67" s="53">
        <v>0.9436731050656324</v>
      </c>
      <c r="AJ67" s="53">
        <v>0.91304347826086951</v>
      </c>
      <c r="AK67" s="53">
        <v>0.94611398963730575</v>
      </c>
      <c r="AL67" s="53">
        <v>0.92049561177077954</v>
      </c>
      <c r="AM67" s="53">
        <v>0.92407024793388426</v>
      </c>
      <c r="AN67" s="53">
        <v>0.94319344933469806</v>
      </c>
      <c r="AO67" s="53">
        <v>0.95238095238095233</v>
      </c>
      <c r="AP67" s="53">
        <v>0.951381780962129</v>
      </c>
      <c r="AQ67" s="53">
        <v>0.93581135861151699</v>
      </c>
      <c r="AR67" s="53">
        <v>0.92886386898669393</v>
      </c>
      <c r="AS67" s="53">
        <v>0.94930875576036866</v>
      </c>
      <c r="AT67" s="53">
        <v>0.9247810407006698</v>
      </c>
      <c r="AU67" s="53">
        <v>0.92268041237113407</v>
      </c>
      <c r="AV67" s="53">
        <v>0.9329923273657289</v>
      </c>
      <c r="AW67" s="53">
        <v>0.95033282130056329</v>
      </c>
      <c r="AX67" s="53">
        <v>0.94736842105263153</v>
      </c>
      <c r="AY67" s="53">
        <v>0.93661823536254141</v>
      </c>
      <c r="AZ67" s="53">
        <v>0.88894575230296824</v>
      </c>
      <c r="BA67" s="53">
        <v>0.92488502810424122</v>
      </c>
      <c r="BB67" s="53">
        <v>0.86398763523956723</v>
      </c>
      <c r="BC67" s="53">
        <v>0.82559339525283792</v>
      </c>
      <c r="BD67" s="53">
        <v>0.91424196018376724</v>
      </c>
      <c r="BE67" s="53">
        <v>0.92641798671435871</v>
      </c>
      <c r="BF67" s="53">
        <v>0.9269662921348315</v>
      </c>
      <c r="BG67" s="53">
        <v>0.89586257856179607</v>
      </c>
      <c r="BH67" s="53">
        <v>0.89667519181585675</v>
      </c>
      <c r="BI67" s="53">
        <v>0.83195876288659798</v>
      </c>
      <c r="BJ67" s="53">
        <v>0.88511076764554353</v>
      </c>
      <c r="BK67" s="53">
        <v>0.89927685950413228</v>
      </c>
      <c r="BL67" s="53">
        <v>0.91351074718526104</v>
      </c>
      <c r="BM67" s="53">
        <v>0.86945304437564497</v>
      </c>
      <c r="BN67" s="53">
        <v>0.88018433179723499</v>
      </c>
      <c r="BO67" s="53">
        <v>0.88230995788718158</v>
      </c>
      <c r="BP67" s="53">
        <v>0.92299847016828152</v>
      </c>
      <c r="BQ67" s="53">
        <v>0.90547520661157022</v>
      </c>
      <c r="BR67" s="53">
        <v>0.92541152263374482</v>
      </c>
      <c r="BS67" s="53">
        <v>0.93566649511065358</v>
      </c>
      <c r="BT67" s="53">
        <v>0.93772332822868809</v>
      </c>
      <c r="BU67" s="53">
        <v>0.92272262026612073</v>
      </c>
      <c r="BV67" s="53">
        <v>0.94228804902962204</v>
      </c>
      <c r="BW67" s="53">
        <v>0.9274693845783829</v>
      </c>
      <c r="BX67" s="53">
        <v>0.90748230535894847</v>
      </c>
      <c r="BY67" s="53">
        <v>0.94734177215189874</v>
      </c>
      <c r="BZ67" s="53">
        <v>0.91390728476821192</v>
      </c>
      <c r="CA67" s="53">
        <v>0.9134419551934827</v>
      </c>
      <c r="CB67" s="53">
        <v>0.93778452200303486</v>
      </c>
      <c r="CC67" s="53">
        <v>0.9498987854251012</v>
      </c>
      <c r="CD67" s="53">
        <v>0.95240506329113928</v>
      </c>
      <c r="CE67" s="53">
        <v>0.9317516697416881</v>
      </c>
      <c r="CF67" s="53">
        <v>0.9219280414012484</v>
      </c>
    </row>
    <row r="68" spans="27:84" x14ac:dyDescent="0.25">
      <c r="AA68" s="38" t="s">
        <v>475</v>
      </c>
      <c r="AB68" s="53">
        <v>0.96753246753246758</v>
      </c>
      <c r="AC68" s="53">
        <v>0.9804772234273319</v>
      </c>
      <c r="AD68" s="53">
        <v>0.9673202614379085</v>
      </c>
      <c r="AE68" s="53">
        <v>0.97396963123644253</v>
      </c>
      <c r="AF68" s="53">
        <v>0.95887445887445888</v>
      </c>
      <c r="AG68" s="53">
        <v>0.9826086956521739</v>
      </c>
      <c r="AH68" s="53">
        <v>0.95464362850971918</v>
      </c>
      <c r="AI68" s="53">
        <v>0.96934662381007175</v>
      </c>
      <c r="AJ68" s="53">
        <v>0.91792656587472998</v>
      </c>
      <c r="AK68" s="53">
        <v>0.95032397408207347</v>
      </c>
      <c r="AL68" s="53">
        <v>0.96336206896551724</v>
      </c>
      <c r="AM68" s="53">
        <v>0.97379912663755464</v>
      </c>
      <c r="AN68" s="53">
        <v>0.95258620689655171</v>
      </c>
      <c r="AO68" s="53">
        <v>0.94771241830065356</v>
      </c>
      <c r="AP68" s="53">
        <v>0.9759825327510917</v>
      </c>
      <c r="AQ68" s="53">
        <v>0.95452755621545304</v>
      </c>
      <c r="AR68" s="53">
        <v>0.95</v>
      </c>
      <c r="AS68" s="53">
        <v>0.97835497835497831</v>
      </c>
      <c r="AT68" s="53">
        <v>0.96936542669584247</v>
      </c>
      <c r="AU68" s="53">
        <v>0.9804772234273319</v>
      </c>
      <c r="AV68" s="53">
        <v>0.94816414686825057</v>
      </c>
      <c r="AW68" s="53">
        <v>0.96312364425162689</v>
      </c>
      <c r="AX68" s="53">
        <v>0.98275862068965514</v>
      </c>
      <c r="AY68" s="53">
        <v>0.96746343432681214</v>
      </c>
      <c r="AZ68" s="53">
        <v>0.94529540481400443</v>
      </c>
      <c r="BA68" s="53">
        <v>0.96536796536796532</v>
      </c>
      <c r="BB68" s="53">
        <v>0.94967177242888401</v>
      </c>
      <c r="BC68" s="53">
        <v>0.9054945054945055</v>
      </c>
      <c r="BD68" s="53">
        <v>0.96943231441048039</v>
      </c>
      <c r="BE68" s="53">
        <v>0.97391304347826091</v>
      </c>
      <c r="BF68" s="53">
        <v>0.97608695652173916</v>
      </c>
      <c r="BG68" s="53">
        <v>0.9550374232165485</v>
      </c>
      <c r="BH68" s="53">
        <v>0.95501022494887522</v>
      </c>
      <c r="BI68" s="53">
        <v>0.95824175824175828</v>
      </c>
      <c r="BJ68" s="53">
        <v>0.95296523517382414</v>
      </c>
      <c r="BK68" s="53">
        <v>0.97142857142857142</v>
      </c>
      <c r="BL68" s="53">
        <v>0.96122448979591835</v>
      </c>
      <c r="BM68" s="53">
        <v>0.94572025052192066</v>
      </c>
      <c r="BN68" s="53">
        <v>0.93812375249501001</v>
      </c>
      <c r="BO68" s="53">
        <v>0.95467346894369698</v>
      </c>
      <c r="BP68" s="53">
        <v>0.98357289527720737</v>
      </c>
      <c r="BQ68" s="53">
        <v>0.96926229508196726</v>
      </c>
      <c r="BR68" s="53">
        <v>0.98981670061099791</v>
      </c>
      <c r="BS68" s="53">
        <v>0.98167006109979638</v>
      </c>
      <c r="BT68" s="53">
        <v>0.97755102040816322</v>
      </c>
      <c r="BU68" s="53">
        <v>0.97142857142857142</v>
      </c>
      <c r="BV68" s="53">
        <v>0.98167006109979638</v>
      </c>
      <c r="BW68" s="53">
        <v>0.97928165785807153</v>
      </c>
      <c r="BX68" s="53">
        <v>0.97505197505197505</v>
      </c>
      <c r="BY68" s="53">
        <v>0.98574338085539714</v>
      </c>
      <c r="BZ68" s="53">
        <v>0.96887966804979253</v>
      </c>
      <c r="CA68" s="53">
        <v>0.97942386831275718</v>
      </c>
      <c r="CB68" s="53">
        <v>0.97750511247443761</v>
      </c>
      <c r="CC68" s="53">
        <v>0.97755102040816322</v>
      </c>
      <c r="CD68" s="53">
        <v>0.97967479674796742</v>
      </c>
      <c r="CE68" s="53">
        <v>0.97768997455721285</v>
      </c>
      <c r="CF68" s="53">
        <v>0.96543144841826689</v>
      </c>
    </row>
    <row r="69" spans="27:84" x14ac:dyDescent="0.25">
      <c r="AA69" s="38" t="s">
        <v>476</v>
      </c>
      <c r="AB69" s="53">
        <v>0.91521739130434787</v>
      </c>
      <c r="AC69" s="53">
        <v>0.86086956521739133</v>
      </c>
      <c r="AD69" s="53">
        <v>0.92173913043478262</v>
      </c>
      <c r="AE69" s="53">
        <v>0.93695652173913047</v>
      </c>
      <c r="AF69" s="53">
        <v>0.92826086956521736</v>
      </c>
      <c r="AG69" s="53">
        <v>0.90869565217391302</v>
      </c>
      <c r="AH69" s="53">
        <v>0.94130434782608696</v>
      </c>
      <c r="AI69" s="53">
        <v>0.91614906832298126</v>
      </c>
      <c r="AJ69" s="53">
        <v>0.94849785407725318</v>
      </c>
      <c r="AK69" s="53">
        <v>0.92608695652173911</v>
      </c>
      <c r="AL69" s="53">
        <v>0.87982832618025753</v>
      </c>
      <c r="AM69" s="53">
        <v>0.86051502145922742</v>
      </c>
      <c r="AN69" s="53">
        <v>0.97210300429184548</v>
      </c>
      <c r="AO69" s="53">
        <v>0.95493562231759654</v>
      </c>
      <c r="AP69" s="53">
        <v>0.97854077253218885</v>
      </c>
      <c r="AQ69" s="53">
        <v>0.93150107962572981</v>
      </c>
      <c r="AR69" s="53">
        <v>0.95493562231759654</v>
      </c>
      <c r="AS69" s="53">
        <v>0.91416309012875541</v>
      </c>
      <c r="AT69" s="53">
        <v>0.96137339055793991</v>
      </c>
      <c r="AU69" s="53">
        <v>0.9576271186440678</v>
      </c>
      <c r="AV69" s="53">
        <v>0.98068669527897001</v>
      </c>
      <c r="AW69" s="53">
        <v>0.94849785407725318</v>
      </c>
      <c r="AX69" s="53">
        <v>0.98497854077253222</v>
      </c>
      <c r="AY69" s="53">
        <v>0.95746604453958783</v>
      </c>
      <c r="AZ69" s="53">
        <v>0.871244635193133</v>
      </c>
      <c r="BA69" s="53">
        <v>0.94979079497907948</v>
      </c>
      <c r="BB69" s="53">
        <v>0.78969957081545061</v>
      </c>
      <c r="BC69" s="53">
        <v>0.82403433476394849</v>
      </c>
      <c r="BD69" s="53">
        <v>0.92918454935622319</v>
      </c>
      <c r="BE69" s="53">
        <v>0.9570815450643777</v>
      </c>
      <c r="BF69" s="53">
        <v>0.94491525423728817</v>
      </c>
      <c r="BG69" s="53">
        <v>0.89513581205850001</v>
      </c>
      <c r="BH69" s="53">
        <v>0.91598360655737709</v>
      </c>
      <c r="BI69" s="53">
        <v>0.8283261802575107</v>
      </c>
      <c r="BJ69" s="53">
        <v>0.90368852459016391</v>
      </c>
      <c r="BK69" s="53">
        <v>0.95951417004048578</v>
      </c>
      <c r="BL69" s="53">
        <v>0.92259414225941427</v>
      </c>
      <c r="BM69" s="53">
        <v>0.82403433476394849</v>
      </c>
      <c r="BN69" s="53">
        <v>0.9527896995708155</v>
      </c>
      <c r="BO69" s="53">
        <v>0.90099009400567376</v>
      </c>
      <c r="BP69" s="53">
        <v>0.99027237354085607</v>
      </c>
      <c r="BQ69" s="53">
        <v>0.95975855130784704</v>
      </c>
      <c r="BR69" s="53">
        <v>0.94163424124513617</v>
      </c>
      <c r="BS69" s="53">
        <v>0.9377431906614786</v>
      </c>
      <c r="BT69" s="53">
        <v>0.98443579766536971</v>
      </c>
      <c r="BU69" s="53">
        <v>0.96692607003891051</v>
      </c>
      <c r="BV69" s="53">
        <v>0.97665369649805445</v>
      </c>
      <c r="BW69" s="53">
        <v>0.96534627442252174</v>
      </c>
      <c r="BX69" s="53">
        <v>0.97669902912621365</v>
      </c>
      <c r="BY69" s="53">
        <v>0.95136186770428011</v>
      </c>
      <c r="BZ69" s="53">
        <v>0.97081712062256809</v>
      </c>
      <c r="CA69" s="53">
        <v>0.96905222437137328</v>
      </c>
      <c r="CB69" s="53">
        <v>0.98640776699029131</v>
      </c>
      <c r="CC69" s="53">
        <v>0.98638132295719849</v>
      </c>
      <c r="CD69" s="53">
        <v>0.97859922178988323</v>
      </c>
      <c r="CE69" s="53">
        <v>0.97418836479454407</v>
      </c>
      <c r="CF69" s="53">
        <v>0.93439667682421979</v>
      </c>
    </row>
    <row r="70" spans="27:84" x14ac:dyDescent="0.25">
      <c r="AA70" s="38" t="s">
        <v>477</v>
      </c>
      <c r="AB70" s="53">
        <v>0.96626984126984128</v>
      </c>
      <c r="AC70" s="53">
        <v>0.99017681728880158</v>
      </c>
      <c r="AD70" s="53">
        <v>0.97238658777120313</v>
      </c>
      <c r="AE70" s="53">
        <v>0.98616600790513831</v>
      </c>
      <c r="AF70" s="53">
        <v>0.96660117878192531</v>
      </c>
      <c r="AG70" s="53">
        <v>0.97270955165692008</v>
      </c>
      <c r="AH70" s="53">
        <v>0.94881889763779526</v>
      </c>
      <c r="AI70" s="53">
        <v>0.97187555461594644</v>
      </c>
      <c r="AJ70" s="53">
        <v>0.9684418145956607</v>
      </c>
      <c r="AK70" s="53">
        <v>1</v>
      </c>
      <c r="AL70" s="53">
        <v>0.95890410958904104</v>
      </c>
      <c r="AM70" s="53">
        <v>0.99416342412451364</v>
      </c>
      <c r="AN70" s="53">
        <v>0.99803921568627452</v>
      </c>
      <c r="AO70" s="53">
        <v>0.99809885931558939</v>
      </c>
      <c r="AP70" s="53">
        <v>0.99805068226120852</v>
      </c>
      <c r="AQ70" s="53">
        <v>0.98795687222461248</v>
      </c>
      <c r="AR70" s="53">
        <v>0.98481973434535108</v>
      </c>
      <c r="AS70" s="53">
        <v>0.99613152804642169</v>
      </c>
      <c r="AT70" s="53">
        <v>0.98476190476190473</v>
      </c>
      <c r="AU70" s="53">
        <v>0.9943074003795066</v>
      </c>
      <c r="AV70" s="53">
        <v>0.98857142857142855</v>
      </c>
      <c r="AW70" s="53">
        <v>1</v>
      </c>
      <c r="AX70" s="53">
        <v>0.99613899613899615</v>
      </c>
      <c r="AY70" s="53">
        <v>0.9921044274633728</v>
      </c>
      <c r="AZ70" s="53">
        <v>0.98238747553816042</v>
      </c>
      <c r="BA70" s="53">
        <v>0.98301886792452831</v>
      </c>
      <c r="BB70" s="53">
        <v>0.96787148594377514</v>
      </c>
      <c r="BC70" s="53">
        <v>0.87349397590361444</v>
      </c>
      <c r="BD70" s="53">
        <v>0.96928982725527835</v>
      </c>
      <c r="BE70" s="53">
        <v>0.99230769230769234</v>
      </c>
      <c r="BF70" s="53">
        <v>0.99613899613899615</v>
      </c>
      <c r="BG70" s="53">
        <v>0.96635833157314932</v>
      </c>
      <c r="BH70" s="53">
        <v>0.96893203883495149</v>
      </c>
      <c r="BI70" s="53">
        <v>0.82931726907630521</v>
      </c>
      <c r="BJ70" s="53">
        <v>0.97455968688845396</v>
      </c>
      <c r="BK70" s="53">
        <v>0.97297297297297303</v>
      </c>
      <c r="BL70" s="53">
        <v>0.98616600790513831</v>
      </c>
      <c r="BM70" s="53">
        <v>0.86144578313253017</v>
      </c>
      <c r="BN70" s="53">
        <v>0.99005964214711728</v>
      </c>
      <c r="BO70" s="53">
        <v>0.94049334299392418</v>
      </c>
      <c r="BP70" s="53">
        <v>0.96175908221797324</v>
      </c>
      <c r="BQ70" s="53">
        <v>0.97761194029850751</v>
      </c>
      <c r="BR70" s="53">
        <v>0.95761078998073212</v>
      </c>
      <c r="BS70" s="53">
        <v>0.974609375</v>
      </c>
      <c r="BT70" s="53">
        <v>0.98479087452471481</v>
      </c>
      <c r="BU70" s="53">
        <v>0.97402597402597402</v>
      </c>
      <c r="BV70" s="53">
        <v>0.97735849056603774</v>
      </c>
      <c r="BW70" s="53">
        <v>0.97253807523056268</v>
      </c>
      <c r="BX70" s="53">
        <v>0.95761078998073212</v>
      </c>
      <c r="BY70" s="53">
        <v>0.97687861271676302</v>
      </c>
      <c r="BZ70" s="53">
        <v>0.96367112810707456</v>
      </c>
      <c r="CA70" s="53">
        <v>0.97509578544061304</v>
      </c>
      <c r="CB70" s="53">
        <v>0.97884615384615381</v>
      </c>
      <c r="CC70" s="53">
        <v>0.96928982725527835</v>
      </c>
      <c r="CD70" s="53">
        <v>0.97542533081285443</v>
      </c>
      <c r="CE70" s="53">
        <v>0.970973946879924</v>
      </c>
      <c r="CF70" s="53">
        <v>0.97175722156878475</v>
      </c>
    </row>
    <row r="71" spans="27:84" x14ac:dyDescent="0.25">
      <c r="AA71" s="38" t="s">
        <v>478</v>
      </c>
      <c r="AB71" s="53">
        <v>0.95136778115501519</v>
      </c>
      <c r="AC71" s="53">
        <v>0.96966632962588473</v>
      </c>
      <c r="AD71" s="53">
        <v>0.9632277834525026</v>
      </c>
      <c r="AE71" s="53">
        <v>0.99397590361445787</v>
      </c>
      <c r="AF71" s="53">
        <v>0.98155737704918034</v>
      </c>
      <c r="AG71" s="53">
        <v>0.97168857431749245</v>
      </c>
      <c r="AH71" s="53">
        <v>0.95490981963927857</v>
      </c>
      <c r="AI71" s="53">
        <v>0.96948479555054468</v>
      </c>
      <c r="AJ71" s="53">
        <v>0.94184839044652124</v>
      </c>
      <c r="AK71" s="53">
        <v>0.97672064777327938</v>
      </c>
      <c r="AL71" s="53">
        <v>0.95119418483904461</v>
      </c>
      <c r="AM71" s="53">
        <v>0.98666666666666669</v>
      </c>
      <c r="AN71" s="53">
        <v>0.98138572905894517</v>
      </c>
      <c r="AO71" s="53">
        <v>0.98478701825557813</v>
      </c>
      <c r="AP71" s="53">
        <v>0.9685916919959473</v>
      </c>
      <c r="AQ71" s="53">
        <v>0.97017061843371177</v>
      </c>
      <c r="AR71" s="53">
        <v>0.96884735202492211</v>
      </c>
      <c r="AS71" s="53">
        <v>0.98367346938775513</v>
      </c>
      <c r="AT71" s="53">
        <v>0.96884735202492211</v>
      </c>
      <c r="AU71" s="53">
        <v>0.97310756972111556</v>
      </c>
      <c r="AV71" s="53">
        <v>0.98057259713701428</v>
      </c>
      <c r="AW71" s="53">
        <v>0.97715472481827625</v>
      </c>
      <c r="AX71" s="53">
        <v>0.97037793667007155</v>
      </c>
      <c r="AY71" s="53">
        <v>0.97465442882629671</v>
      </c>
      <c r="AZ71" s="53">
        <v>0.95</v>
      </c>
      <c r="BA71" s="53">
        <v>0.96596596596596596</v>
      </c>
      <c r="BB71" s="53">
        <v>0.95487179487179485</v>
      </c>
      <c r="BC71" s="53">
        <v>0.94080996884735202</v>
      </c>
      <c r="BD71" s="53">
        <v>0.97843942505133474</v>
      </c>
      <c r="BE71" s="53">
        <v>0.97171717171717176</v>
      </c>
      <c r="BF71" s="53">
        <v>0.97261663286004052</v>
      </c>
      <c r="BG71" s="53">
        <v>0.96206013704480864</v>
      </c>
      <c r="BH71" s="53">
        <v>0.92781520692974018</v>
      </c>
      <c r="BI71" s="53">
        <v>0.96780893042575289</v>
      </c>
      <c r="BJ71" s="53">
        <v>0.91392649903288203</v>
      </c>
      <c r="BK71" s="53">
        <v>0.94208494208494209</v>
      </c>
      <c r="BL71" s="53">
        <v>0.95247332686711927</v>
      </c>
      <c r="BM71" s="53">
        <v>0.9580078125</v>
      </c>
      <c r="BN71" s="53">
        <v>0.96131528046421666</v>
      </c>
      <c r="BO71" s="53">
        <v>0.94620457118637902</v>
      </c>
      <c r="BP71" s="53">
        <v>0.94491927825261157</v>
      </c>
      <c r="BQ71" s="53">
        <v>0.98130841121495327</v>
      </c>
      <c r="BR71" s="53">
        <v>0.98275862068965514</v>
      </c>
      <c r="BS71" s="53">
        <v>0.99810606060606055</v>
      </c>
      <c r="BT71" s="53">
        <v>0.95441595441595439</v>
      </c>
      <c r="BU71" s="53">
        <v>0.96404919583727533</v>
      </c>
      <c r="BV71" s="53">
        <v>0.97438330170777987</v>
      </c>
      <c r="BW71" s="53">
        <v>0.97142011753204138</v>
      </c>
      <c r="BX71" s="53">
        <v>0.94370229007633588</v>
      </c>
      <c r="BY71" s="53">
        <v>0.94832535885167468</v>
      </c>
      <c r="BZ71" s="53">
        <v>0.99792315680166144</v>
      </c>
      <c r="CA71" s="53">
        <v>0.9438528557599225</v>
      </c>
      <c r="CB71" s="53">
        <v>0.95229007633587781</v>
      </c>
      <c r="CC71" s="53">
        <v>0.9425837320574163</v>
      </c>
      <c r="CD71" s="53">
        <v>0.93301435406698563</v>
      </c>
      <c r="CE71" s="53">
        <v>0.95167026056426784</v>
      </c>
      <c r="CF71" s="53">
        <v>0.96366641844829304</v>
      </c>
    </row>
    <row r="72" spans="27:84" x14ac:dyDescent="0.25">
      <c r="AA72" s="38" t="s">
        <v>479</v>
      </c>
      <c r="AB72" s="53">
        <v>0.95141700404858298</v>
      </c>
      <c r="AC72" s="53">
        <v>1</v>
      </c>
      <c r="AD72" s="53">
        <v>0.95546558704453444</v>
      </c>
      <c r="AE72" s="53">
        <v>0.95748987854251011</v>
      </c>
      <c r="AF72" s="53">
        <v>1</v>
      </c>
      <c r="AG72" s="53">
        <v>0.99574468085106382</v>
      </c>
      <c r="AH72" s="53">
        <v>1</v>
      </c>
      <c r="AI72" s="53">
        <v>0.98001673578381321</v>
      </c>
      <c r="AJ72" s="53">
        <v>0.94331983805668018</v>
      </c>
      <c r="AK72" s="53">
        <v>0.98380566801619429</v>
      </c>
      <c r="AL72" s="53">
        <v>0.96153846153846156</v>
      </c>
      <c r="AM72" s="53">
        <v>0.97975708502024295</v>
      </c>
      <c r="AN72" s="53">
        <v>0.94736842105263153</v>
      </c>
      <c r="AO72" s="53">
        <v>0.96761133603238869</v>
      </c>
      <c r="AP72" s="53">
        <v>0.96761133603238869</v>
      </c>
      <c r="AQ72" s="53">
        <v>0.9644303065355696</v>
      </c>
      <c r="AR72" s="53">
        <v>0.93724696356275305</v>
      </c>
      <c r="AS72" s="53">
        <v>0.98785425101214575</v>
      </c>
      <c r="AT72" s="53">
        <v>0.9412955465587044</v>
      </c>
      <c r="AU72" s="53">
        <v>0.9412955465587044</v>
      </c>
      <c r="AV72" s="53">
        <v>0.94939271255060731</v>
      </c>
      <c r="AW72" s="53">
        <v>0.97368421052631582</v>
      </c>
      <c r="AX72" s="53">
        <v>0.94939271255060731</v>
      </c>
      <c r="AY72" s="53">
        <v>0.95430884904569113</v>
      </c>
      <c r="AZ72" s="53">
        <v>0.90080971659919029</v>
      </c>
      <c r="BA72" s="53">
        <v>0.97773279352226716</v>
      </c>
      <c r="BB72" s="53">
        <v>0.89473684210526316</v>
      </c>
      <c r="BC72" s="53">
        <v>0.89271255060728749</v>
      </c>
      <c r="BD72" s="53">
        <v>0.96356275303643724</v>
      </c>
      <c r="BE72" s="53">
        <v>1</v>
      </c>
      <c r="BF72" s="53">
        <v>0.96153846153846156</v>
      </c>
      <c r="BG72" s="53">
        <v>0.94158473105841523</v>
      </c>
      <c r="BH72" s="53">
        <v>0.95951417004048578</v>
      </c>
      <c r="BI72" s="53">
        <v>0.92712550607287447</v>
      </c>
      <c r="BJ72" s="53">
        <v>0.98178137651821862</v>
      </c>
      <c r="BK72" s="53">
        <v>1</v>
      </c>
      <c r="BL72" s="53">
        <v>0.96963562753036436</v>
      </c>
      <c r="BM72" s="53">
        <v>0.97165991902834004</v>
      </c>
      <c r="BN72" s="53">
        <v>0.98785425101214575</v>
      </c>
      <c r="BO72" s="53">
        <v>0.97108155002891849</v>
      </c>
      <c r="BP72" s="53">
        <v>0.97368421052631582</v>
      </c>
      <c r="BQ72" s="53">
        <v>1</v>
      </c>
      <c r="BR72" s="53">
        <v>0.9919028340080972</v>
      </c>
      <c r="BS72" s="53">
        <v>0.97975708502024295</v>
      </c>
      <c r="BT72" s="53">
        <v>0.99392712550607287</v>
      </c>
      <c r="BU72" s="53">
        <v>0.98987854251012142</v>
      </c>
      <c r="BV72" s="53">
        <v>0.98380566801619429</v>
      </c>
      <c r="BW72" s="53">
        <v>0.98756506651243492</v>
      </c>
      <c r="BX72" s="53">
        <v>0.95141700404858298</v>
      </c>
      <c r="BY72" s="53">
        <v>0.99797570850202433</v>
      </c>
      <c r="BZ72" s="53">
        <v>0.95546558704453444</v>
      </c>
      <c r="CA72" s="53">
        <v>0.96963562753036436</v>
      </c>
      <c r="CB72" s="53">
        <v>0.97368421052631582</v>
      </c>
      <c r="CC72" s="53">
        <v>0.98785425101214575</v>
      </c>
      <c r="CD72" s="53">
        <v>0.99392712550607287</v>
      </c>
      <c r="CE72" s="53">
        <v>0.97570850202429149</v>
      </c>
      <c r="CF72" s="53">
        <v>0.96781367728416201</v>
      </c>
    </row>
    <row r="73" spans="27:84" x14ac:dyDescent="0.25">
      <c r="AA73" s="38" t="s">
        <v>480</v>
      </c>
      <c r="AB73" s="53">
        <v>0.95527522935779818</v>
      </c>
      <c r="AC73" s="53">
        <v>0.97770345596432551</v>
      </c>
      <c r="AD73" s="53">
        <v>0.96171693735498842</v>
      </c>
      <c r="AE73" s="53">
        <v>0.98183881952326901</v>
      </c>
      <c r="AF73" s="53">
        <v>0.97155858930602956</v>
      </c>
      <c r="AG73" s="53">
        <v>0.98048220436280142</v>
      </c>
      <c r="AH73" s="53">
        <v>0.98281786941580751</v>
      </c>
      <c r="AI73" s="53">
        <v>0.97305615789785982</v>
      </c>
      <c r="AJ73" s="53">
        <v>0.96403712296983757</v>
      </c>
      <c r="AK73" s="53">
        <v>0.99096045197740112</v>
      </c>
      <c r="AL73" s="53">
        <v>0.93386545039908775</v>
      </c>
      <c r="AM73" s="53">
        <v>0.95885714285714285</v>
      </c>
      <c r="AN73" s="53">
        <v>0.93150684931506844</v>
      </c>
      <c r="AO73" s="53">
        <v>0.96989966555183948</v>
      </c>
      <c r="AP73" s="53">
        <v>0.98648648648648651</v>
      </c>
      <c r="AQ73" s="53">
        <v>0.96223045279383768</v>
      </c>
      <c r="AR73" s="53">
        <v>0.92962542565266737</v>
      </c>
      <c r="AS73" s="53">
        <v>0.98198198198198194</v>
      </c>
      <c r="AT73" s="53">
        <v>0.9354473386183465</v>
      </c>
      <c r="AU73" s="53">
        <v>0.93891402714932126</v>
      </c>
      <c r="AV73" s="53">
        <v>0.97727272727272729</v>
      </c>
      <c r="AW73" s="53">
        <v>0.95356738391845974</v>
      </c>
      <c r="AX73" s="53">
        <v>0.95356738391845974</v>
      </c>
      <c r="AY73" s="53">
        <v>0.95291089550170927</v>
      </c>
      <c r="AZ73" s="53">
        <v>0.97138047138047134</v>
      </c>
      <c r="BA73" s="53">
        <v>0.94370860927152322</v>
      </c>
      <c r="BB73" s="53">
        <v>0.87840909090909092</v>
      </c>
      <c r="BC73" s="53">
        <v>0.87954545454545452</v>
      </c>
      <c r="BD73" s="53">
        <v>0.93932584269662922</v>
      </c>
      <c r="BE73" s="53">
        <v>0.94263217097862773</v>
      </c>
      <c r="BF73" s="53">
        <v>0.94660734149054504</v>
      </c>
      <c r="BG73" s="53">
        <v>0.92880128303890608</v>
      </c>
      <c r="BH73" s="53">
        <v>1</v>
      </c>
      <c r="BI73" s="53">
        <v>0.88068181818181823</v>
      </c>
      <c r="BJ73" s="53">
        <v>1</v>
      </c>
      <c r="BK73" s="53">
        <v>0.99889012208657046</v>
      </c>
      <c r="BL73" s="53">
        <v>0.93025871766029244</v>
      </c>
      <c r="BM73" s="53">
        <v>0.906508875739645</v>
      </c>
      <c r="BN73" s="53">
        <v>0.93288590604026844</v>
      </c>
      <c r="BO73" s="53">
        <v>0.94988934852979923</v>
      </c>
      <c r="BP73" s="53">
        <v>0.96373626373626375</v>
      </c>
      <c r="BQ73" s="53">
        <v>0.94444444444444442</v>
      </c>
      <c r="BR73" s="53">
        <v>0.9505494505494505</v>
      </c>
      <c r="BS73" s="53">
        <v>0.95331161780673179</v>
      </c>
      <c r="BT73" s="53">
        <v>0.92497320471597</v>
      </c>
      <c r="BU73" s="53">
        <v>0.95735607675906187</v>
      </c>
      <c r="BV73" s="53">
        <v>0.94341675734494013</v>
      </c>
      <c r="BW73" s="53">
        <v>0.94825540219383753</v>
      </c>
      <c r="BX73" s="53">
        <v>0.98568281938325997</v>
      </c>
      <c r="BY73" s="53">
        <v>0.99444444444444446</v>
      </c>
      <c r="BZ73" s="53">
        <v>0.9933407325194229</v>
      </c>
      <c r="CA73" s="53">
        <v>0.97821350762527237</v>
      </c>
      <c r="CB73" s="53">
        <v>0.95685005393743261</v>
      </c>
      <c r="CC73" s="53">
        <v>0.94545454545454544</v>
      </c>
      <c r="CD73" s="53">
        <v>0.94384449244060475</v>
      </c>
      <c r="CE73" s="53">
        <v>0.97111865654356888</v>
      </c>
      <c r="CF73" s="53">
        <v>0.95518031378564539</v>
      </c>
    </row>
    <row r="74" spans="27:84" x14ac:dyDescent="0.25">
      <c r="AA74" s="38" t="s">
        <v>481</v>
      </c>
      <c r="AB74" s="53">
        <v>0.94247787610619471</v>
      </c>
      <c r="AC74" s="53">
        <v>0.95170142700329308</v>
      </c>
      <c r="AD74" s="53">
        <v>0.94748603351955307</v>
      </c>
      <c r="AE74" s="53">
        <v>0.9497767857142857</v>
      </c>
      <c r="AF74" s="53">
        <v>0.95474613686534215</v>
      </c>
      <c r="AG74" s="53">
        <v>0.96692392502756341</v>
      </c>
      <c r="AH74" s="53">
        <v>0.95279912184412729</v>
      </c>
      <c r="AI74" s="53">
        <v>0.95227304372576571</v>
      </c>
      <c r="AJ74" s="53">
        <v>0.99332591768631817</v>
      </c>
      <c r="AK74" s="53">
        <v>0.98812095032397407</v>
      </c>
      <c r="AL74" s="53">
        <v>0.99329608938547487</v>
      </c>
      <c r="AM74" s="53">
        <v>0.9932659932659933</v>
      </c>
      <c r="AN74" s="53">
        <v>0.98241758241758237</v>
      </c>
      <c r="AO74" s="53">
        <v>0.9790979097909791</v>
      </c>
      <c r="AP74" s="53">
        <v>0.99670329670329672</v>
      </c>
      <c r="AQ74" s="53">
        <v>0.98946110565337408</v>
      </c>
      <c r="AR74" s="53">
        <v>0.98006644518272423</v>
      </c>
      <c r="AS74" s="53">
        <v>0.98221757322175729</v>
      </c>
      <c r="AT74" s="53">
        <v>0.9691289966923925</v>
      </c>
      <c r="AU74" s="53">
        <v>0.99103139013452912</v>
      </c>
      <c r="AV74" s="53">
        <v>0.99783315276273021</v>
      </c>
      <c r="AW74" s="53">
        <v>0.96186440677966101</v>
      </c>
      <c r="AX74" s="53">
        <v>0.98716577540106953</v>
      </c>
      <c r="AY74" s="53">
        <v>0.98132967716783781</v>
      </c>
      <c r="AZ74" s="53">
        <v>0.92204899777282856</v>
      </c>
      <c r="BA74" s="53">
        <v>0.99006622516556286</v>
      </c>
      <c r="BB74" s="53">
        <v>0.91377379619260923</v>
      </c>
      <c r="BC74" s="53">
        <v>0.89366515837104077</v>
      </c>
      <c r="BD74" s="53">
        <v>0.97921225382932164</v>
      </c>
      <c r="BE74" s="53">
        <v>0.99020674646354734</v>
      </c>
      <c r="BF74" s="53">
        <v>0.99034334763948495</v>
      </c>
      <c r="BG74" s="53">
        <v>0.95418807506205661</v>
      </c>
      <c r="BH74" s="53">
        <v>0.97486338797814209</v>
      </c>
      <c r="BI74" s="53">
        <v>0.93792325056433412</v>
      </c>
      <c r="BJ74" s="53">
        <v>0.97486338797814209</v>
      </c>
      <c r="BK74" s="53">
        <v>0.99671772428884031</v>
      </c>
      <c r="BL74" s="53">
        <v>0.97486338797814209</v>
      </c>
      <c r="BM74" s="53">
        <v>0.98759864712514089</v>
      </c>
      <c r="BN74" s="53">
        <v>0.97505422993492408</v>
      </c>
      <c r="BO74" s="53">
        <v>0.9745548594068093</v>
      </c>
      <c r="BP74" s="53">
        <v>0.96338912133891208</v>
      </c>
      <c r="BQ74" s="53">
        <v>0.97529538131041893</v>
      </c>
      <c r="BR74" s="53">
        <v>0.98740818467995806</v>
      </c>
      <c r="BS74" s="53">
        <v>0.99691358024691357</v>
      </c>
      <c r="BT74" s="53">
        <v>0.96153846153846156</v>
      </c>
      <c r="BU74" s="53">
        <v>0.95900755124056092</v>
      </c>
      <c r="BV74" s="53">
        <v>0.95788336933045359</v>
      </c>
      <c r="BW74" s="53">
        <v>0.97163366424081132</v>
      </c>
      <c r="BX74" s="53">
        <v>0.97239915074309979</v>
      </c>
      <c r="BY74" s="53">
        <v>0.99385245901639341</v>
      </c>
      <c r="BZ74" s="53">
        <v>0.9850267379679144</v>
      </c>
      <c r="CA74" s="53">
        <v>0.99582463465553239</v>
      </c>
      <c r="CB74" s="53">
        <v>0.98546209761163028</v>
      </c>
      <c r="CC74" s="53">
        <v>0.99158780231335442</v>
      </c>
      <c r="CD74" s="53">
        <v>0.98765432098765427</v>
      </c>
      <c r="CE74" s="53">
        <v>0.9874010290422256</v>
      </c>
      <c r="CF74" s="53">
        <v>0.97297735061412549</v>
      </c>
    </row>
    <row r="75" spans="27:84" x14ac:dyDescent="0.25">
      <c r="AA75" s="38" t="s">
        <v>482</v>
      </c>
      <c r="AB75" s="53">
        <v>0.92307692307692313</v>
      </c>
      <c r="AC75" s="53">
        <v>0.96132596685082872</v>
      </c>
      <c r="AD75" s="53">
        <v>0.94161958568738224</v>
      </c>
      <c r="AE75" s="53">
        <v>0.95497185741088175</v>
      </c>
      <c r="AF75" s="53">
        <v>0.96448598130841123</v>
      </c>
      <c r="AG75" s="53">
        <v>0.94545454545454544</v>
      </c>
      <c r="AH75" s="53">
        <v>0.92962962962962958</v>
      </c>
      <c r="AI75" s="53">
        <v>0.94579492705980017</v>
      </c>
      <c r="AJ75" s="53">
        <v>0.93076923076923079</v>
      </c>
      <c r="AK75" s="53">
        <v>0.93548387096774188</v>
      </c>
      <c r="AL75" s="53">
        <v>0.90857142857142859</v>
      </c>
      <c r="AM75" s="53">
        <v>0.95419847328244278</v>
      </c>
      <c r="AN75" s="53">
        <v>0.94746716697936206</v>
      </c>
      <c r="AO75" s="53">
        <v>0.94285714285714284</v>
      </c>
      <c r="AP75" s="53">
        <v>0.95344506517690875</v>
      </c>
      <c r="AQ75" s="53">
        <v>0.93897033980060829</v>
      </c>
      <c r="AR75" s="53">
        <v>0.93702290076335881</v>
      </c>
      <c r="AS75" s="53">
        <v>0.97597042513863219</v>
      </c>
      <c r="AT75" s="53">
        <v>0.94128787878787878</v>
      </c>
      <c r="AU75" s="53">
        <v>0.95318352059925093</v>
      </c>
      <c r="AV75" s="53">
        <v>0.9584120982986768</v>
      </c>
      <c r="AW75" s="53">
        <v>0.97426470588235292</v>
      </c>
      <c r="AX75" s="53">
        <v>0.97368421052631582</v>
      </c>
      <c r="AY75" s="53">
        <v>0.95911796285663797</v>
      </c>
      <c r="AZ75" s="53">
        <v>0.86817325800376643</v>
      </c>
      <c r="BA75" s="53">
        <v>0.95643939393939392</v>
      </c>
      <c r="BB75" s="53">
        <v>0.86476190476190473</v>
      </c>
      <c r="BC75" s="53">
        <v>0.82600382409177819</v>
      </c>
      <c r="BD75" s="53">
        <v>0.9087523277467412</v>
      </c>
      <c r="BE75" s="53">
        <v>0.95895522388059706</v>
      </c>
      <c r="BF75" s="53">
        <v>0.91588785046728971</v>
      </c>
      <c r="BG75" s="53">
        <v>0.89985339755592442</v>
      </c>
      <c r="BH75" s="53">
        <v>0.89871086556169433</v>
      </c>
      <c r="BI75" s="53">
        <v>0.87735849056603776</v>
      </c>
      <c r="BJ75" s="53">
        <v>0.92777777777777781</v>
      </c>
      <c r="BK75" s="53">
        <v>0.9378427787934186</v>
      </c>
      <c r="BL75" s="53">
        <v>0.95833333333333337</v>
      </c>
      <c r="BM75" s="53">
        <v>0.94360902255639101</v>
      </c>
      <c r="BN75" s="53">
        <v>0.95539033457249067</v>
      </c>
      <c r="BO75" s="53">
        <v>0.92843180045159202</v>
      </c>
      <c r="BP75" s="53">
        <v>0.94346289752650181</v>
      </c>
      <c r="BQ75" s="53">
        <v>0.93189964157706096</v>
      </c>
      <c r="BR75" s="53">
        <v>0.93245778611632268</v>
      </c>
      <c r="BS75" s="53">
        <v>0.93613138686131392</v>
      </c>
      <c r="BT75" s="53">
        <v>0.95929203539823005</v>
      </c>
      <c r="BU75" s="53">
        <v>0.92043399638336343</v>
      </c>
      <c r="BV75" s="53">
        <v>0.94513274336283182</v>
      </c>
      <c r="BW75" s="53">
        <v>0.93840149817508922</v>
      </c>
      <c r="BX75" s="53">
        <v>0.95340501792114696</v>
      </c>
      <c r="BY75" s="53">
        <v>0.95315315315315319</v>
      </c>
      <c r="BZ75" s="53">
        <v>0.956989247311828</v>
      </c>
      <c r="CA75" s="53">
        <v>0.9554367201426025</v>
      </c>
      <c r="CB75" s="53">
        <v>0.96071428571428574</v>
      </c>
      <c r="CC75" s="53">
        <v>0.9521276595744681</v>
      </c>
      <c r="CD75" s="53">
        <v>0.95017793594306055</v>
      </c>
      <c r="CE75" s="53">
        <v>0.95457200282293486</v>
      </c>
      <c r="CF75" s="53">
        <v>0.93787741838894101</v>
      </c>
    </row>
    <row r="76" spans="27:84" x14ac:dyDescent="0.25">
      <c r="AA76" s="38" t="s">
        <v>483</v>
      </c>
      <c r="AB76" s="53">
        <v>1</v>
      </c>
      <c r="AC76" s="53">
        <v>1</v>
      </c>
      <c r="AD76" s="53">
        <v>1</v>
      </c>
      <c r="AE76" s="53">
        <v>1</v>
      </c>
      <c r="AF76" s="53">
        <v>1</v>
      </c>
      <c r="AG76" s="53">
        <v>1</v>
      </c>
      <c r="AH76" s="53">
        <v>1</v>
      </c>
      <c r="AI76" s="53">
        <v>1</v>
      </c>
      <c r="AJ76" s="53">
        <v>1</v>
      </c>
      <c r="AK76" s="53">
        <v>1</v>
      </c>
      <c r="AL76" s="53">
        <v>1</v>
      </c>
      <c r="AM76" s="53">
        <v>1</v>
      </c>
      <c r="AN76" s="53">
        <v>1</v>
      </c>
      <c r="AO76" s="53">
        <v>1</v>
      </c>
      <c r="AP76" s="53">
        <v>1</v>
      </c>
      <c r="AQ76" s="53">
        <v>1</v>
      </c>
      <c r="AR76" s="53">
        <v>1</v>
      </c>
      <c r="AS76" s="53">
        <v>1</v>
      </c>
      <c r="AT76" s="53">
        <v>1</v>
      </c>
      <c r="AU76" s="53">
        <v>1</v>
      </c>
      <c r="AV76" s="53">
        <v>1</v>
      </c>
      <c r="AW76" s="53">
        <v>1</v>
      </c>
      <c r="AX76" s="53">
        <v>1</v>
      </c>
      <c r="AY76" s="53">
        <v>1</v>
      </c>
      <c r="AZ76" s="53">
        <v>1</v>
      </c>
      <c r="BA76" s="53">
        <v>1</v>
      </c>
      <c r="BB76" s="53">
        <v>0.90929705215419498</v>
      </c>
      <c r="BC76" s="53">
        <v>0.98194130925507905</v>
      </c>
      <c r="BD76" s="53">
        <v>1</v>
      </c>
      <c r="BE76" s="53">
        <v>1</v>
      </c>
      <c r="BF76" s="53">
        <v>1</v>
      </c>
      <c r="BG76" s="53">
        <v>0.98446262305846777</v>
      </c>
      <c r="BH76" s="53">
        <v>0.98286937901498928</v>
      </c>
      <c r="BI76" s="53">
        <v>0.99097065462753953</v>
      </c>
      <c r="BJ76" s="53">
        <v>1</v>
      </c>
      <c r="BK76" s="53">
        <v>0.98917748917748916</v>
      </c>
      <c r="BL76" s="53">
        <v>1</v>
      </c>
      <c r="BM76" s="53">
        <v>1</v>
      </c>
      <c r="BN76" s="53">
        <v>1</v>
      </c>
      <c r="BO76" s="53">
        <v>0.99471678897428828</v>
      </c>
      <c r="BP76" s="53">
        <v>1</v>
      </c>
      <c r="BQ76" s="53">
        <v>1</v>
      </c>
      <c r="BR76" s="53">
        <v>0.99340659340659343</v>
      </c>
      <c r="BS76" s="53">
        <v>1</v>
      </c>
      <c r="BT76" s="53">
        <v>0.99570815450643779</v>
      </c>
      <c r="BU76" s="53">
        <v>1</v>
      </c>
      <c r="BV76" s="53">
        <v>0.99357601713062094</v>
      </c>
      <c r="BW76" s="53">
        <v>0.99752725214909321</v>
      </c>
      <c r="BX76" s="53">
        <v>1</v>
      </c>
      <c r="BY76" s="53">
        <v>1</v>
      </c>
      <c r="BZ76" s="53">
        <v>0.99568034557235419</v>
      </c>
      <c r="CA76" s="53">
        <v>1</v>
      </c>
      <c r="CB76" s="53">
        <v>1</v>
      </c>
      <c r="CC76" s="53">
        <v>1</v>
      </c>
      <c r="CD76" s="53">
        <v>0.99584199584199584</v>
      </c>
      <c r="CE76" s="53">
        <v>0.99878890591633573</v>
      </c>
      <c r="CF76" s="53">
        <v>0.99649936715688348</v>
      </c>
    </row>
    <row r="77" spans="27:84" x14ac:dyDescent="0.25">
      <c r="AA77" s="38" t="s">
        <v>484</v>
      </c>
      <c r="AB77" s="53">
        <v>0.95804195804195802</v>
      </c>
      <c r="AC77" s="53">
        <v>0.92495636998254804</v>
      </c>
      <c r="AD77" s="53">
        <v>0.95706618962432921</v>
      </c>
      <c r="AE77" s="53">
        <v>0.95158597662771283</v>
      </c>
      <c r="AF77" s="53">
        <v>0.93145869947275928</v>
      </c>
      <c r="AG77" s="53">
        <v>0.92082616179001719</v>
      </c>
      <c r="AH77" s="53">
        <v>0.91623036649214662</v>
      </c>
      <c r="AI77" s="53">
        <v>0.9371665317187815</v>
      </c>
      <c r="AJ77" s="53">
        <v>0.92105263157894735</v>
      </c>
      <c r="AK77" s="53">
        <v>0.97931034482758617</v>
      </c>
      <c r="AL77" s="53">
        <v>0.94557823129251706</v>
      </c>
      <c r="AM77" s="53">
        <v>0.94798657718120805</v>
      </c>
      <c r="AN77" s="53">
        <v>0.9595278246205734</v>
      </c>
      <c r="AO77" s="53">
        <v>0.9845890410958904</v>
      </c>
      <c r="AP77" s="53">
        <v>0.98126064735945484</v>
      </c>
      <c r="AQ77" s="53">
        <v>0.9599007568508825</v>
      </c>
      <c r="AR77" s="53">
        <v>0.93531468531468531</v>
      </c>
      <c r="AS77" s="53">
        <v>0.9519725557461407</v>
      </c>
      <c r="AT77" s="53">
        <v>0.91695501730103801</v>
      </c>
      <c r="AU77" s="53">
        <v>0.93150684931506844</v>
      </c>
      <c r="AV77" s="53">
        <v>0.92929292929292928</v>
      </c>
      <c r="AW77" s="53">
        <v>0.95492487479131882</v>
      </c>
      <c r="AX77" s="53">
        <v>0.95379537953795379</v>
      </c>
      <c r="AY77" s="53">
        <v>0.93910889875701908</v>
      </c>
      <c r="AZ77" s="53">
        <v>0.901213171577123</v>
      </c>
      <c r="BA77" s="53">
        <v>0.95093062605752965</v>
      </c>
      <c r="BB77" s="53">
        <v>0.87150837988826813</v>
      </c>
      <c r="BC77" s="53">
        <v>0.84572490706319703</v>
      </c>
      <c r="BD77" s="53">
        <v>0.91965811965811961</v>
      </c>
      <c r="BE77" s="53">
        <v>0.95966386554621852</v>
      </c>
      <c r="BF77" s="53">
        <v>0.95741056218057918</v>
      </c>
      <c r="BG77" s="53">
        <v>0.91515851885300503</v>
      </c>
      <c r="BH77" s="53">
        <v>0.96763202725724018</v>
      </c>
      <c r="BI77" s="53">
        <v>0.92975970425138632</v>
      </c>
      <c r="BJ77" s="53">
        <v>0.90955631399317405</v>
      </c>
      <c r="BK77" s="53">
        <v>0.96768707482993199</v>
      </c>
      <c r="BL77" s="53">
        <v>0.9642857142857143</v>
      </c>
      <c r="BM77" s="53">
        <v>0.93526405451448036</v>
      </c>
      <c r="BN77" s="53">
        <v>0.94358974358974357</v>
      </c>
      <c r="BO77" s="53">
        <v>0.9453963761030959</v>
      </c>
      <c r="BP77" s="53">
        <v>0.92355694227769114</v>
      </c>
      <c r="BQ77" s="53">
        <v>0.99831932773109244</v>
      </c>
      <c r="BR77" s="53">
        <v>0.87561374795417346</v>
      </c>
      <c r="BS77" s="53">
        <v>0.91410048622366291</v>
      </c>
      <c r="BT77" s="53">
        <v>0.94668820678513732</v>
      </c>
      <c r="BU77" s="53">
        <v>0.97619047619047616</v>
      </c>
      <c r="BV77" s="53">
        <v>0.93920000000000003</v>
      </c>
      <c r="BW77" s="53">
        <v>0.93909559816603327</v>
      </c>
      <c r="BX77" s="53">
        <v>0.88039867109634551</v>
      </c>
      <c r="BY77" s="53">
        <v>0.89250814332247552</v>
      </c>
      <c r="BZ77" s="53">
        <v>0.89273927392739272</v>
      </c>
      <c r="CA77" s="53">
        <v>0.93944353518821599</v>
      </c>
      <c r="CB77" s="53">
        <v>0.89917355371900831</v>
      </c>
      <c r="CC77" s="53">
        <v>0.89552238805970152</v>
      </c>
      <c r="CD77" s="53">
        <v>0.90848585690515804</v>
      </c>
      <c r="CE77" s="53">
        <v>0.90118163174547117</v>
      </c>
      <c r="CF77" s="53">
        <v>0.93385833031346976</v>
      </c>
    </row>
    <row r="78" spans="27:84" x14ac:dyDescent="0.25">
      <c r="AA78" s="38" t="s">
        <v>485</v>
      </c>
      <c r="AB78" s="53">
        <v>0.93974358974358974</v>
      </c>
      <c r="AC78" s="53">
        <v>0.95501285347043707</v>
      </c>
      <c r="AD78" s="53">
        <v>0.93205128205128207</v>
      </c>
      <c r="AE78" s="53">
        <v>0.95747422680412375</v>
      </c>
      <c r="AF78" s="53">
        <v>0.95256410256410251</v>
      </c>
      <c r="AG78" s="53">
        <v>0.95918367346938771</v>
      </c>
      <c r="AH78" s="53">
        <v>0.96679438058748401</v>
      </c>
      <c r="AI78" s="53">
        <v>0.95183201552720109</v>
      </c>
      <c r="AJ78" s="53">
        <v>0.96005154639175261</v>
      </c>
      <c r="AK78" s="53">
        <v>0.97279792746113991</v>
      </c>
      <c r="AL78" s="53">
        <v>0.94587628865979378</v>
      </c>
      <c r="AM78" s="53">
        <v>0.96778350515463918</v>
      </c>
      <c r="AN78" s="53">
        <v>0.97293814432989689</v>
      </c>
      <c r="AO78" s="53">
        <v>0.95989650711513586</v>
      </c>
      <c r="AP78" s="53">
        <v>0.93943298969072164</v>
      </c>
      <c r="AQ78" s="53">
        <v>0.95982527268615414</v>
      </c>
      <c r="AR78" s="53">
        <v>0.96627756160830092</v>
      </c>
      <c r="AS78" s="53">
        <v>0.95354838709677414</v>
      </c>
      <c r="AT78" s="53">
        <v>0.94935064935064939</v>
      </c>
      <c r="AU78" s="53">
        <v>0.97938144329896903</v>
      </c>
      <c r="AV78" s="53">
        <v>0.97922077922077921</v>
      </c>
      <c r="AW78" s="53">
        <v>0.96387096774193548</v>
      </c>
      <c r="AX78" s="53">
        <v>0.95360824742268047</v>
      </c>
      <c r="AY78" s="53">
        <v>0.96360829082001265</v>
      </c>
      <c r="AZ78" s="53">
        <v>0.865979381443299</v>
      </c>
      <c r="BA78" s="53">
        <v>0.98309492847854352</v>
      </c>
      <c r="BB78" s="53">
        <v>0.85567010309278346</v>
      </c>
      <c r="BC78" s="53">
        <v>0.85026737967914434</v>
      </c>
      <c r="BD78" s="53">
        <v>0.90709677419354839</v>
      </c>
      <c r="BE78" s="53">
        <v>0.96618985695708715</v>
      </c>
      <c r="BF78" s="53">
        <v>0.93333333333333335</v>
      </c>
      <c r="BG78" s="53">
        <v>0.90880453673967698</v>
      </c>
      <c r="BH78" s="53">
        <v>0.94210526315789478</v>
      </c>
      <c r="BI78" s="53">
        <v>0.85313751668891857</v>
      </c>
      <c r="BJ78" s="53">
        <v>0.92368421052631577</v>
      </c>
      <c r="BK78" s="53">
        <v>0.94953519256308105</v>
      </c>
      <c r="BL78" s="53">
        <v>0.97112860892388453</v>
      </c>
      <c r="BM78" s="53">
        <v>0.91156462585034015</v>
      </c>
      <c r="BN78" s="53">
        <v>0.93405114401076716</v>
      </c>
      <c r="BO78" s="53">
        <v>0.92645808024588605</v>
      </c>
      <c r="BP78" s="53">
        <v>0.91012658227848098</v>
      </c>
      <c r="BQ78" s="53">
        <v>0.96787148594377514</v>
      </c>
      <c r="BR78" s="53">
        <v>0.91265822784810124</v>
      </c>
      <c r="BS78" s="53">
        <v>0.93709884467265725</v>
      </c>
      <c r="BT78" s="53">
        <v>0.97814910025706936</v>
      </c>
      <c r="BU78" s="53">
        <v>0.97863818424566085</v>
      </c>
      <c r="BV78" s="53">
        <v>0.95084087968952136</v>
      </c>
      <c r="BW78" s="53">
        <v>0.94791190070503806</v>
      </c>
      <c r="BX78" s="53">
        <v>0.93709884467265725</v>
      </c>
      <c r="BY78" s="53">
        <v>0.93299620733249056</v>
      </c>
      <c r="BZ78" s="53">
        <v>0.93453145057766362</v>
      </c>
      <c r="CA78" s="53">
        <v>0.96919127086007706</v>
      </c>
      <c r="CB78" s="53">
        <v>0.94865211810012839</v>
      </c>
      <c r="CC78" s="53">
        <v>0.9386189258312021</v>
      </c>
      <c r="CD78" s="53">
        <v>0.94884910485933505</v>
      </c>
      <c r="CE78" s="53">
        <v>0.94427684603336481</v>
      </c>
      <c r="CF78" s="53">
        <v>0.94324527753676179</v>
      </c>
    </row>
    <row r="79" spans="27:84" x14ac:dyDescent="0.25">
      <c r="AA79" s="38" t="s">
        <v>486</v>
      </c>
      <c r="AB79" s="53">
        <v>0.98953662182361735</v>
      </c>
      <c r="AC79" s="53">
        <v>0.99850968703427723</v>
      </c>
      <c r="AD79" s="53">
        <v>0.99401197604790414</v>
      </c>
      <c r="AE79" s="53">
        <v>0.99852289512555392</v>
      </c>
      <c r="AF79" s="53">
        <v>0.9970326409495549</v>
      </c>
      <c r="AG79" s="53">
        <v>0.98509687034277194</v>
      </c>
      <c r="AH79" s="53">
        <v>0.99402985074626871</v>
      </c>
      <c r="AI79" s="53">
        <v>0.99382007743856404</v>
      </c>
      <c r="AJ79" s="53">
        <v>0.99105812220566314</v>
      </c>
      <c r="AK79" s="53">
        <v>0.9970326409495549</v>
      </c>
      <c r="AL79" s="53">
        <v>0.99851411589895989</v>
      </c>
      <c r="AM79" s="53">
        <v>1</v>
      </c>
      <c r="AN79" s="53">
        <v>0.9985074626865672</v>
      </c>
      <c r="AO79" s="53">
        <v>1</v>
      </c>
      <c r="AP79" s="53">
        <v>0.99854014598540142</v>
      </c>
      <c r="AQ79" s="53">
        <v>0.99766464110373509</v>
      </c>
      <c r="AR79" s="53">
        <v>0.99701046337817634</v>
      </c>
      <c r="AS79" s="53">
        <v>1</v>
      </c>
      <c r="AT79" s="53">
        <v>1</v>
      </c>
      <c r="AU79" s="53">
        <v>0.99408284023668636</v>
      </c>
      <c r="AV79" s="53">
        <v>0.99702823179791977</v>
      </c>
      <c r="AW79" s="53">
        <v>1</v>
      </c>
      <c r="AX79" s="53">
        <v>0.99852507374631272</v>
      </c>
      <c r="AY79" s="53">
        <v>0.99809237273701357</v>
      </c>
      <c r="AZ79" s="53">
        <v>0.95495495495495497</v>
      </c>
      <c r="BA79" s="53">
        <v>0.98818316100443127</v>
      </c>
      <c r="BB79" s="53">
        <v>0.93243243243243246</v>
      </c>
      <c r="BC79" s="53">
        <v>0.95645645645645649</v>
      </c>
      <c r="BD79" s="53">
        <v>0.9940387481371088</v>
      </c>
      <c r="BE79" s="53">
        <v>0.99849624060150377</v>
      </c>
      <c r="BF79" s="53">
        <v>0.98546511627906974</v>
      </c>
      <c r="BG79" s="53">
        <v>0.97286101569513683</v>
      </c>
      <c r="BH79" s="53">
        <v>0.99851190476190477</v>
      </c>
      <c r="BI79" s="53">
        <v>0.95645645645645649</v>
      </c>
      <c r="BJ79" s="53">
        <v>0.99406528189910981</v>
      </c>
      <c r="BK79" s="53">
        <v>0.98978102189781025</v>
      </c>
      <c r="BL79" s="53">
        <v>0.98962962962962964</v>
      </c>
      <c r="BM79" s="53">
        <v>0.95645645645645649</v>
      </c>
      <c r="BN79" s="53">
        <v>0.98365527488855864</v>
      </c>
      <c r="BO79" s="53">
        <v>0.98122228942713241</v>
      </c>
      <c r="BP79" s="53">
        <v>0.98379970544918993</v>
      </c>
      <c r="BQ79" s="53">
        <v>0.99854227405247808</v>
      </c>
      <c r="BR79" s="53">
        <v>0.99857954545454541</v>
      </c>
      <c r="BS79" s="53">
        <v>0.99708454810495628</v>
      </c>
      <c r="BT79" s="53">
        <v>1</v>
      </c>
      <c r="BU79" s="53">
        <v>0.99853157121879588</v>
      </c>
      <c r="BV79" s="53">
        <v>1</v>
      </c>
      <c r="BW79" s="53">
        <v>0.99664823489713794</v>
      </c>
      <c r="BX79" s="53">
        <v>0.99258160237388726</v>
      </c>
      <c r="BY79" s="53">
        <v>0.98828696925329429</v>
      </c>
      <c r="BZ79" s="53">
        <v>1</v>
      </c>
      <c r="CA79" s="53">
        <v>1</v>
      </c>
      <c r="CB79" s="53">
        <v>0.99560117302052786</v>
      </c>
      <c r="CC79" s="53">
        <v>0.98820058997050142</v>
      </c>
      <c r="CD79" s="53">
        <v>0.98370370370370375</v>
      </c>
      <c r="CE79" s="53">
        <v>0.99262486261741623</v>
      </c>
      <c r="CF79" s="53">
        <v>0.99041907055944833</v>
      </c>
    </row>
    <row r="80" spans="27:84" x14ac:dyDescent="0.25">
      <c r="AA80" s="38" t="s">
        <v>487</v>
      </c>
      <c r="AB80" s="53">
        <v>0.8307086614173228</v>
      </c>
      <c r="AC80" s="53">
        <v>0.94466403162055335</v>
      </c>
      <c r="AD80" s="53">
        <v>0.91338582677165359</v>
      </c>
      <c r="AE80" s="53">
        <v>0.96850393700787396</v>
      </c>
      <c r="AF80" s="53">
        <v>0.83003952569169959</v>
      </c>
      <c r="AG80" s="53">
        <v>0.92094861660079053</v>
      </c>
      <c r="AH80" s="53">
        <v>0.87795275590551181</v>
      </c>
      <c r="AI80" s="53">
        <v>0.89802905071648664</v>
      </c>
      <c r="AJ80" s="53">
        <v>0.93359375</v>
      </c>
      <c r="AK80" s="53">
        <v>0.96062992125984248</v>
      </c>
      <c r="AL80" s="53">
        <v>0.93359375</v>
      </c>
      <c r="AM80" s="53">
        <v>0.93359375</v>
      </c>
      <c r="AN80" s="53">
        <v>0.95294117647058818</v>
      </c>
      <c r="AO80" s="53">
        <v>0.94466403162055335</v>
      </c>
      <c r="AP80" s="53">
        <v>0.9688715953307393</v>
      </c>
      <c r="AQ80" s="53">
        <v>0.94684113924024615</v>
      </c>
      <c r="AR80" s="53">
        <v>0.84738955823293172</v>
      </c>
      <c r="AS80" s="53">
        <v>0.94841269841269837</v>
      </c>
      <c r="AT80" s="53">
        <v>0.85433070866141736</v>
      </c>
      <c r="AU80" s="53">
        <v>0.9486166007905138</v>
      </c>
      <c r="AV80" s="53">
        <v>0.8928571428571429</v>
      </c>
      <c r="AW80" s="53">
        <v>0.984375</v>
      </c>
      <c r="AX80" s="53">
        <v>0.90909090909090906</v>
      </c>
      <c r="AY80" s="53">
        <v>0.91215323114937341</v>
      </c>
      <c r="AZ80" s="53">
        <v>0.83266932270916338</v>
      </c>
      <c r="BA80" s="53">
        <v>0.96414342629482075</v>
      </c>
      <c r="BB80" s="53">
        <v>0.80400000000000005</v>
      </c>
      <c r="BC80" s="53">
        <v>0.86178861788617889</v>
      </c>
      <c r="BD80" s="53">
        <v>0.89795918367346939</v>
      </c>
      <c r="BE80" s="53">
        <v>0.97628458498023718</v>
      </c>
      <c r="BF80" s="53">
        <v>0.89600000000000002</v>
      </c>
      <c r="BG80" s="53">
        <v>0.89040644793483847</v>
      </c>
      <c r="BH80" s="53">
        <v>0.91699604743083007</v>
      </c>
      <c r="BI80" s="53">
        <v>0.91200000000000003</v>
      </c>
      <c r="BJ80" s="53">
        <v>0.9285714285714286</v>
      </c>
      <c r="BK80" s="53">
        <v>0.9377431906614786</v>
      </c>
      <c r="BL80" s="53">
        <v>0.90234375</v>
      </c>
      <c r="BM80" s="53">
        <v>0.94023904382470125</v>
      </c>
      <c r="BN80" s="53">
        <v>0.98373983739837401</v>
      </c>
      <c r="BO80" s="53">
        <v>0.93166189969811619</v>
      </c>
      <c r="BP80" s="53">
        <v>0.91085271317829453</v>
      </c>
      <c r="BQ80" s="53">
        <v>0.97785977859778594</v>
      </c>
      <c r="BR80" s="53">
        <v>0.91699604743083007</v>
      </c>
      <c r="BS80" s="53">
        <v>0.96047430830039526</v>
      </c>
      <c r="BT80" s="53">
        <v>0.9140625</v>
      </c>
      <c r="BU80" s="53">
        <v>0.97752808988764039</v>
      </c>
      <c r="BV80" s="53">
        <v>0.9507575757575758</v>
      </c>
      <c r="BW80" s="53">
        <v>0.94407585902178881</v>
      </c>
      <c r="BX80" s="53">
        <v>0.89453125</v>
      </c>
      <c r="BY80" s="53">
        <v>0.96484375</v>
      </c>
      <c r="BZ80" s="53">
        <v>0.95256916996047436</v>
      </c>
      <c r="CA80" s="53">
        <v>0.95895522388059706</v>
      </c>
      <c r="CB80" s="53">
        <v>0.93181818181818177</v>
      </c>
      <c r="CC80" s="53">
        <v>0.93511450381679384</v>
      </c>
      <c r="CD80" s="53">
        <v>0.92045454545454541</v>
      </c>
      <c r="CE80" s="53">
        <v>0.9368980892757991</v>
      </c>
      <c r="CF80" s="53">
        <v>0.92286653100523575</v>
      </c>
    </row>
    <row r="81" spans="27:84" x14ac:dyDescent="0.25">
      <c r="AA81" s="38" t="s">
        <v>488</v>
      </c>
      <c r="AB81" s="53">
        <v>0.85314685314685312</v>
      </c>
      <c r="AC81" s="53">
        <v>0.93435754189944131</v>
      </c>
      <c r="AD81" s="53">
        <v>0.86312849162011174</v>
      </c>
      <c r="AE81" s="53">
        <v>0.92727272727272725</v>
      </c>
      <c r="AF81" s="53">
        <v>0.93333333333333335</v>
      </c>
      <c r="AG81" s="53">
        <v>0.93137254901960786</v>
      </c>
      <c r="AH81" s="53">
        <v>0.92167832167832164</v>
      </c>
      <c r="AI81" s="53">
        <v>0.90918425971005667</v>
      </c>
      <c r="AJ81" s="53">
        <v>0.89444444444444449</v>
      </c>
      <c r="AK81" s="53">
        <v>0.93994413407821231</v>
      </c>
      <c r="AL81" s="53">
        <v>0.90782122905027929</v>
      </c>
      <c r="AM81" s="53">
        <v>0.89502762430939231</v>
      </c>
      <c r="AN81" s="53">
        <v>0.94198895027624308</v>
      </c>
      <c r="AO81" s="53">
        <v>0.91805555555555551</v>
      </c>
      <c r="AP81" s="53">
        <v>0.91135734072022156</v>
      </c>
      <c r="AQ81" s="53">
        <v>0.91551989691919267</v>
      </c>
      <c r="AR81" s="53">
        <v>0.85832187070151311</v>
      </c>
      <c r="AS81" s="53">
        <v>0.96580027359781118</v>
      </c>
      <c r="AT81" s="53">
        <v>0.85006877579092155</v>
      </c>
      <c r="AU81" s="53">
        <v>0.94773039889958732</v>
      </c>
      <c r="AV81" s="53">
        <v>0.9711934156378601</v>
      </c>
      <c r="AW81" s="53">
        <v>0.96565934065934067</v>
      </c>
      <c r="AX81" s="53">
        <v>0.96570644718792864</v>
      </c>
      <c r="AY81" s="53">
        <v>0.93206864606785167</v>
      </c>
      <c r="AZ81" s="53">
        <v>0.79603399433427757</v>
      </c>
      <c r="BA81" s="53">
        <v>0.94822888283378748</v>
      </c>
      <c r="BB81" s="53">
        <v>0.71813031161473084</v>
      </c>
      <c r="BC81" s="53">
        <v>0.69830028328611893</v>
      </c>
      <c r="BD81" s="53">
        <v>0.86149584487534625</v>
      </c>
      <c r="BE81" s="53">
        <v>0.93947730398899587</v>
      </c>
      <c r="BF81" s="53">
        <v>0.91495198902606312</v>
      </c>
      <c r="BG81" s="53">
        <v>0.83951694427990287</v>
      </c>
      <c r="BH81" s="53">
        <v>0.9030898876404494</v>
      </c>
      <c r="BI81" s="53">
        <v>0.74787535410764872</v>
      </c>
      <c r="BJ81" s="53">
        <v>0.8328651685393258</v>
      </c>
      <c r="BK81" s="53">
        <v>0.8679775280898876</v>
      </c>
      <c r="BL81" s="53">
        <v>0.87972027972027977</v>
      </c>
      <c r="BM81" s="53">
        <v>0.83661971830985915</v>
      </c>
      <c r="BN81" s="53">
        <v>0.88764044943820219</v>
      </c>
      <c r="BO81" s="53">
        <v>0.85082691226366458</v>
      </c>
      <c r="BP81" s="53">
        <v>0.87297297297297294</v>
      </c>
      <c r="BQ81" s="53">
        <v>0.89459084604715677</v>
      </c>
      <c r="BR81" s="53">
        <v>0.86891891891891893</v>
      </c>
      <c r="BS81" s="53">
        <v>0.90163934426229508</v>
      </c>
      <c r="BT81" s="53">
        <v>0.91081081081081083</v>
      </c>
      <c r="BU81" s="53">
        <v>0.95380434782608692</v>
      </c>
      <c r="BV81" s="53">
        <v>0.95454545454545459</v>
      </c>
      <c r="BW81" s="53">
        <v>0.90818324219767099</v>
      </c>
      <c r="BX81" s="53">
        <v>0.85382513661202186</v>
      </c>
      <c r="BY81" s="53">
        <v>0.90437158469945356</v>
      </c>
      <c r="BZ81" s="53">
        <v>0.8306010928961749</v>
      </c>
      <c r="CA81" s="53">
        <v>0.89178082191780816</v>
      </c>
      <c r="CB81" s="53">
        <v>0.87431693989071035</v>
      </c>
      <c r="CC81" s="53">
        <v>0.87568306010928965</v>
      </c>
      <c r="CD81" s="53">
        <v>0.88934426229508201</v>
      </c>
      <c r="CE81" s="53">
        <v>0.8742746997743629</v>
      </c>
      <c r="CF81" s="53">
        <v>0.88993922874467168</v>
      </c>
    </row>
    <row r="82" spans="27:84" x14ac:dyDescent="0.25">
      <c r="AA82" s="38" t="s">
        <v>489</v>
      </c>
      <c r="AB82" s="53">
        <v>0.9095283926852743</v>
      </c>
      <c r="AC82" s="53">
        <v>0.95980861244019133</v>
      </c>
      <c r="AD82" s="53">
        <v>0.91187739463601536</v>
      </c>
      <c r="AE82" s="53">
        <v>0.94072657743785848</v>
      </c>
      <c r="AF82" s="53">
        <v>0.93314231136580705</v>
      </c>
      <c r="AG82" s="53">
        <v>0.95206136145733467</v>
      </c>
      <c r="AH82" s="53">
        <v>0.9454022988505747</v>
      </c>
      <c r="AI82" s="53">
        <v>0.93607813555329378</v>
      </c>
      <c r="AJ82" s="53">
        <v>0.86857142857142855</v>
      </c>
      <c r="AK82" s="53">
        <v>0.89203925845147214</v>
      </c>
      <c r="AL82" s="53">
        <v>0.87074829931972786</v>
      </c>
      <c r="AM82" s="53">
        <v>0.88074398249452956</v>
      </c>
      <c r="AN82" s="53">
        <v>0.89375684556407453</v>
      </c>
      <c r="AO82" s="53">
        <v>0.8857782754759238</v>
      </c>
      <c r="AP82" s="53">
        <v>0.88369565217391299</v>
      </c>
      <c r="AQ82" s="53">
        <v>0.88219053457872421</v>
      </c>
      <c r="AR82" s="53">
        <v>0.8274285714285714</v>
      </c>
      <c r="AS82" s="53">
        <v>0.88029661016949157</v>
      </c>
      <c r="AT82" s="53">
        <v>0.83505154639175261</v>
      </c>
      <c r="AU82" s="53">
        <v>0.87125416204217532</v>
      </c>
      <c r="AV82" s="53">
        <v>0.85920177383592022</v>
      </c>
      <c r="AW82" s="53">
        <v>0.87852494577006512</v>
      </c>
      <c r="AX82" s="53">
        <v>0.8794642857142857</v>
      </c>
      <c r="AY82" s="53">
        <v>0.86160312790746596</v>
      </c>
      <c r="AZ82" s="53">
        <v>0.77326968973747012</v>
      </c>
      <c r="BA82" s="53">
        <v>0.88379888268156426</v>
      </c>
      <c r="BB82" s="53">
        <v>0.74614472123368925</v>
      </c>
      <c r="BC82" s="53">
        <v>0.76547619047619042</v>
      </c>
      <c r="BD82" s="53">
        <v>0.8571428571428571</v>
      </c>
      <c r="BE82" s="53">
        <v>0.87919463087248317</v>
      </c>
      <c r="BF82" s="53">
        <v>0.85682074408117248</v>
      </c>
      <c r="BG82" s="53">
        <v>0.82312110231791802</v>
      </c>
      <c r="BH82" s="53">
        <v>0.82442748091603058</v>
      </c>
      <c r="BI82" s="53">
        <v>0.78394332939787481</v>
      </c>
      <c r="BJ82" s="53">
        <v>0.8325892857142857</v>
      </c>
      <c r="BK82" s="53">
        <v>0.85651214128035325</v>
      </c>
      <c r="BL82" s="53">
        <v>0.86975717439293598</v>
      </c>
      <c r="BM82" s="53">
        <v>0.84795321637426901</v>
      </c>
      <c r="BN82" s="53">
        <v>0.86946902654867253</v>
      </c>
      <c r="BO82" s="53">
        <v>0.84066452208920317</v>
      </c>
      <c r="BP82" s="53">
        <v>0.89244851258581237</v>
      </c>
      <c r="BQ82" s="53">
        <v>0.89912280701754388</v>
      </c>
      <c r="BR82" s="53">
        <v>0.89784335981838814</v>
      </c>
      <c r="BS82" s="53">
        <v>0.9282511210762332</v>
      </c>
      <c r="BT82" s="53">
        <v>0.91785323110624317</v>
      </c>
      <c r="BU82" s="53">
        <v>0.92275132275132277</v>
      </c>
      <c r="BV82" s="53">
        <v>0.93125671321160042</v>
      </c>
      <c r="BW82" s="53">
        <v>0.91278958108102048</v>
      </c>
      <c r="BX82" s="53">
        <v>0.89155251141552516</v>
      </c>
      <c r="BY82" s="53">
        <v>0.92693565976008729</v>
      </c>
      <c r="BZ82" s="53">
        <v>0.89932126696832582</v>
      </c>
      <c r="CA82" s="53">
        <v>0.91850220264317184</v>
      </c>
      <c r="CB82" s="53">
        <v>0.90222222222222226</v>
      </c>
      <c r="CC82" s="53">
        <v>0.91919191919191923</v>
      </c>
      <c r="CD82" s="53">
        <v>0.92849162011173181</v>
      </c>
      <c r="CE82" s="53">
        <v>0.91231677175899772</v>
      </c>
      <c r="CF82" s="53">
        <v>0.88125196789808902</v>
      </c>
    </row>
    <row r="83" spans="27:84" x14ac:dyDescent="0.25">
      <c r="AA83" s="38" t="s">
        <v>490</v>
      </c>
      <c r="AB83" s="53">
        <v>0.94628647214854111</v>
      </c>
      <c r="AC83" s="53">
        <v>0.93631436314363148</v>
      </c>
      <c r="AD83" s="53">
        <v>0.95358090185676392</v>
      </c>
      <c r="AE83" s="53">
        <v>0.91661016949152541</v>
      </c>
      <c r="AF83" s="53">
        <v>0.9102990033222591</v>
      </c>
      <c r="AG83" s="53">
        <v>0.92010652463382159</v>
      </c>
      <c r="AH83" s="53">
        <v>0.92572944297082227</v>
      </c>
      <c r="AI83" s="53">
        <v>0.92984669679533793</v>
      </c>
      <c r="AJ83" s="53">
        <v>0.96133333333333337</v>
      </c>
      <c r="AK83" s="53">
        <v>0.95060080106809075</v>
      </c>
      <c r="AL83" s="53">
        <v>0.95370370370370372</v>
      </c>
      <c r="AM83" s="53">
        <v>0.94550229809586339</v>
      </c>
      <c r="AN83" s="53">
        <v>0.96133333333333337</v>
      </c>
      <c r="AO83" s="53">
        <v>0.95183946488294313</v>
      </c>
      <c r="AP83" s="53">
        <v>0.96133333333333337</v>
      </c>
      <c r="AQ83" s="53">
        <v>0.95509232396437149</v>
      </c>
      <c r="AR83" s="53">
        <v>0.93147039254823683</v>
      </c>
      <c r="AS83" s="53">
        <v>0.93399339933993397</v>
      </c>
      <c r="AT83" s="53">
        <v>0.93395597064709801</v>
      </c>
      <c r="AU83" s="53">
        <v>0.94121576486305947</v>
      </c>
      <c r="AV83" s="53">
        <v>0.9713905522288756</v>
      </c>
      <c r="AW83" s="53">
        <v>0.95448548812664913</v>
      </c>
      <c r="AX83" s="53">
        <v>0.97471723220226214</v>
      </c>
      <c r="AY83" s="53">
        <v>0.94874697142230213</v>
      </c>
      <c r="AZ83" s="53">
        <v>0.94176042356055589</v>
      </c>
      <c r="BA83" s="53">
        <v>0.95178335535006608</v>
      </c>
      <c r="BB83" s="53">
        <v>0.94176042356055589</v>
      </c>
      <c r="BC83" s="53">
        <v>0.94176042356055589</v>
      </c>
      <c r="BD83" s="53">
        <v>0.94176042356055589</v>
      </c>
      <c r="BE83" s="53">
        <v>0.94176042356055589</v>
      </c>
      <c r="BF83" s="53">
        <v>0.94176042356055589</v>
      </c>
      <c r="BG83" s="53">
        <v>0.94319227095905744</v>
      </c>
      <c r="BH83" s="53">
        <v>0.93315684976836533</v>
      </c>
      <c r="BI83" s="53">
        <v>0.95178335535006608</v>
      </c>
      <c r="BJ83" s="53">
        <v>0.93315684976836533</v>
      </c>
      <c r="BK83" s="53">
        <v>0.93315684976836533</v>
      </c>
      <c r="BL83" s="53">
        <v>0.93315684976836533</v>
      </c>
      <c r="BM83" s="53">
        <v>0.94176042356055589</v>
      </c>
      <c r="BN83" s="53">
        <v>0.93315684976836533</v>
      </c>
      <c r="BO83" s="53">
        <v>0.93704686110749258</v>
      </c>
      <c r="BP83" s="53">
        <v>0.95487246566383255</v>
      </c>
      <c r="BQ83" s="53">
        <v>0.93315684976836533</v>
      </c>
      <c r="BR83" s="53">
        <v>0.95114006514657978</v>
      </c>
      <c r="BS83" s="53">
        <v>0.95114006514657978</v>
      </c>
      <c r="BT83" s="53">
        <v>0.95737704918032784</v>
      </c>
      <c r="BU83" s="53">
        <v>0.92824226464779458</v>
      </c>
      <c r="BV83" s="53">
        <v>0.95737704918032784</v>
      </c>
      <c r="BW83" s="53">
        <v>0.94761511553340105</v>
      </c>
      <c r="BX83" s="53">
        <v>0.95114006514657978</v>
      </c>
      <c r="BY83" s="53">
        <v>0.95114006514657978</v>
      </c>
      <c r="BZ83" s="53">
        <v>0.95114006514657978</v>
      </c>
      <c r="CA83" s="53">
        <v>0.95114006514657978</v>
      </c>
      <c r="CB83" s="53">
        <v>0.95114006514657978</v>
      </c>
      <c r="CC83" s="53">
        <v>0.95114006514657978</v>
      </c>
      <c r="CD83" s="53">
        <v>0.95114006514657978</v>
      </c>
      <c r="CE83" s="53">
        <v>0.95114006514658</v>
      </c>
      <c r="CF83" s="53">
        <v>0.94466861498979193</v>
      </c>
    </row>
    <row r="84" spans="27:84" x14ac:dyDescent="0.25">
      <c r="AA84" s="38" t="s">
        <v>491</v>
      </c>
      <c r="AB84" s="53">
        <v>0.97007722007722008</v>
      </c>
      <c r="AC84" s="53">
        <v>0.95881226053639845</v>
      </c>
      <c r="AD84" s="53">
        <v>0.9575289575289575</v>
      </c>
      <c r="AE84" s="53">
        <v>0.96621621621621623</v>
      </c>
      <c r="AF84" s="53">
        <v>0.9575289575289575</v>
      </c>
      <c r="AG84" s="53">
        <v>0.96851145038167941</v>
      </c>
      <c r="AH84" s="53">
        <v>0.96057692307692311</v>
      </c>
      <c r="AI84" s="53">
        <v>0.96275028362090731</v>
      </c>
      <c r="AJ84" s="53">
        <v>0.97497593840230989</v>
      </c>
      <c r="AK84" s="53">
        <v>0.97104247104247099</v>
      </c>
      <c r="AL84" s="53">
        <v>0.98838334946757023</v>
      </c>
      <c r="AM84" s="53">
        <v>9.9221789883268477E-2</v>
      </c>
      <c r="AN84" s="53">
        <v>0.97786333012512028</v>
      </c>
      <c r="AO84" s="53">
        <v>0.97676669893514034</v>
      </c>
      <c r="AP84" s="53">
        <v>0.96080305927342258</v>
      </c>
      <c r="AQ84" s="53">
        <v>0.84986523387561486</v>
      </c>
      <c r="AR84" s="53">
        <v>0.99132111861137895</v>
      </c>
      <c r="AS84" s="53">
        <v>0.98377862595419852</v>
      </c>
      <c r="AT84" s="53">
        <v>0.98157129000969934</v>
      </c>
      <c r="AU84" s="53">
        <v>0.99035679845708779</v>
      </c>
      <c r="AV84" s="53">
        <v>0.97492767598842811</v>
      </c>
      <c r="AW84" s="53">
        <v>0.98366954851104704</v>
      </c>
      <c r="AX84" s="53">
        <v>0.98651252408477841</v>
      </c>
      <c r="AY84" s="53">
        <v>0.98459108308808829</v>
      </c>
      <c r="AZ84" s="53">
        <v>0.95033428844317092</v>
      </c>
      <c r="BA84" s="53">
        <v>0.96161228406909793</v>
      </c>
      <c r="BB84" s="53">
        <v>0.92737978410206079</v>
      </c>
      <c r="BC84" s="53">
        <v>0.92737978410206079</v>
      </c>
      <c r="BD84" s="53">
        <v>0.96438883541867182</v>
      </c>
      <c r="BE84" s="53">
        <v>0.97593840230991336</v>
      </c>
      <c r="BF84" s="53">
        <v>0.9672762271414822</v>
      </c>
      <c r="BG84" s="53">
        <v>0.95347280079806551</v>
      </c>
      <c r="BH84" s="53">
        <v>0.93899999999999995</v>
      </c>
      <c r="BI84" s="53">
        <v>0.86399999999999999</v>
      </c>
      <c r="BJ84" s="53">
        <v>0.95099999999999996</v>
      </c>
      <c r="BK84" s="53">
        <v>0.94704684317718946</v>
      </c>
      <c r="BL84" s="53">
        <v>0.93048659384309829</v>
      </c>
      <c r="BM84" s="53">
        <v>0.89669007021063185</v>
      </c>
      <c r="BN84" s="53">
        <v>0.87956564659427439</v>
      </c>
      <c r="BO84" s="53">
        <v>0.91539845054645619</v>
      </c>
      <c r="BP84" s="53">
        <v>0.95891690009337072</v>
      </c>
      <c r="BQ84" s="53">
        <v>0.96356275303643724</v>
      </c>
      <c r="BR84" s="53">
        <v>0.93650793650793651</v>
      </c>
      <c r="BS84" s="53">
        <v>0.95238095238095233</v>
      </c>
      <c r="BT84" s="53">
        <v>0.96358543417366949</v>
      </c>
      <c r="BU84" s="53">
        <v>0.95375722543352603</v>
      </c>
      <c r="BV84" s="53">
        <v>0.96349663784822281</v>
      </c>
      <c r="BW84" s="53">
        <v>0.95602969135344495</v>
      </c>
      <c r="BX84" s="53">
        <v>0.94795539033457255</v>
      </c>
      <c r="BY84" s="53">
        <v>0.91409897292250231</v>
      </c>
      <c r="BZ84" s="53">
        <v>0.94756554307116103</v>
      </c>
      <c r="CA84" s="53">
        <v>0.96535580524344566</v>
      </c>
      <c r="CB84" s="53">
        <v>0.9578651685393258</v>
      </c>
      <c r="CC84" s="53">
        <v>0.96265172735760973</v>
      </c>
      <c r="CD84" s="53">
        <v>0.9466292134831461</v>
      </c>
      <c r="CE84" s="53">
        <v>0.94887454585025199</v>
      </c>
      <c r="CF84" s="53">
        <v>0.93871172701897521</v>
      </c>
    </row>
    <row r="85" spans="27:84" x14ac:dyDescent="0.25">
      <c r="AA85" s="38" t="s">
        <v>492</v>
      </c>
      <c r="AB85" s="53">
        <v>0.82796688132474705</v>
      </c>
      <c r="AC85" s="53">
        <v>0.91575091575091572</v>
      </c>
      <c r="AD85" s="53">
        <v>0.86752529898804043</v>
      </c>
      <c r="AE85" s="53">
        <v>0.92582417582417587</v>
      </c>
      <c r="AF85" s="53">
        <v>0.91208791208791207</v>
      </c>
      <c r="AG85" s="53">
        <v>0.92216117216117222</v>
      </c>
      <c r="AH85" s="53">
        <v>0.91391941391941389</v>
      </c>
      <c r="AI85" s="53">
        <v>0.8978908242937681</v>
      </c>
      <c r="AJ85" s="53">
        <v>0.8261269549218031</v>
      </c>
      <c r="AK85" s="53">
        <v>0.94572217111315549</v>
      </c>
      <c r="AL85" s="53">
        <v>0.83072677092916281</v>
      </c>
      <c r="AM85" s="53">
        <v>0.86016559337626497</v>
      </c>
      <c r="AN85" s="53">
        <v>0.91996320147194111</v>
      </c>
      <c r="AO85" s="53">
        <v>0.93560257589696416</v>
      </c>
      <c r="AP85" s="53">
        <v>0.94756209751609932</v>
      </c>
      <c r="AQ85" s="53">
        <v>0.89512419503219864</v>
      </c>
      <c r="AR85" s="53">
        <v>0.96504139834406621</v>
      </c>
      <c r="AS85" s="53">
        <v>0.92640294388224476</v>
      </c>
      <c r="AT85" s="53">
        <v>0.90892364305427786</v>
      </c>
      <c r="AU85" s="53">
        <v>0.88224471021159157</v>
      </c>
      <c r="AV85" s="53">
        <v>0.92732290708371667</v>
      </c>
      <c r="AW85" s="53">
        <v>0.94572217111315549</v>
      </c>
      <c r="AX85" s="53">
        <v>0.90892364305427786</v>
      </c>
      <c r="AY85" s="53">
        <v>0.92351163096333289</v>
      </c>
      <c r="AZ85" s="53">
        <v>0.85310218978102192</v>
      </c>
      <c r="BA85" s="53">
        <v>0.94480220791168357</v>
      </c>
      <c r="BB85" s="53">
        <v>0.85127737226277367</v>
      </c>
      <c r="BC85" s="53">
        <v>0.80018248175182483</v>
      </c>
      <c r="BD85" s="53">
        <v>0.91926605504587156</v>
      </c>
      <c r="BE85" s="53">
        <v>0.94020239190432386</v>
      </c>
      <c r="BF85" s="53">
        <v>0.93394495412844036</v>
      </c>
      <c r="BG85" s="53">
        <v>0.89182537896941994</v>
      </c>
      <c r="BH85" s="53">
        <v>0.89169675090252709</v>
      </c>
      <c r="BI85" s="53">
        <v>0.84397810218978098</v>
      </c>
      <c r="BJ85" s="53">
        <v>0.91787003610108309</v>
      </c>
      <c r="BK85" s="53">
        <v>0.91759259259259263</v>
      </c>
      <c r="BL85" s="53">
        <v>0.91514598540145986</v>
      </c>
      <c r="BM85" s="53">
        <v>0.90328467153284675</v>
      </c>
      <c r="BN85" s="53">
        <v>0.92335766423357668</v>
      </c>
      <c r="BO85" s="53">
        <v>0.90184654327912384</v>
      </c>
      <c r="BP85" s="53">
        <v>0.93418647166361979</v>
      </c>
      <c r="BQ85" s="53">
        <v>0.94814814814814818</v>
      </c>
      <c r="BR85" s="53">
        <v>0.91681901279707501</v>
      </c>
      <c r="BS85" s="53">
        <v>0.94972577696526506</v>
      </c>
      <c r="BT85" s="53">
        <v>0.94698354661791595</v>
      </c>
      <c r="BU85" s="53">
        <v>0.95338208409506398</v>
      </c>
      <c r="BV85" s="53">
        <v>0.95238095238095233</v>
      </c>
      <c r="BW85" s="53">
        <v>0.94308942752400582</v>
      </c>
      <c r="BX85" s="53">
        <v>0.92007266121707543</v>
      </c>
      <c r="BY85" s="53">
        <v>0.93823796548592187</v>
      </c>
      <c r="BZ85" s="53">
        <v>0.93551316984559496</v>
      </c>
      <c r="CA85" s="53">
        <v>0.95095367847411449</v>
      </c>
      <c r="CB85" s="53">
        <v>0.93909090909090909</v>
      </c>
      <c r="CC85" s="53">
        <v>0.95181818181818179</v>
      </c>
      <c r="CD85" s="53">
        <v>0.91090909090909089</v>
      </c>
      <c r="CE85" s="53">
        <v>0.93522795097726974</v>
      </c>
      <c r="CF85" s="53">
        <v>0.91264513586273133</v>
      </c>
    </row>
    <row r="86" spans="27:84" x14ac:dyDescent="0.25">
      <c r="AA86" s="38" t="s">
        <v>493</v>
      </c>
      <c r="AB86" s="53">
        <v>0.95880149812734083</v>
      </c>
      <c r="AC86" s="53">
        <v>0.98894348894348894</v>
      </c>
      <c r="AD86" s="53">
        <v>0.96277915632754341</v>
      </c>
      <c r="AE86" s="53">
        <v>0.98777506112469438</v>
      </c>
      <c r="AF86" s="53">
        <v>0.97924297924297921</v>
      </c>
      <c r="AG86" s="53">
        <v>0.98354430379746838</v>
      </c>
      <c r="AH86" s="53">
        <v>0.98354430379746838</v>
      </c>
      <c r="AI86" s="53">
        <v>0.97780439876585479</v>
      </c>
      <c r="AJ86" s="53">
        <v>0.95668316831683164</v>
      </c>
      <c r="AK86" s="53">
        <v>0.99023199023199027</v>
      </c>
      <c r="AL86" s="53">
        <v>0.95243902439024386</v>
      </c>
      <c r="AM86" s="53">
        <v>0.98536585365853657</v>
      </c>
      <c r="AN86" s="53">
        <v>0.97555012224938875</v>
      </c>
      <c r="AO86" s="53">
        <v>0.97926829268292681</v>
      </c>
      <c r="AP86" s="53">
        <v>0.98899755501222497</v>
      </c>
      <c r="AQ86" s="53">
        <v>0.9755051437917347</v>
      </c>
      <c r="AR86" s="53">
        <v>0.96273291925465843</v>
      </c>
      <c r="AS86" s="53">
        <v>0.97346200241254521</v>
      </c>
      <c r="AT86" s="53">
        <v>0.95432098765432094</v>
      </c>
      <c r="AU86" s="53">
        <v>0.96995192307692313</v>
      </c>
      <c r="AV86" s="53">
        <v>0.98414634146341462</v>
      </c>
      <c r="AW86" s="53">
        <v>0.98665048543689315</v>
      </c>
      <c r="AX86" s="53">
        <v>0.98541919805589306</v>
      </c>
      <c r="AY86" s="53">
        <v>0.97381197962209265</v>
      </c>
      <c r="AZ86" s="53">
        <v>0.87705956907477822</v>
      </c>
      <c r="BA86" s="53">
        <v>0.96886227544910175</v>
      </c>
      <c r="BB86" s="53">
        <v>0.82614213197969544</v>
      </c>
      <c r="BC86" s="53">
        <v>0.80228136882129275</v>
      </c>
      <c r="BD86" s="53">
        <v>0.93</v>
      </c>
      <c r="BE86" s="53">
        <v>0.96966019417475724</v>
      </c>
      <c r="BF86" s="53">
        <v>0.96794081381011099</v>
      </c>
      <c r="BG86" s="53">
        <v>0.90599233618710517</v>
      </c>
      <c r="BH86" s="53">
        <v>0.9286592865928659</v>
      </c>
      <c r="BI86" s="53">
        <v>0.86040609137055835</v>
      </c>
      <c r="BJ86" s="53">
        <v>0.95249695493300857</v>
      </c>
      <c r="BK86" s="53">
        <v>0.96363636363636362</v>
      </c>
      <c r="BL86" s="53">
        <v>0.95731707317073167</v>
      </c>
      <c r="BM86" s="53">
        <v>0.89027431421446379</v>
      </c>
      <c r="BN86" s="53">
        <v>0.94981640146878821</v>
      </c>
      <c r="BO86" s="53">
        <v>0.92894378362668284</v>
      </c>
      <c r="BP86" s="53">
        <v>0.97549019607843135</v>
      </c>
      <c r="BQ86" s="53">
        <v>0.99151515151515146</v>
      </c>
      <c r="BR86" s="53">
        <v>0.97208737864077666</v>
      </c>
      <c r="BS86" s="53">
        <v>0.98439375750300118</v>
      </c>
      <c r="BT86" s="53">
        <v>0.98673100120627266</v>
      </c>
      <c r="BU86" s="53">
        <v>0.99763313609467452</v>
      </c>
      <c r="BV86" s="53">
        <v>0.99763313609467452</v>
      </c>
      <c r="BW86" s="53">
        <v>0.986497679590426</v>
      </c>
      <c r="BX86" s="53">
        <v>0.98067632850241548</v>
      </c>
      <c r="BY86" s="53">
        <v>0.99162679425837319</v>
      </c>
      <c r="BZ86" s="53">
        <v>0.98554216867469879</v>
      </c>
      <c r="CA86" s="53">
        <v>0.98698224852071004</v>
      </c>
      <c r="CB86" s="53">
        <v>0.99516908212560384</v>
      </c>
      <c r="CC86" s="53">
        <v>0.99276236429433051</v>
      </c>
      <c r="CD86" s="53">
        <v>0.99161676646706587</v>
      </c>
      <c r="CE86" s="53">
        <v>0.98919653612045677</v>
      </c>
      <c r="CF86" s="53">
        <v>0.9625359796720504</v>
      </c>
    </row>
    <row r="87" spans="27:84" x14ac:dyDescent="0.25">
      <c r="AA87" s="38" t="s">
        <v>494</v>
      </c>
      <c r="AB87" s="53">
        <v>0.96514161220043571</v>
      </c>
      <c r="AC87" s="53">
        <v>0.99578947368421056</v>
      </c>
      <c r="AD87" s="53">
        <v>0.90405117270788915</v>
      </c>
      <c r="AE87" s="53">
        <v>0.94029850746268662</v>
      </c>
      <c r="AF87" s="53">
        <v>0.9694989106753813</v>
      </c>
      <c r="AG87" s="53">
        <v>0.98742138364779874</v>
      </c>
      <c r="AH87" s="53">
        <v>0.97592997811816196</v>
      </c>
      <c r="AI87" s="53">
        <v>0.96259014835665191</v>
      </c>
      <c r="AJ87" s="53">
        <v>0.94029850746268662</v>
      </c>
      <c r="AK87" s="53">
        <v>0.985200845665962</v>
      </c>
      <c r="AL87" s="53">
        <v>0.97876857749469215</v>
      </c>
      <c r="AM87" s="53">
        <v>0.95824634655532359</v>
      </c>
      <c r="AN87" s="53">
        <v>0.99159663865546221</v>
      </c>
      <c r="AO87" s="53">
        <v>0.98085106382978726</v>
      </c>
      <c r="AP87" s="53">
        <v>0.96367521367521369</v>
      </c>
      <c r="AQ87" s="53">
        <v>0.97123388476273242</v>
      </c>
      <c r="AR87" s="53">
        <v>0.93418259023354566</v>
      </c>
      <c r="AS87" s="53">
        <v>0.98121085594989566</v>
      </c>
      <c r="AT87" s="53">
        <v>0.94692144373673037</v>
      </c>
      <c r="AU87" s="53">
        <v>0.91295116772823781</v>
      </c>
      <c r="AV87" s="53">
        <v>0.91684434968017059</v>
      </c>
      <c r="AW87" s="53">
        <v>0.98526315789473684</v>
      </c>
      <c r="AX87" s="53">
        <v>0.9874476987447699</v>
      </c>
      <c r="AY87" s="53">
        <v>0.95211732342401234</v>
      </c>
      <c r="AZ87" s="53">
        <v>0.92827004219409281</v>
      </c>
      <c r="BA87" s="53">
        <v>0.99590163934426235</v>
      </c>
      <c r="BB87" s="53">
        <v>0.83369330453563717</v>
      </c>
      <c r="BC87" s="53">
        <v>0.83943089430894313</v>
      </c>
      <c r="BD87" s="53">
        <v>0.91874999999999996</v>
      </c>
      <c r="BE87" s="53">
        <v>0.99590163934426235</v>
      </c>
      <c r="BF87" s="53">
        <v>0.9468302658486708</v>
      </c>
      <c r="BG87" s="53">
        <v>0.92268254079655265</v>
      </c>
      <c r="BH87" s="53">
        <v>0.94605809128630702</v>
      </c>
      <c r="BI87" s="53">
        <v>0.88594704684317716</v>
      </c>
      <c r="BJ87" s="53">
        <v>0.95121951219512191</v>
      </c>
      <c r="BK87" s="53">
        <v>0.99005964214711728</v>
      </c>
      <c r="BL87" s="53">
        <v>0.95959595959595956</v>
      </c>
      <c r="BM87" s="53">
        <v>0.94190871369294604</v>
      </c>
      <c r="BN87" s="53">
        <v>0.97731958762886595</v>
      </c>
      <c r="BO87" s="53">
        <v>0.95030122191278499</v>
      </c>
      <c r="BP87" s="53">
        <v>0.9642857142857143</v>
      </c>
      <c r="BQ87" s="53">
        <v>0.98839458413926495</v>
      </c>
      <c r="BR87" s="53">
        <v>0.97410358565737054</v>
      </c>
      <c r="BS87" s="53">
        <v>0.98635477582845998</v>
      </c>
      <c r="BT87" s="53">
        <v>0.98635477582845998</v>
      </c>
      <c r="BU87" s="53">
        <v>0.97475728155339803</v>
      </c>
      <c r="BV87" s="53">
        <v>0.99034749034749037</v>
      </c>
      <c r="BW87" s="53">
        <v>0.98065688680573682</v>
      </c>
      <c r="BX87" s="53">
        <v>0.96868884540117417</v>
      </c>
      <c r="BY87" s="53">
        <v>0.96893203883495149</v>
      </c>
      <c r="BZ87" s="53">
        <v>0.96047430830039526</v>
      </c>
      <c r="CA87" s="53">
        <v>0.96477495107632094</v>
      </c>
      <c r="CB87" s="53">
        <v>0.97647058823529409</v>
      </c>
      <c r="CC87" s="53">
        <v>0.95256916996047436</v>
      </c>
      <c r="CD87" s="53">
        <v>0.96653543307086609</v>
      </c>
      <c r="CE87" s="53">
        <v>0.96549219069706804</v>
      </c>
      <c r="CF87" s="53">
        <v>0.95786774239364847</v>
      </c>
    </row>
    <row r="88" spans="27:84" x14ac:dyDescent="0.25">
      <c r="AA88" s="38" t="s">
        <v>495</v>
      </c>
      <c r="AB88" s="53">
        <v>0.96047430830039526</v>
      </c>
      <c r="AC88" s="53">
        <v>0.94891944990176813</v>
      </c>
      <c r="AD88" s="53">
        <v>0.94488188976377951</v>
      </c>
      <c r="AE88" s="53">
        <v>0.97455968688845396</v>
      </c>
      <c r="AF88" s="53">
        <v>0.94896957801766435</v>
      </c>
      <c r="AG88" s="53">
        <v>0.97642436149312373</v>
      </c>
      <c r="AH88" s="53">
        <v>0.96176470588235297</v>
      </c>
      <c r="AI88" s="53">
        <v>0.95942771146393402</v>
      </c>
      <c r="AJ88" s="53">
        <v>0.9549461312438785</v>
      </c>
      <c r="AK88" s="53">
        <v>0.98067632850241548</v>
      </c>
      <c r="AL88" s="53">
        <v>0.9541015625</v>
      </c>
      <c r="AM88" s="53">
        <v>0.96209912536443154</v>
      </c>
      <c r="AN88" s="53">
        <v>0.962890625</v>
      </c>
      <c r="AO88" s="53">
        <v>0.96650717703349287</v>
      </c>
      <c r="AP88" s="53">
        <v>0.95335276967930027</v>
      </c>
      <c r="AQ88" s="53">
        <v>0.96208195990335987</v>
      </c>
      <c r="AR88" s="53">
        <v>0.94985535197685633</v>
      </c>
      <c r="AS88" s="53">
        <v>0.97299903567984569</v>
      </c>
      <c r="AT88" s="53">
        <v>0.95881226053639845</v>
      </c>
      <c r="AU88" s="53">
        <v>0.96201329534662872</v>
      </c>
      <c r="AV88" s="53">
        <v>0.95173745173745172</v>
      </c>
      <c r="AW88" s="53">
        <v>0.97859922178988323</v>
      </c>
      <c r="AX88" s="53">
        <v>0.97170731707317071</v>
      </c>
      <c r="AY88" s="53">
        <v>0.96367484773431922</v>
      </c>
      <c r="AZ88" s="53">
        <v>0.93675889328063244</v>
      </c>
      <c r="BA88" s="53">
        <v>0.97069943289224958</v>
      </c>
      <c r="BB88" s="53">
        <v>0.923837784371909</v>
      </c>
      <c r="BC88" s="53">
        <v>0.93669634025717108</v>
      </c>
      <c r="BD88" s="53">
        <v>0.96966731898238745</v>
      </c>
      <c r="BE88" s="53">
        <v>0.96208530805687209</v>
      </c>
      <c r="BF88" s="53">
        <v>0.9777131782945736</v>
      </c>
      <c r="BG88" s="53">
        <v>0.95392260801939932</v>
      </c>
      <c r="BH88" s="53">
        <v>0.9413434247871334</v>
      </c>
      <c r="BI88" s="53">
        <v>0.99505440158259151</v>
      </c>
      <c r="BJ88" s="53">
        <v>0.97137404580152675</v>
      </c>
      <c r="BK88" s="53">
        <v>0.9597000937207123</v>
      </c>
      <c r="BL88" s="53">
        <v>0.96512723845428838</v>
      </c>
      <c r="BM88" s="53">
        <v>0.97315436241610742</v>
      </c>
      <c r="BN88" s="53">
        <v>0.95170454545454541</v>
      </c>
      <c r="BO88" s="53">
        <v>0.96535115888812939</v>
      </c>
      <c r="BP88" s="53">
        <v>0.97591522157996147</v>
      </c>
      <c r="BQ88" s="53">
        <v>0.9366391184573003</v>
      </c>
      <c r="BR88" s="53">
        <v>0.9699903194578896</v>
      </c>
      <c r="BS88" s="53">
        <v>0.97922568460812087</v>
      </c>
      <c r="BT88" s="53">
        <v>0.98859315589353614</v>
      </c>
      <c r="BU88" s="53">
        <v>0.98480531813865146</v>
      </c>
      <c r="BV88" s="53">
        <v>0.98188751191611057</v>
      </c>
      <c r="BW88" s="53">
        <v>0.97386519000736715</v>
      </c>
      <c r="BX88" s="53">
        <v>0.98828125</v>
      </c>
      <c r="BY88" s="53">
        <v>0.98777046095954846</v>
      </c>
      <c r="BZ88" s="53">
        <v>0.99031945788964182</v>
      </c>
      <c r="CA88" s="53">
        <v>0.99904122722914668</v>
      </c>
      <c r="CB88" s="53">
        <v>0.98262548262548266</v>
      </c>
      <c r="CC88" s="53">
        <v>0.99337121212121215</v>
      </c>
      <c r="CD88" s="53">
        <v>0.98473282442748089</v>
      </c>
      <c r="CE88" s="53">
        <v>0.98944884503607322</v>
      </c>
      <c r="CF88" s="53">
        <v>0.96682461729322611</v>
      </c>
    </row>
    <row r="89" spans="27:84" x14ac:dyDescent="0.25">
      <c r="AA89" s="38" t="s">
        <v>496</v>
      </c>
      <c r="AB89" s="53">
        <v>0.96815286624203822</v>
      </c>
      <c r="AC89" s="53">
        <v>1</v>
      </c>
      <c r="AD89" s="53">
        <v>0.9425837320574163</v>
      </c>
      <c r="AE89" s="53">
        <v>0.96</v>
      </c>
      <c r="AF89" s="53">
        <v>0.96825396825396826</v>
      </c>
      <c r="AG89" s="53">
        <v>0.97626582278481011</v>
      </c>
      <c r="AH89" s="53">
        <v>0.96835443037974689</v>
      </c>
      <c r="AI89" s="53">
        <v>0.96908725995971146</v>
      </c>
      <c r="AJ89" s="53">
        <v>0.94920634920634916</v>
      </c>
      <c r="AK89" s="53">
        <v>0.97622820919175912</v>
      </c>
      <c r="AL89" s="53">
        <v>0.96349206349206351</v>
      </c>
      <c r="AM89" s="53">
        <v>0.97012578616352196</v>
      </c>
      <c r="AN89" s="53">
        <v>0.99047619047619051</v>
      </c>
      <c r="AO89" s="53">
        <v>0.97777777777777775</v>
      </c>
      <c r="AP89" s="53">
        <v>0.98730158730158735</v>
      </c>
      <c r="AQ89" s="53">
        <v>0.97351542337274988</v>
      </c>
      <c r="AR89" s="53">
        <v>0.94079999999999997</v>
      </c>
      <c r="AS89" s="53">
        <v>0.9610591900311527</v>
      </c>
      <c r="AT89" s="53">
        <v>0.93322734499205084</v>
      </c>
      <c r="AU89" s="53">
        <v>0.97147385103011097</v>
      </c>
      <c r="AV89" s="53">
        <v>0.92234548335974642</v>
      </c>
      <c r="AW89" s="53">
        <v>0.94662480376766089</v>
      </c>
      <c r="AX89" s="53">
        <v>0.96845425867507884</v>
      </c>
      <c r="AY89" s="53">
        <v>0.94914070455082877</v>
      </c>
      <c r="AZ89" s="53">
        <v>0.91707317073170735</v>
      </c>
      <c r="BA89" s="53">
        <v>0.97003154574132489</v>
      </c>
      <c r="BB89" s="53">
        <v>0.88743882544861341</v>
      </c>
      <c r="BC89" s="53">
        <v>0.83849918433931481</v>
      </c>
      <c r="BD89" s="53">
        <v>0.92393026941362921</v>
      </c>
      <c r="BE89" s="53">
        <v>0.973015873015873</v>
      </c>
      <c r="BF89" s="53">
        <v>0.95268138801261826</v>
      </c>
      <c r="BG89" s="53">
        <v>0.92323860810044034</v>
      </c>
      <c r="BH89" s="53">
        <v>0.96979332273449925</v>
      </c>
      <c r="BI89" s="53">
        <v>0.89215686274509809</v>
      </c>
      <c r="BJ89" s="53">
        <v>0.95859872611464969</v>
      </c>
      <c r="BK89" s="53">
        <v>0.94357366771159878</v>
      </c>
      <c r="BL89" s="53">
        <v>0.9683042789223455</v>
      </c>
      <c r="BM89" s="53">
        <v>0.92307692307692313</v>
      </c>
      <c r="BN89" s="53">
        <v>0.95892575039494465</v>
      </c>
      <c r="BO89" s="53">
        <v>0.94491850452857995</v>
      </c>
      <c r="BP89" s="53">
        <v>0.97839506172839508</v>
      </c>
      <c r="BQ89" s="53">
        <v>0.98442367601246106</v>
      </c>
      <c r="BR89" s="53">
        <v>0.93893129770992367</v>
      </c>
      <c r="BS89" s="53">
        <v>0.96850393700787396</v>
      </c>
      <c r="BT89" s="53">
        <v>0.9785932721712538</v>
      </c>
      <c r="BU89" s="53">
        <v>0.95858895705521474</v>
      </c>
      <c r="BV89" s="53">
        <v>0.93282442748091599</v>
      </c>
      <c r="BW89" s="53">
        <v>0.96289437559514823</v>
      </c>
      <c r="BX89" s="53">
        <v>0.95638629283489096</v>
      </c>
      <c r="BY89" s="53">
        <v>0.97416413373860178</v>
      </c>
      <c r="BZ89" s="53">
        <v>0.93146417445482865</v>
      </c>
      <c r="CA89" s="53">
        <v>0.95987654320987659</v>
      </c>
      <c r="CB89" s="53">
        <v>0.94009216589861755</v>
      </c>
      <c r="CC89" s="53">
        <v>0.96483180428134552</v>
      </c>
      <c r="CD89" s="53">
        <v>0.95054095826893359</v>
      </c>
      <c r="CE89" s="53">
        <v>0.95390801038387063</v>
      </c>
      <c r="CF89" s="53">
        <v>0.95381469807019015</v>
      </c>
    </row>
    <row r="90" spans="27:84" x14ac:dyDescent="0.25">
      <c r="AA90" s="38" t="s">
        <v>497</v>
      </c>
      <c r="AB90" s="53">
        <v>0.88575899843505479</v>
      </c>
      <c r="AC90" s="53">
        <v>0.87264150943396224</v>
      </c>
      <c r="AD90" s="53">
        <v>0.86406249999999996</v>
      </c>
      <c r="AE90" s="53">
        <v>0.87441860465116283</v>
      </c>
      <c r="AF90" s="53">
        <v>0.88198757763975155</v>
      </c>
      <c r="AG90" s="53">
        <v>0.88180404354587871</v>
      </c>
      <c r="AH90" s="53">
        <v>0.89164086687306499</v>
      </c>
      <c r="AI90" s="53">
        <v>0.87890201436841064</v>
      </c>
      <c r="AJ90" s="53">
        <v>0.87675507020280807</v>
      </c>
      <c r="AK90" s="53">
        <v>0.88717156105100459</v>
      </c>
      <c r="AL90" s="53">
        <v>0.82499999999999996</v>
      </c>
      <c r="AM90" s="53">
        <v>0.83647798742138368</v>
      </c>
      <c r="AN90" s="53">
        <v>0.88390092879256965</v>
      </c>
      <c r="AO90" s="53">
        <v>0.87131782945736436</v>
      </c>
      <c r="AP90" s="53">
        <v>0.88354037267080743</v>
      </c>
      <c r="AQ90" s="53">
        <v>0.86630910708513398</v>
      </c>
      <c r="AR90" s="53">
        <v>0.87831513260530425</v>
      </c>
      <c r="AS90" s="53">
        <v>0.89622641509433965</v>
      </c>
      <c r="AT90" s="53">
        <v>0.86739469578783146</v>
      </c>
      <c r="AU90" s="53">
        <v>0.8408736349453978</v>
      </c>
      <c r="AV90" s="53">
        <v>0.88117283950617287</v>
      </c>
      <c r="AW90" s="53">
        <v>0.8724727838258165</v>
      </c>
      <c r="AX90" s="53">
        <v>0.88664596273291929</v>
      </c>
      <c r="AY90" s="53">
        <v>0.87472878064254023</v>
      </c>
      <c r="AZ90" s="53">
        <v>0.83875968992248062</v>
      </c>
      <c r="BA90" s="53">
        <v>0.86342229199372056</v>
      </c>
      <c r="BB90" s="53">
        <v>0.85179407176287047</v>
      </c>
      <c r="BC90" s="53">
        <v>0.79179810725552047</v>
      </c>
      <c r="BD90" s="53">
        <v>0.8705148205928237</v>
      </c>
      <c r="BE90" s="53">
        <v>0.84531250000000002</v>
      </c>
      <c r="BF90" s="53">
        <v>0.84867394695787834</v>
      </c>
      <c r="BG90" s="53">
        <v>0.84432506121218487</v>
      </c>
      <c r="BH90" s="53">
        <v>0.87673343605546994</v>
      </c>
      <c r="BI90" s="53">
        <v>0.78239999999999998</v>
      </c>
      <c r="BJ90" s="53">
        <v>0.88153846153846149</v>
      </c>
      <c r="BK90" s="53">
        <v>0.86132511556240365</v>
      </c>
      <c r="BL90" s="53">
        <v>0.86833855799373039</v>
      </c>
      <c r="BM90" s="53">
        <v>0.83012820512820518</v>
      </c>
      <c r="BN90" s="53">
        <v>0.86190476190476195</v>
      </c>
      <c r="BO90" s="53">
        <v>0.85176693402614756</v>
      </c>
      <c r="BP90" s="53">
        <v>0.88419405320813771</v>
      </c>
      <c r="BQ90" s="53">
        <v>0.88532110091743121</v>
      </c>
      <c r="BR90" s="53">
        <v>0.84062499999999996</v>
      </c>
      <c r="BS90" s="53">
        <v>0.84389489953632146</v>
      </c>
      <c r="BT90" s="53">
        <v>0.90031152647975077</v>
      </c>
      <c r="BU90" s="53">
        <v>0.90923076923076918</v>
      </c>
      <c r="BV90" s="53">
        <v>0.88923076923076927</v>
      </c>
      <c r="BW90" s="53">
        <v>0.87897258837188275</v>
      </c>
      <c r="BX90" s="53">
        <v>0.81889763779527558</v>
      </c>
      <c r="BY90" s="53">
        <v>0.86748844375963019</v>
      </c>
      <c r="BZ90" s="53">
        <v>0.80629921259842519</v>
      </c>
      <c r="CA90" s="53">
        <v>0.8066561014263075</v>
      </c>
      <c r="CB90" s="53">
        <v>0.86028257456828883</v>
      </c>
      <c r="CC90" s="53">
        <v>0.88802488335925345</v>
      </c>
      <c r="CD90" s="53">
        <v>0.8515625</v>
      </c>
      <c r="CE90" s="53">
        <v>0.84274447907245442</v>
      </c>
      <c r="CF90" s="53">
        <v>0.86253556639696505</v>
      </c>
    </row>
    <row r="91" spans="27:84" x14ac:dyDescent="0.25">
      <c r="AA91" s="38" t="s">
        <v>498</v>
      </c>
      <c r="AB91" s="53">
        <v>0.87250384024577576</v>
      </c>
      <c r="AC91" s="53">
        <v>0.93174603174603177</v>
      </c>
      <c r="AD91" s="53">
        <v>0.86821705426356588</v>
      </c>
      <c r="AE91" s="53">
        <v>0.86635944700460832</v>
      </c>
      <c r="AF91" s="53">
        <v>0.89235569422776906</v>
      </c>
      <c r="AG91" s="53">
        <v>0.93322981366459623</v>
      </c>
      <c r="AH91" s="53">
        <v>0.93460925039872411</v>
      </c>
      <c r="AI91" s="53">
        <v>0.89986016165015303</v>
      </c>
      <c r="AJ91" s="53">
        <v>0.90923566878980888</v>
      </c>
      <c r="AK91" s="53">
        <v>0.91242038216560506</v>
      </c>
      <c r="AL91" s="53">
        <v>0.91853035143769968</v>
      </c>
      <c r="AM91" s="53">
        <v>0.94227769110764426</v>
      </c>
      <c r="AN91" s="53">
        <v>0.8972712680577849</v>
      </c>
      <c r="AO91" s="53">
        <v>0.90312499999999996</v>
      </c>
      <c r="AP91" s="53">
        <v>0.91455696202531644</v>
      </c>
      <c r="AQ91" s="53">
        <v>0.9139167605119799</v>
      </c>
      <c r="AR91" s="53">
        <v>0.90639625585023398</v>
      </c>
      <c r="AS91" s="53">
        <v>0.94444444444444442</v>
      </c>
      <c r="AT91" s="53">
        <v>0.84946236559139787</v>
      </c>
      <c r="AU91" s="53" t="e">
        <v>#NUM!</v>
      </c>
      <c r="AV91" s="53">
        <v>0.91833590138674881</v>
      </c>
      <c r="AW91" s="53">
        <v>0.93626707132018205</v>
      </c>
      <c r="AX91" s="53">
        <v>0.92249240121580545</v>
      </c>
      <c r="AY91" s="53" t="e">
        <v>#NUM!</v>
      </c>
      <c r="AZ91" s="53">
        <v>0.84591194968553463</v>
      </c>
      <c r="BA91" s="53">
        <v>0.9061538461538462</v>
      </c>
      <c r="BB91" s="53">
        <v>0.7665615141955836</v>
      </c>
      <c r="BC91" s="53">
        <v>0.71855345911949686</v>
      </c>
      <c r="BD91" s="53">
        <v>0.90824261275272167</v>
      </c>
      <c r="BE91" s="53">
        <v>0.92553191489361697</v>
      </c>
      <c r="BF91" s="53">
        <v>0.88514548238897395</v>
      </c>
      <c r="BG91" s="53">
        <v>0.85087153988425346</v>
      </c>
      <c r="BH91" s="53">
        <v>0.90964777947932618</v>
      </c>
      <c r="BI91" s="53">
        <v>0.77044025157232709</v>
      </c>
      <c r="BJ91" s="53">
        <v>0.88562596599690879</v>
      </c>
      <c r="BK91" s="53">
        <v>0.86217457886676874</v>
      </c>
      <c r="BL91" s="53">
        <v>0.92679127725856703</v>
      </c>
      <c r="BM91" s="53">
        <v>0.83490566037735847</v>
      </c>
      <c r="BN91" s="53">
        <v>0.90566037735849059</v>
      </c>
      <c r="BO91" s="53">
        <v>0.87074941298710673</v>
      </c>
      <c r="BP91" s="53">
        <v>0.89497716894977164</v>
      </c>
      <c r="BQ91" s="53">
        <v>0.91337386018237077</v>
      </c>
      <c r="BR91" s="53">
        <v>0.9007633587786259</v>
      </c>
      <c r="BS91" s="53">
        <v>0.91310975609756095</v>
      </c>
      <c r="BT91" s="53">
        <v>0.8937784522003035</v>
      </c>
      <c r="BU91" s="53">
        <v>0.93667157584683358</v>
      </c>
      <c r="BV91" s="53">
        <v>0.92974588938714497</v>
      </c>
      <c r="BW91" s="53">
        <v>0.9117742944918017</v>
      </c>
      <c r="BX91" s="53">
        <v>0.88077496274217582</v>
      </c>
      <c r="BY91" s="53">
        <v>0.94696969696969702</v>
      </c>
      <c r="BZ91" s="53">
        <v>0.89274924471299089</v>
      </c>
      <c r="CA91" s="53">
        <v>0.90687022900763359</v>
      </c>
      <c r="CB91" s="53">
        <v>0.92249240121580545</v>
      </c>
      <c r="CC91" s="53">
        <v>0.91551459293394777</v>
      </c>
      <c r="CD91" s="53">
        <v>0.93740458015267181</v>
      </c>
      <c r="CE91" s="53">
        <v>0.91468224396213171</v>
      </c>
      <c r="CF91" s="53" t="e">
        <v>#NUM!</v>
      </c>
    </row>
    <row r="92" spans="27:84" x14ac:dyDescent="0.25">
      <c r="AA92" s="38" t="s">
        <v>499</v>
      </c>
      <c r="AB92" s="53">
        <v>0.98139534883720925</v>
      </c>
      <c r="AC92" s="53">
        <v>0.98960739030023093</v>
      </c>
      <c r="AD92" s="53">
        <v>0.96867749419953597</v>
      </c>
      <c r="AE92" s="53">
        <v>0.97580645161290325</v>
      </c>
      <c r="AF92" s="53">
        <v>0.97811059907834097</v>
      </c>
      <c r="AG92" s="53">
        <v>0.98271889400921664</v>
      </c>
      <c r="AH92" s="53">
        <v>0.99187935034802788</v>
      </c>
      <c r="AI92" s="53">
        <v>0.98117078976935201</v>
      </c>
      <c r="AJ92" s="53">
        <v>0.98951048951048948</v>
      </c>
      <c r="AK92" s="53">
        <v>0.99541284403669728</v>
      </c>
      <c r="AL92" s="53">
        <v>0.99763593380614657</v>
      </c>
      <c r="AM92" s="53">
        <v>0.99763872491145222</v>
      </c>
      <c r="AN92" s="53">
        <v>0.97099767981438512</v>
      </c>
      <c r="AO92" s="53">
        <v>0.98858447488584478</v>
      </c>
      <c r="AP92" s="53">
        <v>0.99652777777777779</v>
      </c>
      <c r="AQ92" s="53">
        <v>0.9909011321061133</v>
      </c>
      <c r="AR92" s="53">
        <v>0.98366394399066515</v>
      </c>
      <c r="AS92" s="53">
        <v>1</v>
      </c>
      <c r="AT92" s="53">
        <v>0.99657142857142855</v>
      </c>
      <c r="AU92" s="53">
        <v>0.98971428571428577</v>
      </c>
      <c r="AV92" s="53">
        <v>0.98493626882966401</v>
      </c>
      <c r="AW92" s="53">
        <v>0.98934911242603552</v>
      </c>
      <c r="AX92" s="53">
        <v>0.99300699300699302</v>
      </c>
      <c r="AY92" s="53">
        <v>0.99103457607701018</v>
      </c>
      <c r="AZ92" s="53">
        <v>0.93179190751445085</v>
      </c>
      <c r="BA92" s="53">
        <v>0.98974943052391795</v>
      </c>
      <c r="BB92" s="53">
        <v>0.92013888888888884</v>
      </c>
      <c r="BC92" s="53">
        <v>0.88670520231213867</v>
      </c>
      <c r="BD92" s="53">
        <v>0.9655963302752294</v>
      </c>
      <c r="BE92" s="53">
        <v>0.9862542955326461</v>
      </c>
      <c r="BF92" s="53">
        <v>0.99538106235565815</v>
      </c>
      <c r="BG92" s="53">
        <v>0.95365958820041852</v>
      </c>
      <c r="BH92" s="53">
        <v>0.87903225806451613</v>
      </c>
      <c r="BI92" s="53">
        <v>0.89803012746234068</v>
      </c>
      <c r="BJ92" s="53">
        <v>0.92033293697978602</v>
      </c>
      <c r="BK92" s="53">
        <v>0.94477791116446574</v>
      </c>
      <c r="BL92" s="53">
        <v>0.93218390804597706</v>
      </c>
      <c r="BM92" s="53">
        <v>0.92046783625730999</v>
      </c>
      <c r="BN92" s="53">
        <v>0.91389207807118256</v>
      </c>
      <c r="BO92" s="53">
        <v>0.91553100800651122</v>
      </c>
      <c r="BP92" s="53">
        <v>0.95365853658536581</v>
      </c>
      <c r="BQ92" s="53">
        <v>0.9623329283110571</v>
      </c>
      <c r="BR92" s="53">
        <v>0.95809080325960416</v>
      </c>
      <c r="BS92" s="53">
        <v>0.98446833930704902</v>
      </c>
      <c r="BT92" s="53">
        <v>0.98663426488456862</v>
      </c>
      <c r="BU92" s="53">
        <v>0.98309178743961356</v>
      </c>
      <c r="BV92" s="53">
        <v>0.99636803874092006</v>
      </c>
      <c r="BW92" s="53">
        <v>0.97494924264688265</v>
      </c>
      <c r="BX92" s="53">
        <v>0.98014018691588789</v>
      </c>
      <c r="BY92" s="53">
        <v>0.98958333333333337</v>
      </c>
      <c r="BZ92" s="53">
        <v>0.97877358490566035</v>
      </c>
      <c r="CA92" s="53">
        <v>0.98813760379596682</v>
      </c>
      <c r="CB92" s="53">
        <v>0.97732696897374705</v>
      </c>
      <c r="CC92" s="53">
        <v>0.99413833528722162</v>
      </c>
      <c r="CD92" s="53">
        <v>0.98072289156626502</v>
      </c>
      <c r="CE92" s="53">
        <v>0.9841175578254403</v>
      </c>
      <c r="CF92" s="53">
        <v>0.97019484209024687</v>
      </c>
    </row>
    <row r="93" spans="27:84" x14ac:dyDescent="0.25">
      <c r="AA93" s="38" t="s">
        <v>500</v>
      </c>
      <c r="AB93" s="53">
        <v>0.92822966507177029</v>
      </c>
      <c r="AC93" s="53">
        <v>0.93899521531100483</v>
      </c>
      <c r="AD93" s="53">
        <v>0.88397129186602874</v>
      </c>
      <c r="AE93" s="53">
        <v>0.90071770334928225</v>
      </c>
      <c r="AF93" s="53">
        <v>0.93779904306220097</v>
      </c>
      <c r="AG93" s="53">
        <v>0.94019138755980858</v>
      </c>
      <c r="AH93" s="53">
        <v>0.95334928229665072</v>
      </c>
      <c r="AI93" s="53">
        <v>0.92617908407382088</v>
      </c>
      <c r="AJ93" s="53">
        <v>0.87320574162679421</v>
      </c>
      <c r="AK93" s="53">
        <v>0.93062200956937802</v>
      </c>
      <c r="AL93" s="53">
        <v>0.86722488038277512</v>
      </c>
      <c r="AM93" s="53">
        <v>0.89234449760765555</v>
      </c>
      <c r="AN93" s="53">
        <v>0.94497607655502391</v>
      </c>
      <c r="AO93" s="53">
        <v>0.9712918660287081</v>
      </c>
      <c r="AP93" s="53">
        <v>0.95334928229665072</v>
      </c>
      <c r="AQ93" s="53">
        <v>0.91900205058099793</v>
      </c>
      <c r="AR93" s="53">
        <v>0.93062200956937802</v>
      </c>
      <c r="AS93" s="53">
        <v>0.92942583732057416</v>
      </c>
      <c r="AT93" s="53">
        <v>0.93899521531100483</v>
      </c>
      <c r="AU93" s="53">
        <v>0.9569377990430622</v>
      </c>
      <c r="AV93" s="53">
        <v>0.94856459330143539</v>
      </c>
      <c r="AW93" s="53">
        <v>0.93779904306220097</v>
      </c>
      <c r="AX93" s="53">
        <v>0.94976076555023925</v>
      </c>
      <c r="AY93" s="53">
        <v>0.94172932330827064</v>
      </c>
      <c r="AZ93" s="53">
        <v>0.82177033492822971</v>
      </c>
      <c r="BA93" s="53">
        <v>0.96770334928229662</v>
      </c>
      <c r="BB93" s="53">
        <v>0.78468899521531099</v>
      </c>
      <c r="BC93" s="53">
        <v>0.74880382775119614</v>
      </c>
      <c r="BD93" s="53">
        <v>0.91267942583732053</v>
      </c>
      <c r="BE93" s="53">
        <v>0.97368421052631582</v>
      </c>
      <c r="BF93" s="53">
        <v>0.92822966507177029</v>
      </c>
      <c r="BG93" s="53">
        <v>0.87679425837320579</v>
      </c>
      <c r="BH93" s="53">
        <v>0.87440191387559807</v>
      </c>
      <c r="BI93" s="53">
        <v>0.79186602870813394</v>
      </c>
      <c r="BJ93" s="53">
        <v>0.86961722488038273</v>
      </c>
      <c r="BK93" s="53">
        <v>0.88755980861244022</v>
      </c>
      <c r="BL93" s="53">
        <v>0.87679425837320579</v>
      </c>
      <c r="BM93" s="53">
        <v>0.81937799043062198</v>
      </c>
      <c r="BN93" s="53">
        <v>0.86004784688995217</v>
      </c>
      <c r="BO93" s="53">
        <v>0.85423786739576213</v>
      </c>
      <c r="BP93" s="53">
        <v>0.89939393939393941</v>
      </c>
      <c r="BQ93" s="53">
        <v>0.92583732057416268</v>
      </c>
      <c r="BR93" s="53">
        <v>0.86909090909090914</v>
      </c>
      <c r="BS93" s="53">
        <v>0.9175757575757576</v>
      </c>
      <c r="BT93" s="53">
        <v>0.9175757575757576</v>
      </c>
      <c r="BU93" s="53">
        <v>0.93333333333333335</v>
      </c>
      <c r="BV93" s="53">
        <v>0.93454545454545457</v>
      </c>
      <c r="BW93" s="53">
        <v>0.91390749601275922</v>
      </c>
      <c r="BX93" s="53">
        <v>0.88484848484848488</v>
      </c>
      <c r="BY93" s="53">
        <v>0.92</v>
      </c>
      <c r="BZ93" s="53">
        <v>0.89090909090909087</v>
      </c>
      <c r="CA93" s="53">
        <v>0.9175757575757576</v>
      </c>
      <c r="CB93" s="53">
        <v>0.91636363636363638</v>
      </c>
      <c r="CC93" s="53">
        <v>0.90787878787878784</v>
      </c>
      <c r="CD93" s="53">
        <v>0.93090909090909091</v>
      </c>
      <c r="CE93" s="53">
        <v>0.90978354978354992</v>
      </c>
      <c r="CF93" s="53">
        <v>0.90594766136119542</v>
      </c>
    </row>
    <row r="94" spans="27:84" x14ac:dyDescent="0.25">
      <c r="AA94" s="38" t="s">
        <v>501</v>
      </c>
      <c r="AB94" s="53">
        <v>0.95781637717121593</v>
      </c>
      <c r="AC94" s="53">
        <v>0.96962025316455691</v>
      </c>
      <c r="AD94" s="53">
        <v>0.90680100755667503</v>
      </c>
      <c r="AE94" s="53">
        <v>0.96221662468513858</v>
      </c>
      <c r="AF94" s="53">
        <v>0.96029776674937961</v>
      </c>
      <c r="AG94" s="53">
        <v>0.97051597051597049</v>
      </c>
      <c r="AH94" s="53">
        <v>0.92821782178217827</v>
      </c>
      <c r="AI94" s="53">
        <v>0.95078368880358788</v>
      </c>
      <c r="AJ94" s="53">
        <v>0.89821882951653942</v>
      </c>
      <c r="AK94" s="53">
        <v>0.90954773869346739</v>
      </c>
      <c r="AL94" s="53">
        <v>0.92327365728900257</v>
      </c>
      <c r="AM94" s="53">
        <v>0.92307692307692313</v>
      </c>
      <c r="AN94" s="53">
        <v>0.95781637717121593</v>
      </c>
      <c r="AO94" s="53">
        <v>0.949238578680203</v>
      </c>
      <c r="AP94" s="53">
        <v>0.97022332506203479</v>
      </c>
      <c r="AQ94" s="53">
        <v>0.93305648992705514</v>
      </c>
      <c r="AR94" s="53">
        <v>0.91749999999999998</v>
      </c>
      <c r="AS94" s="53">
        <v>0.92131979695431476</v>
      </c>
      <c r="AT94" s="53">
        <v>0.90101522842639592</v>
      </c>
      <c r="AU94" s="53">
        <v>0.93147208121827407</v>
      </c>
      <c r="AV94" s="53">
        <v>0.96750000000000003</v>
      </c>
      <c r="AW94" s="53">
        <v>0.96287128712871284</v>
      </c>
      <c r="AX94" s="53">
        <v>0.96733668341708545</v>
      </c>
      <c r="AY94" s="53">
        <v>0.9384307253063976</v>
      </c>
      <c r="AZ94" s="53">
        <v>0.8193384223918575</v>
      </c>
      <c r="BA94" s="53">
        <v>0.9325</v>
      </c>
      <c r="BB94" s="53">
        <v>0.8375634517766497</v>
      </c>
      <c r="BC94" s="53">
        <v>0.82233502538071068</v>
      </c>
      <c r="BD94" s="53">
        <v>0.87309644670050757</v>
      </c>
      <c r="BE94" s="53">
        <v>0.914572864321608</v>
      </c>
      <c r="BF94" s="53">
        <v>0.91878172588832485</v>
      </c>
      <c r="BG94" s="53">
        <v>0.87402684806566544</v>
      </c>
      <c r="BH94" s="53">
        <v>0.87055837563451777</v>
      </c>
      <c r="BI94" s="53">
        <v>0.84517766497461932</v>
      </c>
      <c r="BJ94" s="53">
        <v>0.86802030456852797</v>
      </c>
      <c r="BK94" s="53">
        <v>0.91370558375634514</v>
      </c>
      <c r="BL94" s="53">
        <v>0.94897959183673475</v>
      </c>
      <c r="BM94" s="53">
        <v>0.88324873096446699</v>
      </c>
      <c r="BN94" s="53">
        <v>0.91116751269035534</v>
      </c>
      <c r="BO94" s="53">
        <v>0.89155110920365244</v>
      </c>
      <c r="BP94" s="53">
        <v>0.96954314720812185</v>
      </c>
      <c r="BQ94" s="53">
        <v>0.97243107769423553</v>
      </c>
      <c r="BR94" s="53">
        <v>0.91624365482233505</v>
      </c>
      <c r="BS94" s="53">
        <v>0.97715736040609136</v>
      </c>
      <c r="BT94" s="53">
        <v>0.94206549118387906</v>
      </c>
      <c r="BU94" s="53">
        <v>0.98296836982968372</v>
      </c>
      <c r="BV94" s="53">
        <v>0.9555555555555556</v>
      </c>
      <c r="BW94" s="53">
        <v>0.95942352238570039</v>
      </c>
      <c r="BX94" s="53">
        <v>0.89340101522842641</v>
      </c>
      <c r="BY94" s="53">
        <v>0.95285359801488834</v>
      </c>
      <c r="BZ94" s="53">
        <v>0.85025380710659904</v>
      </c>
      <c r="CA94" s="53">
        <v>0.90355329949238583</v>
      </c>
      <c r="CB94" s="53">
        <v>0.88804071246819338</v>
      </c>
      <c r="CC94" s="53">
        <v>0.97524752475247523</v>
      </c>
      <c r="CD94" s="53">
        <v>0.91370558375634514</v>
      </c>
      <c r="CE94" s="53">
        <v>0.91100793440275907</v>
      </c>
      <c r="CF94" s="53">
        <v>0.92261147401354537</v>
      </c>
    </row>
    <row r="95" spans="27:84" x14ac:dyDescent="0.25">
      <c r="AA95" s="38" t="s">
        <v>502</v>
      </c>
      <c r="AB95" s="53">
        <v>0.92527821939586641</v>
      </c>
      <c r="AC95" s="53">
        <v>0.95879556259904908</v>
      </c>
      <c r="AD95" s="53">
        <v>0.94577352472089316</v>
      </c>
      <c r="AE95" s="53">
        <v>0.935126582278481</v>
      </c>
      <c r="AF95" s="53">
        <v>0.91181102362204725</v>
      </c>
      <c r="AG95" s="53">
        <v>0.95118110236220477</v>
      </c>
      <c r="AH95" s="53">
        <v>0.92018779342723001</v>
      </c>
      <c r="AI95" s="53">
        <v>0.93545054405796735</v>
      </c>
      <c r="AJ95" s="53">
        <v>0.94651539708265797</v>
      </c>
      <c r="AK95" s="53">
        <v>0.94294770206022183</v>
      </c>
      <c r="AL95" s="53">
        <v>0.99347471451876024</v>
      </c>
      <c r="AM95" s="53">
        <v>0.97943037974683544</v>
      </c>
      <c r="AN95" s="53">
        <v>0.91428571428571426</v>
      </c>
      <c r="AO95" s="53">
        <v>0.94577352472089316</v>
      </c>
      <c r="AP95" s="53">
        <v>0.95645161290322578</v>
      </c>
      <c r="AQ95" s="53">
        <v>0.95412557790261565</v>
      </c>
      <c r="AR95" s="53">
        <v>0.94391025641025639</v>
      </c>
      <c r="AS95" s="53">
        <v>0.97968750000000004</v>
      </c>
      <c r="AT95" s="53">
        <v>0.94975688816855752</v>
      </c>
      <c r="AU95" s="53">
        <v>0.95447154471544715</v>
      </c>
      <c r="AV95" s="53">
        <v>0.93949044585987262</v>
      </c>
      <c r="AW95" s="53">
        <v>0.92598425196850398</v>
      </c>
      <c r="AX95" s="53">
        <v>0.94285714285714284</v>
      </c>
      <c r="AY95" s="53">
        <v>0.94802257571139725</v>
      </c>
      <c r="AZ95" s="53">
        <v>0.85089141004862234</v>
      </c>
      <c r="BA95" s="53">
        <v>0.91826923076923073</v>
      </c>
      <c r="BB95" s="53">
        <v>0.74516129032258061</v>
      </c>
      <c r="BC95" s="53">
        <v>0.75782537067545308</v>
      </c>
      <c r="BD95" s="53">
        <v>0.87702265372168287</v>
      </c>
      <c r="BE95" s="53">
        <v>0.89583333333333337</v>
      </c>
      <c r="BF95" s="53">
        <v>0.91961414790996787</v>
      </c>
      <c r="BG95" s="53">
        <v>0.85208820525441009</v>
      </c>
      <c r="BH95" s="53">
        <v>0.91200000000000003</v>
      </c>
      <c r="BI95" s="53">
        <v>0.8039538714991763</v>
      </c>
      <c r="BJ95" s="53">
        <v>0.93640699523052462</v>
      </c>
      <c r="BK95" s="53">
        <v>0.93640699523052462</v>
      </c>
      <c r="BL95" s="53">
        <v>0.94568690095846641</v>
      </c>
      <c r="BM95" s="53">
        <v>0.86882716049382713</v>
      </c>
      <c r="BN95" s="53">
        <v>0.89408099688473519</v>
      </c>
      <c r="BO95" s="53">
        <v>0.89962327432817912</v>
      </c>
      <c r="BP95" s="53">
        <v>0.97003154574132489</v>
      </c>
      <c r="BQ95" s="53">
        <v>0.9876160990712074</v>
      </c>
      <c r="BR95" s="53">
        <v>0.96360759493670889</v>
      </c>
      <c r="BS95" s="53">
        <v>0.95230524642289349</v>
      </c>
      <c r="BT95" s="53">
        <v>0.95950155763239875</v>
      </c>
      <c r="BU95" s="53">
        <v>0.99537037037037035</v>
      </c>
      <c r="BV95" s="53">
        <v>0.98278560250391234</v>
      </c>
      <c r="BW95" s="53">
        <v>0.9730311452398307</v>
      </c>
      <c r="BX95" s="53">
        <v>0.97923322683706071</v>
      </c>
      <c r="BY95" s="53">
        <v>0.96884735202492211</v>
      </c>
      <c r="BZ95" s="53">
        <v>0.97939778129952459</v>
      </c>
      <c r="CA95" s="53">
        <v>0.98722044728434499</v>
      </c>
      <c r="CB95" s="53">
        <v>0.95094936708860756</v>
      </c>
      <c r="CC95" s="53">
        <v>0.95754716981132071</v>
      </c>
      <c r="CD95" s="53">
        <v>0.97962382445141061</v>
      </c>
      <c r="CE95" s="53">
        <v>0.97183130982817012</v>
      </c>
      <c r="CF95" s="53">
        <v>0.93345323318893869</v>
      </c>
    </row>
    <row r="96" spans="27:84" x14ac:dyDescent="0.25">
      <c r="AA96" s="38" t="s">
        <v>503</v>
      </c>
      <c r="AB96" s="53">
        <v>0.88181818181818183</v>
      </c>
      <c r="AC96" s="53">
        <v>0.94155844155844159</v>
      </c>
      <c r="AD96" s="53">
        <v>0.90519480519480522</v>
      </c>
      <c r="AE96" s="53">
        <v>0.90909090909090906</v>
      </c>
      <c r="AF96" s="53">
        <v>0.92727272727272725</v>
      </c>
      <c r="AG96" s="53">
        <v>0.95194805194805199</v>
      </c>
      <c r="AH96" s="53">
        <v>0.91688311688311686</v>
      </c>
      <c r="AI96" s="53">
        <v>0.91910946196660492</v>
      </c>
      <c r="AJ96" s="53">
        <v>0.9311688311688312</v>
      </c>
      <c r="AK96" s="53">
        <v>0.96623376623376622</v>
      </c>
      <c r="AL96" s="53">
        <v>0.93766233766233764</v>
      </c>
      <c r="AM96" s="53">
        <v>0.95454545454545459</v>
      </c>
      <c r="AN96" s="53">
        <v>0.98961038961038961</v>
      </c>
      <c r="AO96" s="53">
        <v>0.96753246753246758</v>
      </c>
      <c r="AP96" s="53">
        <v>0.97402597402597402</v>
      </c>
      <c r="AQ96" s="53">
        <v>0.96011131725417442</v>
      </c>
      <c r="AR96" s="53">
        <v>0.88311688311688308</v>
      </c>
      <c r="AS96" s="53">
        <v>0.98441558441558441</v>
      </c>
      <c r="AT96" s="53">
        <v>0.90129870129870127</v>
      </c>
      <c r="AU96" s="53">
        <v>0.95064935064935063</v>
      </c>
      <c r="AV96" s="53">
        <v>0.97012987012987018</v>
      </c>
      <c r="AW96" s="53">
        <v>0.96753246753246758</v>
      </c>
      <c r="AX96" s="53">
        <v>0.96753246753246758</v>
      </c>
      <c r="AY96" s="53">
        <v>0.94638218923933215</v>
      </c>
      <c r="AZ96" s="53">
        <v>0.83766233766233766</v>
      </c>
      <c r="BA96" s="53">
        <v>0.98701298701298701</v>
      </c>
      <c r="BB96" s="53">
        <v>0.81168831168831168</v>
      </c>
      <c r="BC96" s="53">
        <v>0.77922077922077926</v>
      </c>
      <c r="BD96" s="53">
        <v>0.925974025974026</v>
      </c>
      <c r="BE96" s="53">
        <v>0.98701298701298701</v>
      </c>
      <c r="BF96" s="53">
        <v>0.96753246753246758</v>
      </c>
      <c r="BG96" s="53">
        <v>0.89944341372912806</v>
      </c>
      <c r="BH96" s="53">
        <v>0.91168831168831166</v>
      </c>
      <c r="BI96" s="53">
        <v>0.80779220779220784</v>
      </c>
      <c r="BJ96" s="53">
        <v>0.92077922077922081</v>
      </c>
      <c r="BK96" s="53">
        <v>0.92337662337662341</v>
      </c>
      <c r="BL96" s="53">
        <v>0.95324675324675323</v>
      </c>
      <c r="BM96" s="53">
        <v>0.91558441558441561</v>
      </c>
      <c r="BN96" s="53">
        <v>0.97012987012987018</v>
      </c>
      <c r="BO96" s="53">
        <v>0.9146567717996289</v>
      </c>
      <c r="BP96" s="53">
        <v>0.94285714285714284</v>
      </c>
      <c r="BQ96" s="53">
        <v>0.96623376623376622</v>
      </c>
      <c r="BR96" s="53">
        <v>0.95454545454545459</v>
      </c>
      <c r="BS96" s="53">
        <v>0.98701298701298701</v>
      </c>
      <c r="BT96" s="53">
        <v>0.96493506493506498</v>
      </c>
      <c r="BU96" s="53">
        <v>1</v>
      </c>
      <c r="BV96" s="53">
        <v>0.97532467532467537</v>
      </c>
      <c r="BW96" s="53">
        <v>0.97012987012987018</v>
      </c>
      <c r="BX96" s="53">
        <v>0.93506493506493504</v>
      </c>
      <c r="BY96" s="53">
        <v>0.99220779220779221</v>
      </c>
      <c r="BZ96" s="53">
        <v>0.96753246753246758</v>
      </c>
      <c r="CA96" s="53">
        <v>0.95584415584415583</v>
      </c>
      <c r="CB96" s="53">
        <v>0.96883116883116882</v>
      </c>
      <c r="CC96" s="53">
        <v>0.99090909090909096</v>
      </c>
      <c r="CD96" s="53">
        <v>0.98831168831168836</v>
      </c>
      <c r="CE96" s="53">
        <v>0.9712430426716141</v>
      </c>
      <c r="CF96" s="53">
        <v>0.94015372382719342</v>
      </c>
    </row>
    <row r="97" spans="27:84" x14ac:dyDescent="0.25">
      <c r="AA97" s="38" t="s">
        <v>504</v>
      </c>
      <c r="AB97" s="53" t="e">
        <v>#NUM!</v>
      </c>
      <c r="AC97" s="53">
        <v>0.98756218905472637</v>
      </c>
      <c r="AD97" s="53" t="e">
        <v>#NUM!</v>
      </c>
      <c r="AE97" s="53">
        <v>0.99234693877551017</v>
      </c>
      <c r="AF97" s="53">
        <v>0.97948717948717945</v>
      </c>
      <c r="AG97" s="53">
        <v>0.98457583547557836</v>
      </c>
      <c r="AH97" s="53">
        <v>0.96401028277634959</v>
      </c>
      <c r="AI97" s="53" t="e">
        <v>#NUM!</v>
      </c>
      <c r="AJ97" s="53" t="e">
        <v>#NUM!</v>
      </c>
      <c r="AK97" s="53">
        <v>0.9467005076142132</v>
      </c>
      <c r="AL97" s="53" t="e">
        <v>#NUM!</v>
      </c>
      <c r="AM97" s="53">
        <v>1</v>
      </c>
      <c r="AN97" s="53">
        <v>0.9899749373433584</v>
      </c>
      <c r="AO97" s="53">
        <v>0.95177664974619292</v>
      </c>
      <c r="AP97" s="53">
        <v>0.95226130653266328</v>
      </c>
      <c r="AQ97" s="53" t="e">
        <v>#NUM!</v>
      </c>
      <c r="AR97" s="53">
        <v>1</v>
      </c>
      <c r="AS97" s="53">
        <v>1</v>
      </c>
      <c r="AT97" s="53">
        <v>1</v>
      </c>
      <c r="AU97" s="53">
        <v>1</v>
      </c>
      <c r="AV97" s="53">
        <v>0.9975609756097561</v>
      </c>
      <c r="AW97" s="53">
        <v>0.98743718592964824</v>
      </c>
      <c r="AX97" s="53">
        <v>0.97</v>
      </c>
      <c r="AY97" s="53">
        <v>0.99357116593420058</v>
      </c>
      <c r="AZ97" s="53">
        <v>0.98717948717948723</v>
      </c>
      <c r="BA97" s="53">
        <v>0.99502487562189057</v>
      </c>
      <c r="BB97" s="53">
        <v>0.98717948717948723</v>
      </c>
      <c r="BC97" s="53">
        <v>0.98974358974358978</v>
      </c>
      <c r="BD97" s="53">
        <v>0.98232323232323238</v>
      </c>
      <c r="BE97" s="53">
        <v>0.99004975124378114</v>
      </c>
      <c r="BF97" s="53">
        <v>0.99497487437185927</v>
      </c>
      <c r="BG97" s="53">
        <v>0.98949647109476113</v>
      </c>
      <c r="BH97" s="53">
        <v>0.93198992443324935</v>
      </c>
      <c r="BI97" s="53">
        <v>0.92307692307692313</v>
      </c>
      <c r="BJ97" s="53">
        <v>0.91767554479418889</v>
      </c>
      <c r="BK97" s="53">
        <v>0.91606714628297359</v>
      </c>
      <c r="BL97" s="53">
        <v>0.93954659949622166</v>
      </c>
      <c r="BM97" s="53">
        <v>0.93233082706766912</v>
      </c>
      <c r="BN97" s="53">
        <v>0.96649484536082475</v>
      </c>
      <c r="BO97" s="53">
        <v>0.93245454435886443</v>
      </c>
      <c r="BP97" s="53">
        <v>0.95078299776286357</v>
      </c>
      <c r="BQ97" s="53">
        <v>0.90205011389521639</v>
      </c>
      <c r="BR97" s="53">
        <v>0.9441964285714286</v>
      </c>
      <c r="BS97" s="53">
        <v>0.94078947368421051</v>
      </c>
      <c r="BT97" s="53">
        <v>0.95814977973568283</v>
      </c>
      <c r="BU97" s="53">
        <v>0.91592920353982299</v>
      </c>
      <c r="BV97" s="53">
        <v>0.9567198177676538</v>
      </c>
      <c r="BW97" s="53">
        <v>0.93837397356526842</v>
      </c>
      <c r="BX97" s="53">
        <v>0.96118721461187218</v>
      </c>
      <c r="BY97" s="53">
        <v>0.95565410199556544</v>
      </c>
      <c r="BZ97" s="53">
        <v>0.9675174013921114</v>
      </c>
      <c r="CA97" s="53">
        <v>0.97494305239179957</v>
      </c>
      <c r="CB97" s="53">
        <v>0.96796338672768878</v>
      </c>
      <c r="CC97" s="53">
        <v>0.96196868008948544</v>
      </c>
      <c r="CD97" s="53">
        <v>0.96355353075170846</v>
      </c>
      <c r="CE97" s="53">
        <v>0.9646839097086044</v>
      </c>
      <c r="CF97" s="53" t="e">
        <v>#NUM!</v>
      </c>
    </row>
    <row r="98" spans="27:84" x14ac:dyDescent="0.25">
      <c r="AA98" s="38" t="s">
        <v>505</v>
      </c>
      <c r="AB98" s="53">
        <v>0.8817567567567568</v>
      </c>
      <c r="AC98" s="53">
        <v>0.9442567567567568</v>
      </c>
      <c r="AD98" s="53">
        <v>0.8682432432432432</v>
      </c>
      <c r="AE98" s="53">
        <v>0.90878378378378377</v>
      </c>
      <c r="AF98" s="53">
        <v>0.91216216216216217</v>
      </c>
      <c r="AG98" s="53">
        <v>0.96621621621621623</v>
      </c>
      <c r="AH98" s="53">
        <v>0.93243243243243246</v>
      </c>
      <c r="AI98" s="53">
        <v>0.91626447876447881</v>
      </c>
      <c r="AJ98" s="53">
        <v>0.86993243243243246</v>
      </c>
      <c r="AK98" s="53">
        <v>0.95101351351351349</v>
      </c>
      <c r="AL98" s="53">
        <v>0.86993243243243246</v>
      </c>
      <c r="AM98" s="53">
        <v>0.92905405405405406</v>
      </c>
      <c r="AN98" s="53">
        <v>0.96452702702702697</v>
      </c>
      <c r="AO98" s="53">
        <v>0.91047297297297303</v>
      </c>
      <c r="AP98" s="53">
        <v>0.97128378378378377</v>
      </c>
      <c r="AQ98" s="53">
        <v>0.92374517374517373</v>
      </c>
      <c r="AR98" s="53">
        <v>0.90202702702702697</v>
      </c>
      <c r="AS98" s="53">
        <v>0.89358108108108103</v>
      </c>
      <c r="AT98" s="53">
        <v>0.8817567567567568</v>
      </c>
      <c r="AU98" s="53">
        <v>0.94932432432432434</v>
      </c>
      <c r="AV98" s="53">
        <v>0.95270270270270274</v>
      </c>
      <c r="AW98" s="53">
        <v>0.94932432432432434</v>
      </c>
      <c r="AX98" s="53">
        <v>0.96959459459459463</v>
      </c>
      <c r="AY98" s="53">
        <v>0.92833011583011582</v>
      </c>
      <c r="AZ98" s="53">
        <v>0.84797297297297303</v>
      </c>
      <c r="BA98" s="53">
        <v>0.96114864864864868</v>
      </c>
      <c r="BB98" s="53">
        <v>0.82432432432432434</v>
      </c>
      <c r="BC98" s="53">
        <v>0.79222972972972971</v>
      </c>
      <c r="BD98" s="53">
        <v>0.88344594594594594</v>
      </c>
      <c r="BE98" s="53">
        <v>0.95439189189189189</v>
      </c>
      <c r="BF98" s="53">
        <v>0.91722972972972971</v>
      </c>
      <c r="BG98" s="53">
        <v>0.88296332046332038</v>
      </c>
      <c r="BH98" s="53">
        <v>0.88344594594594594</v>
      </c>
      <c r="BI98" s="53">
        <v>0.79560810810810811</v>
      </c>
      <c r="BJ98" s="53">
        <v>0.92398648648648651</v>
      </c>
      <c r="BK98" s="53">
        <v>0.91554054054054057</v>
      </c>
      <c r="BL98" s="53">
        <v>0.95945945945945943</v>
      </c>
      <c r="BM98" s="53">
        <v>0.85810810810810811</v>
      </c>
      <c r="BN98" s="53">
        <v>0.97466216216216217</v>
      </c>
      <c r="BO98" s="53">
        <v>0.90154440154440152</v>
      </c>
      <c r="BP98" s="53">
        <v>0.93653250773993812</v>
      </c>
      <c r="BQ98" s="53">
        <v>0.9408783783783784</v>
      </c>
      <c r="BR98" s="53">
        <v>0.95820433436532504</v>
      </c>
      <c r="BS98" s="53">
        <v>0.93498452012383904</v>
      </c>
      <c r="BT98" s="53">
        <v>0.96749226006191946</v>
      </c>
      <c r="BU98" s="53">
        <v>0.9751937984496124</v>
      </c>
      <c r="BV98" s="53">
        <v>0.96636085626911317</v>
      </c>
      <c r="BW98" s="53">
        <v>0.95423523648401787</v>
      </c>
      <c r="BX98" s="53">
        <v>0.90993788819875776</v>
      </c>
      <c r="BY98" s="53">
        <v>0.97826086956521741</v>
      </c>
      <c r="BZ98" s="53">
        <v>0.94254658385093171</v>
      </c>
      <c r="CA98" s="53">
        <v>0.94891640866873062</v>
      </c>
      <c r="CB98" s="53">
        <v>0.96118012422360244</v>
      </c>
      <c r="CC98" s="53">
        <v>0.9504643962848297</v>
      </c>
      <c r="CD98" s="53">
        <v>0.97832817337461297</v>
      </c>
      <c r="CE98" s="53">
        <v>0.95280492059524036</v>
      </c>
      <c r="CF98" s="53">
        <v>0.92284109248953539</v>
      </c>
    </row>
    <row r="99" spans="27:84" x14ac:dyDescent="0.25">
      <c r="AA99" s="38" t="s">
        <v>506</v>
      </c>
      <c r="AB99" s="53">
        <v>0.92307692307692313</v>
      </c>
      <c r="AC99" s="53">
        <v>0.95035460992907805</v>
      </c>
      <c r="AD99" s="53">
        <v>0.75524475524475521</v>
      </c>
      <c r="AE99" s="53">
        <v>0.76923076923076927</v>
      </c>
      <c r="AF99" s="53">
        <v>0.8601398601398601</v>
      </c>
      <c r="AG99" s="53">
        <v>0.83216783216783219</v>
      </c>
      <c r="AH99" s="53">
        <v>0.88111888111888115</v>
      </c>
      <c r="AI99" s="53">
        <v>0.85304766155829981</v>
      </c>
      <c r="AJ99" s="53">
        <v>0.7931034482758621</v>
      </c>
      <c r="AK99" s="53">
        <v>0.83216783216783219</v>
      </c>
      <c r="AL99" s="53">
        <v>0.87586206896551722</v>
      </c>
      <c r="AM99" s="53">
        <v>0.86896551724137927</v>
      </c>
      <c r="AN99" s="53">
        <v>0.7931034482758621</v>
      </c>
      <c r="AO99" s="53">
        <v>0.8951048951048951</v>
      </c>
      <c r="AP99" s="53">
        <v>0.8413793103448276</v>
      </c>
      <c r="AQ99" s="53">
        <v>0.8428123600537395</v>
      </c>
      <c r="AR99" s="53">
        <v>0.84615384615384615</v>
      </c>
      <c r="AS99" s="53">
        <v>0.86713286713286708</v>
      </c>
      <c r="AT99" s="53">
        <v>0.79720279720279719</v>
      </c>
      <c r="AU99" s="53">
        <v>0.68531468531468531</v>
      </c>
      <c r="AV99" s="53">
        <v>0.76923076923076927</v>
      </c>
      <c r="AW99" s="53">
        <v>0.88811188811188813</v>
      </c>
      <c r="AX99" s="53">
        <v>0.80419580419580416</v>
      </c>
      <c r="AY99" s="53">
        <v>0.80819180819180814</v>
      </c>
      <c r="AZ99" s="53">
        <v>0.61538461538461542</v>
      </c>
      <c r="BA99" s="53">
        <v>0.80419580419580416</v>
      </c>
      <c r="BB99" s="53">
        <v>0.49650349650349651</v>
      </c>
      <c r="BC99" s="53">
        <v>0.41958041958041958</v>
      </c>
      <c r="BD99" s="53">
        <v>0.80419580419580416</v>
      </c>
      <c r="BE99" s="53">
        <v>0.70629370629370625</v>
      </c>
      <c r="BF99" s="53">
        <v>0.88111888111888115</v>
      </c>
      <c r="BG99" s="53">
        <v>0.67532467532467522</v>
      </c>
      <c r="BH99" s="53">
        <v>0.63945578231292521</v>
      </c>
      <c r="BI99" s="53">
        <v>0.44755244755244755</v>
      </c>
      <c r="BJ99" s="53">
        <v>0.54545454545454541</v>
      </c>
      <c r="BK99" s="53">
        <v>0.60139860139860135</v>
      </c>
      <c r="BL99" s="53">
        <v>0.69930069930069927</v>
      </c>
      <c r="BM99" s="53">
        <v>0.44055944055944057</v>
      </c>
      <c r="BN99" s="53">
        <v>0.58041958041958042</v>
      </c>
      <c r="BO99" s="53">
        <v>0.56487729957117705</v>
      </c>
      <c r="BP99" s="53">
        <v>0.72413793103448276</v>
      </c>
      <c r="BQ99" s="53">
        <v>0.55319148936170215</v>
      </c>
      <c r="BR99" s="53">
        <v>0.69930069930069927</v>
      </c>
      <c r="BS99" s="53">
        <v>0.70629370629370625</v>
      </c>
      <c r="BT99" s="53">
        <v>0.73426573426573427</v>
      </c>
      <c r="BU99" s="53">
        <v>0.81118881118881114</v>
      </c>
      <c r="BV99" s="53">
        <v>0.69930069930069927</v>
      </c>
      <c r="BW99" s="53">
        <v>0.70395415296369079</v>
      </c>
      <c r="BX99" s="53">
        <v>0.73469387755102045</v>
      </c>
      <c r="BY99" s="53">
        <v>0.6223776223776224</v>
      </c>
      <c r="BZ99" s="53">
        <v>0.63636363636363635</v>
      </c>
      <c r="CA99" s="53">
        <v>0.69930069930069927</v>
      </c>
      <c r="CB99" s="53">
        <v>0.71328671328671334</v>
      </c>
      <c r="CC99" s="53">
        <v>0.65034965034965031</v>
      </c>
      <c r="CD99" s="53">
        <v>0.76923076923076927</v>
      </c>
      <c r="CE99" s="53">
        <v>0.68937185263715872</v>
      </c>
      <c r="CF99" s="53">
        <v>0.73393997290007851</v>
      </c>
    </row>
    <row r="100" spans="27:84" x14ac:dyDescent="0.25">
      <c r="AA100" s="38" t="s">
        <v>507</v>
      </c>
      <c r="AB100" s="53">
        <v>0.96714579055441474</v>
      </c>
      <c r="AC100" s="53">
        <v>0.9568965517241379</v>
      </c>
      <c r="AD100" s="53">
        <v>0.95426621160409553</v>
      </c>
      <c r="AE100" s="53">
        <v>0.93351242444593685</v>
      </c>
      <c r="AF100" s="53">
        <v>0.94929953302201464</v>
      </c>
      <c r="AG100" s="53">
        <v>0.96485411140583555</v>
      </c>
      <c r="AH100" s="53">
        <v>0.96135909393737506</v>
      </c>
      <c r="AI100" s="53">
        <v>0.95533338809911572</v>
      </c>
      <c r="AJ100" s="53">
        <v>0.95793758480325641</v>
      </c>
      <c r="AK100" s="53">
        <v>0.94876912840984695</v>
      </c>
      <c r="AL100" s="53">
        <v>0.9274576271186441</v>
      </c>
      <c r="AM100" s="53">
        <v>0.95079787234042556</v>
      </c>
      <c r="AN100" s="53">
        <v>0.94694960212201595</v>
      </c>
      <c r="AO100" s="53">
        <v>0.93895155938951558</v>
      </c>
      <c r="AP100" s="53">
        <v>0.94544244843646041</v>
      </c>
      <c r="AQ100" s="53">
        <v>0.94518654608859498</v>
      </c>
      <c r="AR100" s="53">
        <v>0.9555555555555556</v>
      </c>
      <c r="AS100" s="53">
        <v>0.9563758389261745</v>
      </c>
      <c r="AT100" s="53">
        <v>0.92235609103078986</v>
      </c>
      <c r="AU100" s="53">
        <v>0.91854304635761586</v>
      </c>
      <c r="AV100" s="53">
        <v>0.96895640686922058</v>
      </c>
      <c r="AW100" s="53">
        <v>0.95788770053475936</v>
      </c>
      <c r="AX100" s="53">
        <v>0.96340652029274787</v>
      </c>
      <c r="AY100" s="53">
        <v>0.94901159422383763</v>
      </c>
      <c r="AZ100" s="53">
        <v>0.89283322170127255</v>
      </c>
      <c r="BA100" s="53">
        <v>0.94229508196721312</v>
      </c>
      <c r="BB100" s="53">
        <v>0.85197588747488273</v>
      </c>
      <c r="BC100" s="53">
        <v>0.84672021419009369</v>
      </c>
      <c r="BD100" s="53">
        <v>0.90407358738501975</v>
      </c>
      <c r="BE100" s="53">
        <v>0.96166341780376863</v>
      </c>
      <c r="BF100" s="53">
        <v>0.95595854922279788</v>
      </c>
      <c r="BG100" s="53">
        <v>0.90793142282072115</v>
      </c>
      <c r="BH100" s="53">
        <v>0.943029490616622</v>
      </c>
      <c r="BI100" s="53">
        <v>0.93975903614457834</v>
      </c>
      <c r="BJ100" s="53">
        <v>0.9513303049967553</v>
      </c>
      <c r="BK100" s="53">
        <v>0.95333765392093328</v>
      </c>
      <c r="BL100" s="53">
        <v>0.96161228406909793</v>
      </c>
      <c r="BM100" s="53">
        <v>0.8973185088293002</v>
      </c>
      <c r="BN100" s="53">
        <v>0.92535392535392536</v>
      </c>
      <c r="BO100" s="53">
        <v>0.93882017199017331</v>
      </c>
      <c r="BP100" s="53">
        <v>0.95790816326530615</v>
      </c>
      <c r="BQ100" s="53">
        <v>0.94076874606175176</v>
      </c>
      <c r="BR100" s="53">
        <v>0.94740177439797213</v>
      </c>
      <c r="BS100" s="53">
        <v>0.91959798994974873</v>
      </c>
      <c r="BT100" s="53">
        <v>0.94563843236409606</v>
      </c>
      <c r="BU100" s="53">
        <v>0.93988728866624927</v>
      </c>
      <c r="BV100" s="53">
        <v>0.94759825327510916</v>
      </c>
      <c r="BW100" s="53">
        <v>0.9426858068543188</v>
      </c>
      <c r="BX100" s="53">
        <v>0.93418530351437701</v>
      </c>
      <c r="BY100" s="53">
        <v>0.94955863808322827</v>
      </c>
      <c r="BZ100" s="53">
        <v>0.93367024636765639</v>
      </c>
      <c r="CA100" s="53">
        <v>0.92982456140350878</v>
      </c>
      <c r="CB100" s="53">
        <v>0.93910860012554931</v>
      </c>
      <c r="CC100" s="53">
        <v>0.9593241551939925</v>
      </c>
      <c r="CD100" s="53">
        <v>0.96233521657250476</v>
      </c>
      <c r="CE100" s="53">
        <v>0.94400096018011659</v>
      </c>
      <c r="CF100" s="53">
        <v>0.94042427003669704</v>
      </c>
    </row>
    <row r="101" spans="27:84" x14ac:dyDescent="0.25">
      <c r="AA101" s="38" t="s">
        <v>508</v>
      </c>
      <c r="AB101" s="53">
        <v>0.93279999999999996</v>
      </c>
      <c r="AC101" s="53">
        <v>0.94871794871794868</v>
      </c>
      <c r="AD101" s="53">
        <v>0.92479999999999996</v>
      </c>
      <c r="AE101" s="53">
        <v>0.95199999999999996</v>
      </c>
      <c r="AF101" s="53">
        <v>0.95520000000000005</v>
      </c>
      <c r="AG101" s="53">
        <v>0.9285714285714286</v>
      </c>
      <c r="AH101" s="53">
        <v>0.94462540716612375</v>
      </c>
      <c r="AI101" s="53">
        <v>0.94095925492221433</v>
      </c>
      <c r="AJ101" s="53">
        <v>0.89600000000000002</v>
      </c>
      <c r="AK101" s="53">
        <v>0.97106109324758838</v>
      </c>
      <c r="AL101" s="53">
        <v>0.89439999999999997</v>
      </c>
      <c r="AM101" s="53">
        <v>0.92</v>
      </c>
      <c r="AN101" s="53">
        <v>0.92084006462035539</v>
      </c>
      <c r="AO101" s="53">
        <v>0.95980707395498388</v>
      </c>
      <c r="AP101" s="53">
        <v>0.91114701130856224</v>
      </c>
      <c r="AQ101" s="53">
        <v>0.92475074901878429</v>
      </c>
      <c r="AR101" s="53">
        <v>0.92610837438423643</v>
      </c>
      <c r="AS101" s="53">
        <v>0.94327390599675853</v>
      </c>
      <c r="AT101" s="53">
        <v>0.92610837438423643</v>
      </c>
      <c r="AU101" s="53">
        <v>0.9245585874799358</v>
      </c>
      <c r="AV101" s="53">
        <v>0.91967213114754098</v>
      </c>
      <c r="AW101" s="53">
        <v>0.95284552845528458</v>
      </c>
      <c r="AX101" s="53">
        <v>0.93019480519480524</v>
      </c>
      <c r="AY101" s="53">
        <v>0.9318231010061141</v>
      </c>
      <c r="AZ101" s="53">
        <v>0.87828947368421051</v>
      </c>
      <c r="BA101" s="53">
        <v>0.92414860681114552</v>
      </c>
      <c r="BB101" s="53">
        <v>0.86019736842105265</v>
      </c>
      <c r="BC101" s="53">
        <v>0.88401253918495293</v>
      </c>
      <c r="BD101" s="53">
        <v>0.9153354632587859</v>
      </c>
      <c r="BE101" s="53">
        <v>0.94200626959247646</v>
      </c>
      <c r="BF101" s="53">
        <v>0.90189873417721522</v>
      </c>
      <c r="BG101" s="53">
        <v>0.90084120787569133</v>
      </c>
      <c r="BH101" s="53">
        <v>0.90217391304347827</v>
      </c>
      <c r="BI101" s="53">
        <v>0.88401253918495293</v>
      </c>
      <c r="BJ101" s="53">
        <v>0.91614906832298137</v>
      </c>
      <c r="BK101" s="53">
        <v>0.91379310344827591</v>
      </c>
      <c r="BL101" s="53">
        <v>0.93478260869565222</v>
      </c>
      <c r="BM101" s="53">
        <v>0.91065830721003138</v>
      </c>
      <c r="BN101" s="53">
        <v>0.94145569620253167</v>
      </c>
      <c r="BO101" s="53">
        <v>0.91471789087255773</v>
      </c>
      <c r="BP101" s="53">
        <v>0.91379310344827591</v>
      </c>
      <c r="BQ101" s="53">
        <v>0.93896713615023475</v>
      </c>
      <c r="BR101" s="53">
        <v>0.91379310344827591</v>
      </c>
      <c r="BS101" s="53">
        <v>0.93887147335423193</v>
      </c>
      <c r="BT101" s="53">
        <v>0.92569659442724461</v>
      </c>
      <c r="BU101" s="53">
        <v>0.95975232198142413</v>
      </c>
      <c r="BV101" s="53">
        <v>0.95201238390092879</v>
      </c>
      <c r="BW101" s="53">
        <v>0.93469801667294516</v>
      </c>
      <c r="BX101" s="53">
        <v>0.91331269349845201</v>
      </c>
      <c r="BY101" s="53">
        <v>0.94108527131782949</v>
      </c>
      <c r="BZ101" s="53">
        <v>0.9024767801857585</v>
      </c>
      <c r="CA101" s="53">
        <v>0.9253499222395023</v>
      </c>
      <c r="CB101" s="53">
        <v>0.94117647058823528</v>
      </c>
      <c r="CC101" s="53">
        <v>0.92679127725856703</v>
      </c>
      <c r="CD101" s="53">
        <v>0.93779160186625199</v>
      </c>
      <c r="CE101" s="53">
        <v>0.9268548595649424</v>
      </c>
      <c r="CF101" s="53">
        <v>0.9249492971333213</v>
      </c>
    </row>
    <row r="102" spans="27:84" x14ac:dyDescent="0.25">
      <c r="AA102" s="38" t="s">
        <v>509</v>
      </c>
      <c r="AB102" s="53">
        <v>0.93471810089020768</v>
      </c>
      <c r="AC102" s="53">
        <v>0.96531791907514453</v>
      </c>
      <c r="AD102" s="53">
        <v>0.93768545994065278</v>
      </c>
      <c r="AE102" s="53">
        <v>0.9496296296296296</v>
      </c>
      <c r="AF102" s="53">
        <v>0.93235294117647061</v>
      </c>
      <c r="AG102" s="53">
        <v>0.94934876989869754</v>
      </c>
      <c r="AH102" s="53">
        <v>0.92982456140350878</v>
      </c>
      <c r="AI102" s="53">
        <v>0.94269676885918741</v>
      </c>
      <c r="AJ102" s="53">
        <v>0.93886462882096067</v>
      </c>
      <c r="AK102" s="53">
        <v>0.94222222222222218</v>
      </c>
      <c r="AL102" s="53">
        <v>0.91470588235294115</v>
      </c>
      <c r="AM102" s="53">
        <v>0.94558823529411762</v>
      </c>
      <c r="AN102" s="53">
        <v>0.95079594790159194</v>
      </c>
      <c r="AO102" s="53">
        <v>0.9577874818049491</v>
      </c>
      <c r="AP102" s="53">
        <v>0.95058139534883723</v>
      </c>
      <c r="AQ102" s="53">
        <v>0.94293511339223135</v>
      </c>
      <c r="AR102" s="53">
        <v>0.94014598540145988</v>
      </c>
      <c r="AS102" s="53">
        <v>0.92532942898975112</v>
      </c>
      <c r="AT102" s="53">
        <v>0.9375</v>
      </c>
      <c r="AU102" s="53">
        <v>0.95224312590448623</v>
      </c>
      <c r="AV102" s="53">
        <v>0.94057971014492758</v>
      </c>
      <c r="AW102" s="53">
        <v>0.9400584795321637</v>
      </c>
      <c r="AX102" s="53">
        <v>0.95474452554744527</v>
      </c>
      <c r="AY102" s="53">
        <v>0.94151446507431913</v>
      </c>
      <c r="AZ102" s="53">
        <v>0.90207715133531152</v>
      </c>
      <c r="BA102" s="53">
        <v>0.9638205499276411</v>
      </c>
      <c r="BB102" s="53">
        <v>0.88636363636363635</v>
      </c>
      <c r="BC102" s="53">
        <v>0.85606060606060608</v>
      </c>
      <c r="BD102" s="53">
        <v>0.91836734693877553</v>
      </c>
      <c r="BE102" s="53">
        <v>0.94032023289665212</v>
      </c>
      <c r="BF102" s="53">
        <v>0.93449781659388642</v>
      </c>
      <c r="BG102" s="53">
        <v>0.9145010485880728</v>
      </c>
      <c r="BH102" s="53">
        <v>0.93497109826589597</v>
      </c>
      <c r="BI102" s="53">
        <v>0.91492537313432831</v>
      </c>
      <c r="BJ102" s="53">
        <v>0.95231213872832365</v>
      </c>
      <c r="BK102" s="53">
        <v>0.94797687861271673</v>
      </c>
      <c r="BL102" s="53">
        <v>0.9408369408369408</v>
      </c>
      <c r="BM102" s="53">
        <v>0.91800878477306003</v>
      </c>
      <c r="BN102" s="53">
        <v>0.95217391304347831</v>
      </c>
      <c r="BO102" s="53">
        <v>0.93731501819924912</v>
      </c>
      <c r="BP102" s="53">
        <v>0.90988372093023251</v>
      </c>
      <c r="BQ102" s="53">
        <v>0.9525179856115108</v>
      </c>
      <c r="BR102" s="53">
        <v>0.93613933236574742</v>
      </c>
      <c r="BS102" s="53">
        <v>0.95513748191027492</v>
      </c>
      <c r="BT102" s="53">
        <v>0.92651296829971186</v>
      </c>
      <c r="BU102" s="53">
        <v>0.94396551724137934</v>
      </c>
      <c r="BV102" s="53">
        <v>0.94388489208633097</v>
      </c>
      <c r="BW102" s="53">
        <v>0.93829169977788407</v>
      </c>
      <c r="BX102" s="53">
        <v>0.93217893217893222</v>
      </c>
      <c r="BY102" s="53">
        <v>0.94227994227994227</v>
      </c>
      <c r="BZ102" s="53">
        <v>0.93506493506493504</v>
      </c>
      <c r="CA102" s="53">
        <v>1</v>
      </c>
      <c r="CB102" s="53">
        <v>0.93804034582132567</v>
      </c>
      <c r="CC102" s="53">
        <v>0.94252873563218387</v>
      </c>
      <c r="CD102" s="53">
        <v>0.95114942528735635</v>
      </c>
      <c r="CE102" s="53">
        <v>0.94874890232352505</v>
      </c>
      <c r="CF102" s="53">
        <v>0.93800043088778162</v>
      </c>
    </row>
    <row r="103" spans="27:84" x14ac:dyDescent="0.25">
      <c r="AA103" s="38" t="s">
        <v>510</v>
      </c>
      <c r="AB103" s="53">
        <v>0.88941736028537455</v>
      </c>
      <c r="AC103" s="53">
        <v>0.91273584905660377</v>
      </c>
      <c r="AD103" s="53">
        <v>0.8778443113772455</v>
      </c>
      <c r="AE103" s="53">
        <v>0.88452380952380949</v>
      </c>
      <c r="AF103" s="53">
        <v>0.91027154663518295</v>
      </c>
      <c r="AG103" s="53">
        <v>0.9</v>
      </c>
      <c r="AH103" s="53">
        <v>0.89671361502347413</v>
      </c>
      <c r="AI103" s="53">
        <v>0.89592949884309869</v>
      </c>
      <c r="AJ103" s="53">
        <v>0.89598108747044913</v>
      </c>
      <c r="AK103" s="53">
        <v>0.90572792362768495</v>
      </c>
      <c r="AL103" s="53">
        <v>0.87574671445639185</v>
      </c>
      <c r="AM103" s="53">
        <v>0.92071005917159765</v>
      </c>
      <c r="AN103" s="53">
        <v>0.92899408284023666</v>
      </c>
      <c r="AO103" s="53">
        <v>0.90617577197149646</v>
      </c>
      <c r="AP103" s="53">
        <v>0.93364928909952605</v>
      </c>
      <c r="AQ103" s="53">
        <v>0.90956927551962619</v>
      </c>
      <c r="AR103" s="53">
        <v>0.92298578199052128</v>
      </c>
      <c r="AS103" s="53">
        <v>0.95153664302600471</v>
      </c>
      <c r="AT103" s="53">
        <v>0.92636579572446553</v>
      </c>
      <c r="AU103" s="53">
        <v>0.90822407628128721</v>
      </c>
      <c r="AV103" s="53">
        <v>0.9375</v>
      </c>
      <c r="AW103" s="53">
        <v>0.92080378250591022</v>
      </c>
      <c r="AX103" s="53">
        <v>0.92198581560283688</v>
      </c>
      <c r="AY103" s="53">
        <v>0.9270574135901466</v>
      </c>
      <c r="AZ103" s="53">
        <v>0.80532043530834341</v>
      </c>
      <c r="BA103" s="53">
        <v>0.91696322657176754</v>
      </c>
      <c r="BB103" s="53">
        <v>0.79066985645933019</v>
      </c>
      <c r="BC103" s="53">
        <v>0.71886120996441283</v>
      </c>
      <c r="BD103" s="53">
        <v>0.88270858524788387</v>
      </c>
      <c r="BE103" s="53">
        <v>0.92307692307692313</v>
      </c>
      <c r="BF103" s="53">
        <v>0.89856801909307871</v>
      </c>
      <c r="BG103" s="53">
        <v>0.84802403653167702</v>
      </c>
      <c r="BH103" s="53">
        <v>0.9046483909415971</v>
      </c>
      <c r="BI103" s="53">
        <v>0.76603325415676959</v>
      </c>
      <c r="BJ103" s="53">
        <v>0.8949880668257757</v>
      </c>
      <c r="BK103" s="53">
        <v>0.90261282660332542</v>
      </c>
      <c r="BL103" s="53">
        <v>0.90119047619047621</v>
      </c>
      <c r="BM103" s="53">
        <v>0.81753554502369663</v>
      </c>
      <c r="BN103" s="53">
        <v>0.89832535885167464</v>
      </c>
      <c r="BO103" s="53">
        <v>0.86933341694190225</v>
      </c>
      <c r="BP103" s="53">
        <v>0.93160377358490565</v>
      </c>
      <c r="BQ103" s="53">
        <v>0.95438175270108039</v>
      </c>
      <c r="BR103" s="53">
        <v>0.92772511848341233</v>
      </c>
      <c r="BS103" s="53">
        <v>0.95454545454545459</v>
      </c>
      <c r="BT103" s="53">
        <v>0.93858632676709153</v>
      </c>
      <c r="BU103" s="53">
        <v>0.98032407407407407</v>
      </c>
      <c r="BV103" s="53">
        <v>0.95081967213114749</v>
      </c>
      <c r="BW103" s="53">
        <v>0.94828373889816653</v>
      </c>
      <c r="BX103" s="53">
        <v>0.94404761904761902</v>
      </c>
      <c r="BY103" s="53">
        <v>0.95707656612529002</v>
      </c>
      <c r="BZ103" s="53">
        <v>0.88798133022170367</v>
      </c>
      <c r="CA103" s="53">
        <v>0.91618160651920844</v>
      </c>
      <c r="CB103" s="53">
        <v>0.96235294117647063</v>
      </c>
      <c r="CC103" s="53">
        <v>0.97879858657243812</v>
      </c>
      <c r="CD103" s="53">
        <v>0.97644287396937579</v>
      </c>
      <c r="CE103" s="53">
        <v>0.94612593194744377</v>
      </c>
      <c r="CF103" s="53">
        <v>0.90633190175315137</v>
      </c>
    </row>
    <row r="104" spans="27:84" x14ac:dyDescent="0.25">
      <c r="AA104" s="38" t="s">
        <v>511</v>
      </c>
      <c r="AB104" s="53">
        <v>0.84397163120567376</v>
      </c>
      <c r="AC104" s="53">
        <v>0.98951048951048948</v>
      </c>
      <c r="AD104" s="53">
        <v>0.83687943262411346</v>
      </c>
      <c r="AE104" s="53">
        <v>0.88612099644128117</v>
      </c>
      <c r="AF104" s="53">
        <v>0.900709219858156</v>
      </c>
      <c r="AG104" s="53">
        <v>0.97552447552447552</v>
      </c>
      <c r="AH104" s="53">
        <v>0.9859154929577465</v>
      </c>
      <c r="AI104" s="53">
        <v>0.91694739116027646</v>
      </c>
      <c r="AJ104" s="53">
        <v>1</v>
      </c>
      <c r="AK104" s="53">
        <v>0.92553191489361697</v>
      </c>
      <c r="AL104" s="53">
        <v>0.96907216494845361</v>
      </c>
      <c r="AM104" s="53">
        <v>1</v>
      </c>
      <c r="AN104" s="53">
        <v>0.9965397923875432</v>
      </c>
      <c r="AO104" s="53">
        <v>0.94326241134751776</v>
      </c>
      <c r="AP104" s="53">
        <v>0.98581560283687941</v>
      </c>
      <c r="AQ104" s="53">
        <v>0.9743174123448588</v>
      </c>
      <c r="AR104" s="53">
        <v>0.96308724832214765</v>
      </c>
      <c r="AS104" s="53">
        <v>1</v>
      </c>
      <c r="AT104" s="53">
        <v>1</v>
      </c>
      <c r="AU104" s="53">
        <v>0.9744408945686901</v>
      </c>
      <c r="AV104" s="53">
        <v>0.96979865771812079</v>
      </c>
      <c r="AW104" s="53">
        <v>0.97986577181208057</v>
      </c>
      <c r="AX104" s="53">
        <v>0.98657718120805371</v>
      </c>
      <c r="AY104" s="53">
        <v>0.98196710766129891</v>
      </c>
      <c r="AZ104" s="53">
        <v>0.81694915254237288</v>
      </c>
      <c r="BA104" s="53">
        <v>0.97077922077922074</v>
      </c>
      <c r="BB104" s="53">
        <v>0.79863481228668942</v>
      </c>
      <c r="BC104" s="53">
        <v>0.77891156462585032</v>
      </c>
      <c r="BD104" s="53">
        <v>0.9700996677740864</v>
      </c>
      <c r="BE104" s="53">
        <v>0.96710526315789469</v>
      </c>
      <c r="BF104" s="53">
        <v>0.97350993377483441</v>
      </c>
      <c r="BG104" s="53">
        <v>0.89656994499156417</v>
      </c>
      <c r="BH104" s="53">
        <v>0.90268456375838924</v>
      </c>
      <c r="BI104" s="53">
        <v>0.85172413793103452</v>
      </c>
      <c r="BJ104" s="53">
        <v>0.92905405405405406</v>
      </c>
      <c r="BK104" s="53">
        <v>0.96666666666666667</v>
      </c>
      <c r="BL104" s="53">
        <v>0.95</v>
      </c>
      <c r="BM104" s="53">
        <v>0.94809688581314877</v>
      </c>
      <c r="BN104" s="53">
        <v>0.95238095238095233</v>
      </c>
      <c r="BO104" s="53">
        <v>0.92865818008632084</v>
      </c>
      <c r="BP104" s="53">
        <v>0.95</v>
      </c>
      <c r="BQ104" s="53">
        <v>1</v>
      </c>
      <c r="BR104" s="53">
        <v>0.94687500000000002</v>
      </c>
      <c r="BS104" s="53">
        <v>0.96562499999999996</v>
      </c>
      <c r="BT104" s="53">
        <v>0.99687499999999996</v>
      </c>
      <c r="BU104" s="53">
        <v>0.99683544303797467</v>
      </c>
      <c r="BV104" s="53">
        <v>0.98734177215189878</v>
      </c>
      <c r="BW104" s="53">
        <v>0.97765031645569622</v>
      </c>
      <c r="BX104" s="53">
        <v>0.96551724137931039</v>
      </c>
      <c r="BY104" s="53">
        <v>0.98130841121495327</v>
      </c>
      <c r="BZ104" s="53">
        <v>0.984375</v>
      </c>
      <c r="CA104" s="53">
        <v>0.99076923076923074</v>
      </c>
      <c r="CB104" s="53">
        <v>0.98124999999999996</v>
      </c>
      <c r="CC104" s="53">
        <v>0.99375000000000002</v>
      </c>
      <c r="CD104" s="53">
        <v>0.96250000000000002</v>
      </c>
      <c r="CE104" s="53">
        <v>0.97992426905192775</v>
      </c>
      <c r="CF104" s="53">
        <v>0.95086208882170631</v>
      </c>
    </row>
    <row r="105" spans="27:84" x14ac:dyDescent="0.25">
      <c r="AA105" s="38" t="s">
        <v>512</v>
      </c>
      <c r="AB105" s="53">
        <v>0.9668141592920354</v>
      </c>
      <c r="AC105" s="53">
        <v>0.90929203539823011</v>
      </c>
      <c r="AD105" s="53">
        <v>0.94646680942184158</v>
      </c>
      <c r="AE105" s="53">
        <v>0.97327394209354123</v>
      </c>
      <c r="AF105" s="53">
        <v>0.97345132743362828</v>
      </c>
      <c r="AG105" s="53">
        <v>0.93584070796460173</v>
      </c>
      <c r="AH105" s="53">
        <v>0.9668141592920354</v>
      </c>
      <c r="AI105" s="53">
        <v>0.9531361629851306</v>
      </c>
      <c r="AJ105" s="53">
        <v>0.9593147751605996</v>
      </c>
      <c r="AK105" s="53">
        <v>0.94725274725274722</v>
      </c>
      <c r="AL105" s="53">
        <v>0.97430406852248397</v>
      </c>
      <c r="AM105" s="53">
        <v>0.96573875802997855</v>
      </c>
      <c r="AN105" s="53">
        <v>0.99571734475374729</v>
      </c>
      <c r="AO105" s="53">
        <v>0.98021978021978018</v>
      </c>
      <c r="AP105" s="53">
        <v>0.98461538461538467</v>
      </c>
      <c r="AQ105" s="53">
        <v>0.9724518369363887</v>
      </c>
      <c r="AR105" s="53">
        <v>0.98501070663811563</v>
      </c>
      <c r="AS105" s="53">
        <v>0.97430406852248397</v>
      </c>
      <c r="AT105" s="53">
        <v>0.92505353319057815</v>
      </c>
      <c r="AU105" s="53">
        <v>0.91434689507494649</v>
      </c>
      <c r="AV105" s="53">
        <v>0.99115044247787609</v>
      </c>
      <c r="AW105" s="53">
        <v>0.97684210526315784</v>
      </c>
      <c r="AX105" s="53">
        <v>0.95569620253164556</v>
      </c>
      <c r="AY105" s="53">
        <v>0.96034342195697187</v>
      </c>
      <c r="AZ105" s="53">
        <v>0.94218415417558887</v>
      </c>
      <c r="BA105" s="53">
        <v>0.95503211991434689</v>
      </c>
      <c r="BB105" s="53">
        <v>0.89380530973451322</v>
      </c>
      <c r="BC105" s="53">
        <v>0.88248847926267282</v>
      </c>
      <c r="BD105" s="53">
        <v>0.92505353319057815</v>
      </c>
      <c r="BE105" s="53">
        <v>0.98501070663811563</v>
      </c>
      <c r="BF105" s="53">
        <v>0.96145610278372595</v>
      </c>
      <c r="BG105" s="53">
        <v>0.93500434367136298</v>
      </c>
      <c r="BH105" s="53">
        <v>0.99143468950749469</v>
      </c>
      <c r="BI105" s="53">
        <v>0.90579710144927539</v>
      </c>
      <c r="BJ105" s="53">
        <v>0.95302013422818788</v>
      </c>
      <c r="BK105" s="53">
        <v>0.95302013422818788</v>
      </c>
      <c r="BL105" s="53">
        <v>0.96659242761692654</v>
      </c>
      <c r="BM105" s="53">
        <v>0.93478260869565222</v>
      </c>
      <c r="BN105" s="53">
        <v>0.88274336283185839</v>
      </c>
      <c r="BO105" s="53">
        <v>0.94105577979394039</v>
      </c>
      <c r="BP105" s="53">
        <v>0.9593147751605996</v>
      </c>
      <c r="BQ105" s="53">
        <v>0.99785867237687365</v>
      </c>
      <c r="BR105" s="53">
        <v>0.9271948608137045</v>
      </c>
      <c r="BS105" s="53">
        <v>0.99785867237687365</v>
      </c>
      <c r="BT105" s="53">
        <v>0.9593147751605996</v>
      </c>
      <c r="BU105" s="53">
        <v>0.97430406852248397</v>
      </c>
      <c r="BV105" s="53">
        <v>0.99785867237687365</v>
      </c>
      <c r="BW105" s="53">
        <v>0.97338635668400131</v>
      </c>
      <c r="BX105" s="53">
        <v>0.99785867237687365</v>
      </c>
      <c r="BY105" s="53">
        <v>0.97644539614561032</v>
      </c>
      <c r="BZ105" s="53">
        <v>0.99143468950749469</v>
      </c>
      <c r="CA105" s="53">
        <v>0.98488120950323976</v>
      </c>
      <c r="CB105" s="53">
        <v>0.96145610278372595</v>
      </c>
      <c r="CC105" s="53">
        <v>0.9678800856531049</v>
      </c>
      <c r="CD105" s="53">
        <v>0.95289079229122053</v>
      </c>
      <c r="CE105" s="53">
        <v>0.97612099260875274</v>
      </c>
      <c r="CF105" s="53">
        <v>0.95878555637664964</v>
      </c>
    </row>
    <row r="106" spans="27:84" x14ac:dyDescent="0.25">
      <c r="AA106" s="38" t="s">
        <v>513</v>
      </c>
      <c r="AB106" s="53">
        <v>0.9358974358974359</v>
      </c>
      <c r="AC106" s="53">
        <v>0.98351648351648346</v>
      </c>
      <c r="AD106" s="53">
        <v>0.92124542124542119</v>
      </c>
      <c r="AE106" s="53">
        <v>0.96520146520146521</v>
      </c>
      <c r="AF106" s="53">
        <v>0.98901098901098905</v>
      </c>
      <c r="AG106" s="53">
        <v>0.97435897435897434</v>
      </c>
      <c r="AH106" s="53">
        <v>0.95787545787545791</v>
      </c>
      <c r="AI106" s="53">
        <v>0.96101517530088965</v>
      </c>
      <c r="AJ106" s="53">
        <v>0.92803030303030298</v>
      </c>
      <c r="AK106" s="53">
        <v>0.97435897435897434</v>
      </c>
      <c r="AL106" s="53">
        <v>0.90772128060263657</v>
      </c>
      <c r="AM106" s="53">
        <v>0.93084112149532705</v>
      </c>
      <c r="AN106" s="53">
        <v>0.93877551020408168</v>
      </c>
      <c r="AO106" s="53">
        <v>0.94139194139194138</v>
      </c>
      <c r="AP106" s="53">
        <v>0.97201492537313428</v>
      </c>
      <c r="AQ106" s="53">
        <v>0.94187629377948545</v>
      </c>
      <c r="AR106" s="53">
        <v>0.94029850746268662</v>
      </c>
      <c r="AS106" s="53">
        <v>0.97009345794392521</v>
      </c>
      <c r="AT106" s="53">
        <v>0.93084112149532705</v>
      </c>
      <c r="AU106" s="53">
        <v>0.9703153988868275</v>
      </c>
      <c r="AV106" s="53">
        <v>0.96132596685082872</v>
      </c>
      <c r="AW106" s="53">
        <v>0.95353159851301117</v>
      </c>
      <c r="AX106" s="53">
        <v>0.97790055248618779</v>
      </c>
      <c r="AY106" s="53">
        <v>0.95775808623411351</v>
      </c>
      <c r="AZ106" s="53">
        <v>0.91304347826086951</v>
      </c>
      <c r="BA106" s="53">
        <v>0.97047970479704793</v>
      </c>
      <c r="BB106" s="53">
        <v>0.84456928838951306</v>
      </c>
      <c r="BC106" s="53">
        <v>0.83116883116883122</v>
      </c>
      <c r="BD106" s="53">
        <v>0.95167286245353155</v>
      </c>
      <c r="BE106" s="53">
        <v>0.97074954296160876</v>
      </c>
      <c r="BF106" s="53">
        <v>0.98109640831758038</v>
      </c>
      <c r="BG106" s="53">
        <v>0.92325430233556893</v>
      </c>
      <c r="BH106" s="53">
        <v>0.94515539305301643</v>
      </c>
      <c r="BI106" s="53">
        <v>0.87429643527204504</v>
      </c>
      <c r="BJ106" s="53">
        <v>0.93370165745856348</v>
      </c>
      <c r="BK106" s="53">
        <v>0.93715341959334564</v>
      </c>
      <c r="BL106" s="53">
        <v>0.94149908592321752</v>
      </c>
      <c r="BM106" s="53">
        <v>0.9662288930581614</v>
      </c>
      <c r="BN106" s="53">
        <v>0.95158286778398515</v>
      </c>
      <c r="BO106" s="53">
        <v>0.93565967887747636</v>
      </c>
      <c r="BP106" s="53">
        <v>0.97974217311233891</v>
      </c>
      <c r="BQ106" s="53">
        <v>0.98706099815157111</v>
      </c>
      <c r="BR106" s="53">
        <v>0.9595588235294118</v>
      </c>
      <c r="BS106" s="53">
        <v>0.97101449275362317</v>
      </c>
      <c r="BT106" s="53">
        <v>0.95211786372007368</v>
      </c>
      <c r="BU106" s="53">
        <v>0.98722627737226276</v>
      </c>
      <c r="BV106" s="53">
        <v>0.9907749077490775</v>
      </c>
      <c r="BW106" s="53">
        <v>0.97535650519833694</v>
      </c>
      <c r="BX106" s="53">
        <v>0.9505494505494505</v>
      </c>
      <c r="BY106" s="53">
        <v>0.99094202898550721</v>
      </c>
      <c r="BZ106" s="53">
        <v>0.94814814814814818</v>
      </c>
      <c r="CA106" s="53">
        <v>0.96261682242990654</v>
      </c>
      <c r="CB106" s="53">
        <v>0.97287522603978305</v>
      </c>
      <c r="CC106" s="53">
        <v>0.9873188405797102</v>
      </c>
      <c r="CD106" s="53">
        <v>0.99276672694394208</v>
      </c>
      <c r="CE106" s="53">
        <v>0.97217389195377835</v>
      </c>
      <c r="CF106" s="53">
        <v>0.95244199052566458</v>
      </c>
    </row>
    <row r="107" spans="27:84" x14ac:dyDescent="0.25">
      <c r="AA107" s="38" t="s">
        <v>514</v>
      </c>
      <c r="AB107" s="53">
        <v>0.92893401015228427</v>
      </c>
      <c r="AC107" s="53">
        <v>0.98232323232323238</v>
      </c>
      <c r="AD107" s="53">
        <v>0.93198992443324935</v>
      </c>
      <c r="AE107" s="53">
        <v>0.93333333333333335</v>
      </c>
      <c r="AF107" s="53">
        <v>0.92555831265508681</v>
      </c>
      <c r="AG107" s="53">
        <v>0.95024875621890548</v>
      </c>
      <c r="AH107" s="53">
        <v>0.93734335839598992</v>
      </c>
      <c r="AI107" s="53">
        <v>0.94139013250172598</v>
      </c>
      <c r="AJ107" s="53">
        <v>0.9441624365482234</v>
      </c>
      <c r="AK107" s="53">
        <v>0.96508728179551118</v>
      </c>
      <c r="AL107" s="53">
        <v>0.92695214105793455</v>
      </c>
      <c r="AM107" s="53">
        <v>0.92786069651741299</v>
      </c>
      <c r="AN107" s="53">
        <v>0.92695214105793455</v>
      </c>
      <c r="AO107" s="53">
        <v>0.97744360902255634</v>
      </c>
      <c r="AP107" s="53">
        <v>0.96009975062344144</v>
      </c>
      <c r="AQ107" s="53">
        <v>0.94693686523185916</v>
      </c>
      <c r="AR107" s="53">
        <v>0.95511221945137159</v>
      </c>
      <c r="AS107" s="53">
        <v>0.95037220843672454</v>
      </c>
      <c r="AT107" s="53">
        <v>0.96029776674937961</v>
      </c>
      <c r="AU107" s="53">
        <v>0.94306930693069302</v>
      </c>
      <c r="AV107" s="53">
        <v>0.9305210918114144</v>
      </c>
      <c r="AW107" s="53">
        <v>0.91315136476426795</v>
      </c>
      <c r="AX107" s="53">
        <v>0.9330024813895782</v>
      </c>
      <c r="AY107" s="53">
        <v>0.94078949136191825</v>
      </c>
      <c r="AZ107" s="53">
        <v>0.90201005025125625</v>
      </c>
      <c r="BA107" s="53">
        <v>0.94278606965174128</v>
      </c>
      <c r="BB107" s="53">
        <v>0.84170854271356788</v>
      </c>
      <c r="BC107" s="53">
        <v>0.890625</v>
      </c>
      <c r="BD107" s="53">
        <v>0.91228070175438591</v>
      </c>
      <c r="BE107" s="53">
        <v>0.95037220843672454</v>
      </c>
      <c r="BF107" s="53">
        <v>0.93969849246231152</v>
      </c>
      <c r="BG107" s="53">
        <v>0.91135443789571258</v>
      </c>
      <c r="BH107" s="53">
        <v>0.96287128712871284</v>
      </c>
      <c r="BI107" s="53">
        <v>0.87958115183246077</v>
      </c>
      <c r="BJ107" s="53">
        <v>0.96534653465346532</v>
      </c>
      <c r="BK107" s="53">
        <v>0.9455445544554455</v>
      </c>
      <c r="BL107" s="53">
        <v>1</v>
      </c>
      <c r="BM107" s="53">
        <v>0.94074074074074077</v>
      </c>
      <c r="BN107" s="53">
        <v>0.9580246913580247</v>
      </c>
      <c r="BO107" s="53">
        <v>0.9503012800241214</v>
      </c>
      <c r="BP107" s="53">
        <v>0.93734335839598992</v>
      </c>
      <c r="BQ107" s="53">
        <v>0.94019138755980858</v>
      </c>
      <c r="BR107" s="53">
        <v>0.96675191815856776</v>
      </c>
      <c r="BS107" s="53">
        <v>0.9242424242424242</v>
      </c>
      <c r="BT107" s="53">
        <v>0.94736842105263153</v>
      </c>
      <c r="BU107" s="53">
        <v>0.93827160493827155</v>
      </c>
      <c r="BV107" s="53">
        <v>0.92345679012345683</v>
      </c>
      <c r="BW107" s="53">
        <v>0.93966084349587853</v>
      </c>
      <c r="BX107" s="53">
        <v>0.95214105793450876</v>
      </c>
      <c r="BY107" s="53">
        <v>0.93233082706766912</v>
      </c>
      <c r="BZ107" s="53">
        <v>0.95488721804511278</v>
      </c>
      <c r="CA107" s="53">
        <v>0.9494949494949495</v>
      </c>
      <c r="CB107" s="53">
        <v>0.96221662468513858</v>
      </c>
      <c r="CC107" s="53">
        <v>0.90956072351421191</v>
      </c>
      <c r="CD107" s="53">
        <v>0.96382428940568476</v>
      </c>
      <c r="CE107" s="53">
        <v>0.94635081287818223</v>
      </c>
      <c r="CF107" s="53">
        <v>0.93954055191277108</v>
      </c>
    </row>
    <row r="108" spans="27:84" x14ac:dyDescent="0.25">
      <c r="AA108" s="38" t="s">
        <v>515</v>
      </c>
      <c r="AB108" s="53">
        <v>0.94768133174791913</v>
      </c>
      <c r="AC108" s="53">
        <v>0.98929845422116525</v>
      </c>
      <c r="AD108" s="53">
        <v>0.96908442330558864</v>
      </c>
      <c r="AE108" s="53">
        <v>0.99048751486325803</v>
      </c>
      <c r="AF108" s="53">
        <v>0.97502972651605235</v>
      </c>
      <c r="AG108" s="53">
        <v>0.98454221165279432</v>
      </c>
      <c r="AH108" s="53">
        <v>0.98810939357907257</v>
      </c>
      <c r="AI108" s="53">
        <v>0.9777475794122642</v>
      </c>
      <c r="AJ108" s="53">
        <v>0.96208530805687209</v>
      </c>
      <c r="AK108" s="53">
        <v>0.9845971563981043</v>
      </c>
      <c r="AL108" s="53">
        <v>0.96682464454976302</v>
      </c>
      <c r="AM108" s="53">
        <v>0.97037914691943128</v>
      </c>
      <c r="AN108" s="53">
        <v>0.96563981042654023</v>
      </c>
      <c r="AO108" s="53">
        <v>0.99289099526066349</v>
      </c>
      <c r="AP108" s="53">
        <v>0.97748815165876779</v>
      </c>
      <c r="AQ108" s="53">
        <v>0.97427217332430593</v>
      </c>
      <c r="AR108" s="53">
        <v>0.98341232227488151</v>
      </c>
      <c r="AS108" s="53">
        <v>0.98341232227488151</v>
      </c>
      <c r="AT108" s="53">
        <v>0.98341232227488151</v>
      </c>
      <c r="AU108" s="53">
        <v>0.98341232227488151</v>
      </c>
      <c r="AV108" s="53">
        <v>0.95142180094786732</v>
      </c>
      <c r="AW108" s="53">
        <v>0.98578199052132698</v>
      </c>
      <c r="AX108" s="53">
        <v>0.98341232227488151</v>
      </c>
      <c r="AY108" s="53">
        <v>0.97918077183480023</v>
      </c>
      <c r="AZ108" s="53">
        <v>0.90047393364928907</v>
      </c>
      <c r="BA108" s="53">
        <v>0.98222748815165872</v>
      </c>
      <c r="BB108" s="53">
        <v>0.86848341232227488</v>
      </c>
      <c r="BC108" s="53">
        <v>0.84834123222748814</v>
      </c>
      <c r="BD108" s="53">
        <v>0.94668246445497628</v>
      </c>
      <c r="BE108" s="53">
        <v>0.9845971563981043</v>
      </c>
      <c r="BF108" s="53">
        <v>0.95497630331753558</v>
      </c>
      <c r="BG108" s="53">
        <v>0.92654028436018976</v>
      </c>
      <c r="BH108" s="53">
        <v>0.88862559241706163</v>
      </c>
      <c r="BI108" s="53">
        <v>0.88151658767772512</v>
      </c>
      <c r="BJ108" s="53">
        <v>0.91824644549763035</v>
      </c>
      <c r="BK108" s="53">
        <v>0.9375</v>
      </c>
      <c r="BL108" s="53">
        <v>0.8981042654028436</v>
      </c>
      <c r="BM108" s="53">
        <v>0.88625592417061616</v>
      </c>
      <c r="BN108" s="53">
        <v>0.95379146919431279</v>
      </c>
      <c r="BO108" s="53">
        <v>0.9091486120514557</v>
      </c>
      <c r="BP108" s="53">
        <v>0.95260663507109</v>
      </c>
      <c r="BQ108" s="53">
        <v>0.97846889952153115</v>
      </c>
      <c r="BR108" s="53">
        <v>0.95321637426900585</v>
      </c>
      <c r="BS108" s="53">
        <v>0.95023696682464454</v>
      </c>
      <c r="BT108" s="53">
        <v>0.96682464454976302</v>
      </c>
      <c r="BU108" s="53">
        <v>0.99644549763033174</v>
      </c>
      <c r="BV108" s="53">
        <v>0.98104265402843605</v>
      </c>
      <c r="BW108" s="53">
        <v>0.96840595312782896</v>
      </c>
      <c r="BX108" s="53">
        <v>0.98362573099415207</v>
      </c>
      <c r="BY108" s="53">
        <v>0.97660818713450293</v>
      </c>
      <c r="BZ108" s="53">
        <v>0.98245614035087714</v>
      </c>
      <c r="CA108" s="53">
        <v>0.98713450292397664</v>
      </c>
      <c r="CB108" s="53">
        <v>0.98362573099415207</v>
      </c>
      <c r="CC108" s="53">
        <v>0.97660818713450293</v>
      </c>
      <c r="CD108" s="53">
        <v>0.98245614035087714</v>
      </c>
      <c r="CE108" s="53">
        <v>0.98178780284043454</v>
      </c>
      <c r="CF108" s="53">
        <v>0.95958331099303995</v>
      </c>
    </row>
    <row r="109" spans="27:84" x14ac:dyDescent="0.25">
      <c r="AA109" s="38" t="s">
        <v>516</v>
      </c>
      <c r="AB109" s="53">
        <v>0.95735294117647063</v>
      </c>
      <c r="AC109" s="53">
        <v>0.96363636363636362</v>
      </c>
      <c r="AD109" s="53">
        <v>0.95139911634756991</v>
      </c>
      <c r="AE109" s="53">
        <v>0.96656534954407292</v>
      </c>
      <c r="AF109" s="53">
        <v>0.95288753799392101</v>
      </c>
      <c r="AG109" s="53">
        <v>0.96318114874815908</v>
      </c>
      <c r="AH109" s="53">
        <v>0.9636913767019667</v>
      </c>
      <c r="AI109" s="53">
        <v>0.95981626202121773</v>
      </c>
      <c r="AJ109" s="53">
        <v>0.96096096096096095</v>
      </c>
      <c r="AK109" s="53">
        <v>0.97897897897897901</v>
      </c>
      <c r="AL109" s="53">
        <v>0.95495495495495497</v>
      </c>
      <c r="AM109" s="53">
        <v>0.94760479041916168</v>
      </c>
      <c r="AN109" s="53">
        <v>0.98074074074074069</v>
      </c>
      <c r="AO109" s="53">
        <v>0.97601199400299854</v>
      </c>
      <c r="AP109" s="53">
        <v>0.9552023121387283</v>
      </c>
      <c r="AQ109" s="53">
        <v>0.96492210459950345</v>
      </c>
      <c r="AR109" s="53">
        <v>0.97941176470588232</v>
      </c>
      <c r="AS109" s="53">
        <v>0.9698340874811463</v>
      </c>
      <c r="AT109" s="53">
        <v>0.9773413897280967</v>
      </c>
      <c r="AU109" s="53">
        <v>0.99566473988439308</v>
      </c>
      <c r="AV109" s="53">
        <v>0.97593984962406011</v>
      </c>
      <c r="AW109" s="53">
        <v>0.97458893871449925</v>
      </c>
      <c r="AX109" s="53">
        <v>0.97138554216867468</v>
      </c>
      <c r="AY109" s="53">
        <v>0.97773804461525038</v>
      </c>
      <c r="AZ109" s="53">
        <v>0.91830559757942509</v>
      </c>
      <c r="BA109" s="53">
        <v>0.98648648648648651</v>
      </c>
      <c r="BB109" s="53">
        <v>0.91251885369532426</v>
      </c>
      <c r="BC109" s="53">
        <v>0.87444608567208271</v>
      </c>
      <c r="BD109" s="53">
        <v>0.96898079763663225</v>
      </c>
      <c r="BE109" s="53">
        <v>0.97455089820359286</v>
      </c>
      <c r="BF109" s="53">
        <v>0.97938144329896903</v>
      </c>
      <c r="BG109" s="53">
        <v>0.94495288036750191</v>
      </c>
      <c r="BH109" s="53">
        <v>0.95067264573991028</v>
      </c>
      <c r="BI109" s="53">
        <v>0.87444608567208271</v>
      </c>
      <c r="BJ109" s="53">
        <v>0.94452773613193408</v>
      </c>
      <c r="BK109" s="53">
        <v>0.94518518518518524</v>
      </c>
      <c r="BL109" s="53">
        <v>0.97309417040358748</v>
      </c>
      <c r="BM109" s="53">
        <v>0.90196078431372551</v>
      </c>
      <c r="BN109" s="53">
        <v>0.94259818731117828</v>
      </c>
      <c r="BO109" s="53">
        <v>0.93321211353680045</v>
      </c>
      <c r="BP109" s="53">
        <v>0.96595744680851059</v>
      </c>
      <c r="BQ109" s="53">
        <v>0.97907324364723469</v>
      </c>
      <c r="BR109" s="53">
        <v>0.9607250755287009</v>
      </c>
      <c r="BS109" s="53">
        <v>0.97691197691197695</v>
      </c>
      <c r="BT109" s="53">
        <v>0.97601199400299854</v>
      </c>
      <c r="BU109" s="53">
        <v>0.98953662182361735</v>
      </c>
      <c r="BV109" s="53">
        <v>0.9815864022662889</v>
      </c>
      <c r="BW109" s="53">
        <v>0.97568610871276107</v>
      </c>
      <c r="BX109" s="53">
        <v>0.9634831460674157</v>
      </c>
      <c r="BY109" s="53">
        <v>0.97159940209267559</v>
      </c>
      <c r="BZ109" s="53">
        <v>0.966374269005848</v>
      </c>
      <c r="CA109" s="53">
        <v>0.97320169252468269</v>
      </c>
      <c r="CB109" s="53">
        <v>0.94814814814814818</v>
      </c>
      <c r="CC109" s="53">
        <v>0.97446808510638294</v>
      </c>
      <c r="CD109" s="53">
        <v>0.97593984962406011</v>
      </c>
      <c r="CE109" s="53">
        <v>0.96760208465274467</v>
      </c>
      <c r="CF109" s="53">
        <v>0.96056137121511131</v>
      </c>
    </row>
    <row r="110" spans="27:84" x14ac:dyDescent="0.25">
      <c r="AA110" s="38" t="s">
        <v>517</v>
      </c>
      <c r="AB110" s="53">
        <v>0.91983122362869196</v>
      </c>
      <c r="AC110" s="53">
        <v>0.95218002812939517</v>
      </c>
      <c r="AD110" s="53">
        <v>0.90704225352112677</v>
      </c>
      <c r="AE110" s="53">
        <v>0.9817415730337079</v>
      </c>
      <c r="AF110" s="53">
        <v>0.9731638418079096</v>
      </c>
      <c r="AG110" s="53">
        <v>0.9648876404494382</v>
      </c>
      <c r="AH110" s="53">
        <v>0.9745042492917847</v>
      </c>
      <c r="AI110" s="53">
        <v>0.95333582998029354</v>
      </c>
      <c r="AJ110" s="53">
        <v>0.92545710267229253</v>
      </c>
      <c r="AK110" s="53">
        <v>0.97635605006954107</v>
      </c>
      <c r="AL110" s="53">
        <v>0.86581920903954801</v>
      </c>
      <c r="AM110" s="53">
        <v>0.9887323943661972</v>
      </c>
      <c r="AN110" s="53">
        <v>0.9763231197771588</v>
      </c>
      <c r="AO110" s="53">
        <v>0.95125348189415038</v>
      </c>
      <c r="AP110" s="53">
        <v>0.9830985915492958</v>
      </c>
      <c r="AQ110" s="53">
        <v>0.95243427848116902</v>
      </c>
      <c r="AR110" s="53">
        <v>0.87760778859527122</v>
      </c>
      <c r="AS110" s="53">
        <v>0.96787709497206709</v>
      </c>
      <c r="AT110" s="53">
        <v>0.85852981969486819</v>
      </c>
      <c r="AU110" s="53">
        <v>0.9420689655172414</v>
      </c>
      <c r="AV110" s="53">
        <v>0.95027624309392267</v>
      </c>
      <c r="AW110" s="53">
        <v>0.98161244695898164</v>
      </c>
      <c r="AX110" s="53">
        <v>0.94736842105263153</v>
      </c>
      <c r="AY110" s="53">
        <v>0.93219153998356907</v>
      </c>
      <c r="AZ110" s="53">
        <v>0.76033057851239672</v>
      </c>
      <c r="BA110" s="53">
        <v>0.94903581267217629</v>
      </c>
      <c r="BB110" s="53">
        <v>0.74242424242424243</v>
      </c>
      <c r="BC110" s="53">
        <v>0.69421487603305787</v>
      </c>
      <c r="BD110" s="53">
        <v>0.84203296703296704</v>
      </c>
      <c r="BE110" s="53">
        <v>0.9505494505494505</v>
      </c>
      <c r="BF110" s="53">
        <v>0.95955369595536955</v>
      </c>
      <c r="BG110" s="53">
        <v>0.84259166045423728</v>
      </c>
      <c r="BH110" s="53">
        <v>0.81805555555555554</v>
      </c>
      <c r="BI110" s="53">
        <v>0.75740479548660089</v>
      </c>
      <c r="BJ110" s="53">
        <v>0.84210526315789469</v>
      </c>
      <c r="BK110" s="53">
        <v>0.82705718270571826</v>
      </c>
      <c r="BL110" s="53">
        <v>0.86244841815680884</v>
      </c>
      <c r="BM110" s="53">
        <v>0.82441700960219477</v>
      </c>
      <c r="BN110" s="53">
        <v>0.8925619834710744</v>
      </c>
      <c r="BO110" s="53">
        <v>0.83200717259083545</v>
      </c>
      <c r="BP110" s="53">
        <v>0.88227146814404434</v>
      </c>
      <c r="BQ110" s="53">
        <v>0.88980716253443526</v>
      </c>
      <c r="BR110" s="53">
        <v>0.88059701492537312</v>
      </c>
      <c r="BS110" s="53">
        <v>0.94557823129251706</v>
      </c>
      <c r="BT110" s="53">
        <v>0.91884456671251724</v>
      </c>
      <c r="BU110" s="53">
        <v>0.95844875346260383</v>
      </c>
      <c r="BV110" s="53">
        <v>0.95277777777777772</v>
      </c>
      <c r="BW110" s="53">
        <v>0.91833213926418111</v>
      </c>
      <c r="BX110" s="53">
        <v>0.86774628879892035</v>
      </c>
      <c r="BY110" s="53">
        <v>0.97557666214382632</v>
      </c>
      <c r="BZ110" s="53">
        <v>0.85579514824797842</v>
      </c>
      <c r="CA110" s="53">
        <v>0.94993234100135315</v>
      </c>
      <c r="CB110" s="53">
        <v>0.95257452574525747</v>
      </c>
      <c r="CC110" s="53">
        <v>0.95540540540540542</v>
      </c>
      <c r="CD110" s="53">
        <v>0.97560975609756095</v>
      </c>
      <c r="CE110" s="53">
        <v>0.93323430392004325</v>
      </c>
      <c r="CF110" s="53">
        <v>0.90916098923918964</v>
      </c>
    </row>
    <row r="111" spans="27:84" x14ac:dyDescent="0.25">
      <c r="AA111" s="38" t="s">
        <v>518</v>
      </c>
      <c r="AB111" s="53">
        <v>0.92471358428805239</v>
      </c>
      <c r="AC111" s="53">
        <v>0.95645161290322578</v>
      </c>
      <c r="AD111" s="53">
        <v>0.95090016366612107</v>
      </c>
      <c r="AE111" s="53">
        <v>0.95799676898222941</v>
      </c>
      <c r="AF111" s="53">
        <v>0.96122778675282716</v>
      </c>
      <c r="AG111" s="53">
        <v>0.97435897435897434</v>
      </c>
      <c r="AH111" s="53">
        <v>0.94032258064516128</v>
      </c>
      <c r="AI111" s="53">
        <v>0.95228163879951311</v>
      </c>
      <c r="AJ111" s="53">
        <v>0.93548387096774188</v>
      </c>
      <c r="AK111" s="53">
        <v>0.96254071661237783</v>
      </c>
      <c r="AL111" s="53">
        <v>0.93460925039872411</v>
      </c>
      <c r="AM111" s="53">
        <v>0.94912559618441972</v>
      </c>
      <c r="AN111" s="53">
        <v>0.96607431340872374</v>
      </c>
      <c r="AO111" s="53">
        <v>0.97077922077922074</v>
      </c>
      <c r="AP111" s="53">
        <v>0.96640000000000004</v>
      </c>
      <c r="AQ111" s="53">
        <v>0.9550018526216012</v>
      </c>
      <c r="AR111" s="53">
        <v>0.942215088282504</v>
      </c>
      <c r="AS111" s="53">
        <v>0.97906602254428343</v>
      </c>
      <c r="AT111" s="53">
        <v>0.9700787401574803</v>
      </c>
      <c r="AU111" s="53">
        <v>0.96069182389937102</v>
      </c>
      <c r="AV111" s="53">
        <v>0.95652173913043481</v>
      </c>
      <c r="AW111" s="53">
        <v>0.97774244833068358</v>
      </c>
      <c r="AX111" s="53">
        <v>0.9744408945686901</v>
      </c>
      <c r="AY111" s="53">
        <v>0.96582239384477819</v>
      </c>
      <c r="AZ111" s="53">
        <v>0.9229534510433387</v>
      </c>
      <c r="BA111" s="53">
        <v>0.96945337620578775</v>
      </c>
      <c r="BB111" s="53">
        <v>0.87234042553191493</v>
      </c>
      <c r="BC111" s="53">
        <v>0.84385382059800662</v>
      </c>
      <c r="BD111" s="53">
        <v>0.93679092382495943</v>
      </c>
      <c r="BE111" s="53">
        <v>0.9664536741214057</v>
      </c>
      <c r="BF111" s="53">
        <v>0.96278317152103565</v>
      </c>
      <c r="BG111" s="53">
        <v>0.92494697754949262</v>
      </c>
      <c r="BH111" s="53">
        <v>0.95840000000000003</v>
      </c>
      <c r="BI111" s="53">
        <v>0.89534883720930236</v>
      </c>
      <c r="BJ111" s="53">
        <v>0.98410174880763113</v>
      </c>
      <c r="BK111" s="53">
        <v>0.96640000000000004</v>
      </c>
      <c r="BL111" s="53">
        <v>0.95032051282051277</v>
      </c>
      <c r="BM111" s="53">
        <v>0.93790849673202614</v>
      </c>
      <c r="BN111" s="53">
        <v>0.94813614262560775</v>
      </c>
      <c r="BO111" s="53">
        <v>0.94865939117072584</v>
      </c>
      <c r="BP111" s="53">
        <v>0.9871589085072231</v>
      </c>
      <c r="BQ111" s="53">
        <v>0.98750000000000004</v>
      </c>
      <c r="BR111" s="53">
        <v>0.99033816425120769</v>
      </c>
      <c r="BS111" s="53">
        <v>0.9889415481832543</v>
      </c>
      <c r="BT111" s="53">
        <v>0.99840510366826152</v>
      </c>
      <c r="BU111" s="53">
        <v>0.99845201238390091</v>
      </c>
      <c r="BV111" s="53">
        <v>0.99366085578446905</v>
      </c>
      <c r="BW111" s="53">
        <v>0.99206522753975956</v>
      </c>
      <c r="BX111" s="53">
        <v>1</v>
      </c>
      <c r="BY111" s="53">
        <v>0.99682539682539684</v>
      </c>
      <c r="BZ111" s="53">
        <v>0.98397435897435892</v>
      </c>
      <c r="CA111" s="53">
        <v>0.99522292993630568</v>
      </c>
      <c r="CB111" s="53">
        <v>0.99205087440381556</v>
      </c>
      <c r="CC111" s="53">
        <v>0.99364069952305245</v>
      </c>
      <c r="CD111" s="53">
        <v>0.985553772070626</v>
      </c>
      <c r="CE111" s="53">
        <v>0.99246686167622211</v>
      </c>
      <c r="CF111" s="53">
        <v>0.96160633474315627</v>
      </c>
    </row>
    <row r="112" spans="27:84" x14ac:dyDescent="0.25">
      <c r="AA112" s="38" t="s">
        <v>519</v>
      </c>
      <c r="AB112" s="53">
        <v>0.91686460807600945</v>
      </c>
      <c r="AC112" s="53">
        <v>0.98352941176470587</v>
      </c>
      <c r="AD112" s="53">
        <v>0.96437054631828978</v>
      </c>
      <c r="AE112" s="53">
        <v>0.99049881235154391</v>
      </c>
      <c r="AF112" s="53">
        <v>0.93824228028503565</v>
      </c>
      <c r="AG112" s="53">
        <v>0.98352941176470587</v>
      </c>
      <c r="AH112" s="53">
        <v>0.97872340425531912</v>
      </c>
      <c r="AI112" s="53">
        <v>0.96510835354508717</v>
      </c>
      <c r="AJ112" s="53">
        <v>0.93586698337292162</v>
      </c>
      <c r="AK112" s="53">
        <v>0.98104265402843605</v>
      </c>
      <c r="AL112" s="53">
        <v>0.94774346793349173</v>
      </c>
      <c r="AM112" s="53">
        <v>0.99054373522458627</v>
      </c>
      <c r="AN112" s="53">
        <v>0.98578199052132698</v>
      </c>
      <c r="AO112" s="53">
        <v>0.9667458432304038</v>
      </c>
      <c r="AP112" s="53">
        <v>0.97393364928909953</v>
      </c>
      <c r="AQ112" s="53">
        <v>0.96880833194289528</v>
      </c>
      <c r="AR112" s="53">
        <v>0.93427230046948362</v>
      </c>
      <c r="AS112" s="53">
        <v>0.99078341013824889</v>
      </c>
      <c r="AT112" s="53">
        <v>0.95774647887323938</v>
      </c>
      <c r="AU112" s="53">
        <v>0.99532710280373837</v>
      </c>
      <c r="AV112" s="53">
        <v>0.98837209302325579</v>
      </c>
      <c r="AW112" s="53">
        <v>0.99065420560747663</v>
      </c>
      <c r="AX112" s="53">
        <v>0.99303944315545245</v>
      </c>
      <c r="AY112" s="53">
        <v>0.97859929058155637</v>
      </c>
      <c r="AZ112" s="53">
        <v>0.92723004694835676</v>
      </c>
      <c r="BA112" s="53">
        <v>0.99766355140186913</v>
      </c>
      <c r="BB112" s="53">
        <v>0.92344497607655507</v>
      </c>
      <c r="BC112" s="53">
        <v>0.90909090909090906</v>
      </c>
      <c r="BD112" s="53">
        <v>0.95104895104895104</v>
      </c>
      <c r="BE112" s="53">
        <v>0.98375870069605564</v>
      </c>
      <c r="BF112" s="53">
        <v>0.98842592592592593</v>
      </c>
      <c r="BG112" s="53">
        <v>0.95438043731266042</v>
      </c>
      <c r="BH112" s="53">
        <v>0.97887323943661975</v>
      </c>
      <c r="BI112" s="53">
        <v>0.92822966507177029</v>
      </c>
      <c r="BJ112" s="53">
        <v>0.99297423887587821</v>
      </c>
      <c r="BK112" s="53">
        <v>1</v>
      </c>
      <c r="BL112" s="53">
        <v>0.99069767441860468</v>
      </c>
      <c r="BM112" s="53">
        <v>0.9741784037558685</v>
      </c>
      <c r="BN112" s="53">
        <v>0.9883449883449883</v>
      </c>
      <c r="BO112" s="53">
        <v>0.97904260141481847</v>
      </c>
      <c r="BP112" s="53">
        <v>0.99492385786802029</v>
      </c>
      <c r="BQ112" s="53">
        <v>1</v>
      </c>
      <c r="BR112" s="53">
        <v>0.99528301886792447</v>
      </c>
      <c r="BS112" s="53">
        <v>1</v>
      </c>
      <c r="BT112" s="53">
        <v>0.9926108374384236</v>
      </c>
      <c r="BU112" s="53">
        <v>0.9642857142857143</v>
      </c>
      <c r="BV112" s="53">
        <v>0.99526066350710896</v>
      </c>
      <c r="BW112" s="53">
        <v>0.99176629885245593</v>
      </c>
      <c r="BX112" s="53">
        <v>0.99308755760368661</v>
      </c>
      <c r="BY112" s="53">
        <v>0.99775280898876406</v>
      </c>
      <c r="BZ112" s="53">
        <v>0.99318181818181817</v>
      </c>
      <c r="CA112" s="53">
        <v>0.99546485260770978</v>
      </c>
      <c r="CB112" s="53">
        <v>0.98669623059866962</v>
      </c>
      <c r="CC112" s="53">
        <v>0.99334811529933487</v>
      </c>
      <c r="CD112" s="53">
        <v>0.99333333333333329</v>
      </c>
      <c r="CE112" s="53">
        <v>0.99326638808761658</v>
      </c>
      <c r="CF112" s="53">
        <v>0.97585310024815575</v>
      </c>
    </row>
    <row r="113" spans="27:84" x14ac:dyDescent="0.25">
      <c r="AA113" s="38" t="s">
        <v>520</v>
      </c>
      <c r="AB113" s="53">
        <v>0.84476534296028882</v>
      </c>
      <c r="AC113" s="53">
        <v>0.95096322241681264</v>
      </c>
      <c r="AD113" s="53">
        <v>0.87364620938628157</v>
      </c>
      <c r="AE113" s="53">
        <v>0.91039426523297495</v>
      </c>
      <c r="AF113" s="53">
        <v>0.91171171171171173</v>
      </c>
      <c r="AG113" s="53">
        <v>0.92239858906525574</v>
      </c>
      <c r="AH113" s="53">
        <v>0.92625899280575541</v>
      </c>
      <c r="AI113" s="53">
        <v>0.90573404765415444</v>
      </c>
      <c r="AJ113" s="53">
        <v>0.92779783393501802</v>
      </c>
      <c r="AK113" s="53">
        <v>0.94503546099290781</v>
      </c>
      <c r="AL113" s="53">
        <v>0.93939393939393945</v>
      </c>
      <c r="AM113" s="53">
        <v>0.94045534150612964</v>
      </c>
      <c r="AN113" s="53">
        <v>0.92057761732851984</v>
      </c>
      <c r="AO113" s="53">
        <v>0.91413237924865831</v>
      </c>
      <c r="AP113" s="53">
        <v>0.89748201438848918</v>
      </c>
      <c r="AQ113" s="53">
        <v>0.92641065525623745</v>
      </c>
      <c r="AR113" s="53">
        <v>0.91785714285714282</v>
      </c>
      <c r="AS113" s="53">
        <v>0.94991364421416236</v>
      </c>
      <c r="AT113" s="53">
        <v>0.90401396160558467</v>
      </c>
      <c r="AU113" s="53">
        <v>0.92068965517241375</v>
      </c>
      <c r="AV113" s="53">
        <v>0.91549295774647887</v>
      </c>
      <c r="AW113" s="53">
        <v>0.94764397905759157</v>
      </c>
      <c r="AX113" s="53">
        <v>0.95104895104895104</v>
      </c>
      <c r="AY113" s="53">
        <v>0.9295228988146178</v>
      </c>
      <c r="AZ113" s="53">
        <v>0.79785330948121647</v>
      </c>
      <c r="BA113" s="53">
        <v>0.92456140350877192</v>
      </c>
      <c r="BB113" s="53">
        <v>0.77877697841726623</v>
      </c>
      <c r="BC113" s="53">
        <v>0.74954954954954955</v>
      </c>
      <c r="BD113" s="53">
        <v>0.90282685512367489</v>
      </c>
      <c r="BE113" s="53">
        <v>0.95008605851979344</v>
      </c>
      <c r="BF113" s="53">
        <v>0.89601386481802425</v>
      </c>
      <c r="BG113" s="53">
        <v>0.85709543134547095</v>
      </c>
      <c r="BH113" s="53">
        <v>0.90260869565217394</v>
      </c>
      <c r="BI113" s="53">
        <v>0.81294964028776984</v>
      </c>
      <c r="BJ113" s="53">
        <v>0.85243055555555558</v>
      </c>
      <c r="BK113" s="53">
        <v>0.88620689655172413</v>
      </c>
      <c r="BL113" s="53">
        <v>0.93565217391304345</v>
      </c>
      <c r="BM113" s="53">
        <v>0.85739750445632801</v>
      </c>
      <c r="BN113" s="53">
        <v>0.90526315789473688</v>
      </c>
      <c r="BO113" s="53">
        <v>0.87892980347304739</v>
      </c>
      <c r="BP113" s="53">
        <v>0.9032815198618307</v>
      </c>
      <c r="BQ113" s="53">
        <v>0.94666666666666666</v>
      </c>
      <c r="BR113" s="53">
        <v>0.91130434782608694</v>
      </c>
      <c r="BS113" s="53">
        <v>0.94618055555555558</v>
      </c>
      <c r="BT113" s="53">
        <v>0.93138936535162953</v>
      </c>
      <c r="BU113" s="53">
        <v>0.93220338983050843</v>
      </c>
      <c r="BV113" s="53">
        <v>0.9625850340136054</v>
      </c>
      <c r="BW113" s="53">
        <v>0.93337298272941183</v>
      </c>
      <c r="BX113" s="53">
        <v>0.95008912655971478</v>
      </c>
      <c r="BY113" s="53">
        <v>0.93115318416523241</v>
      </c>
      <c r="BZ113" s="53">
        <v>0.94230769230769229</v>
      </c>
      <c r="CA113" s="53">
        <v>0.94358974358974357</v>
      </c>
      <c r="CB113" s="53">
        <v>0.9511343804537522</v>
      </c>
      <c r="CC113" s="53">
        <v>0.93587521663778162</v>
      </c>
      <c r="CD113" s="53">
        <v>0.94782608695652171</v>
      </c>
      <c r="CE113" s="53">
        <v>0.94313934723863413</v>
      </c>
      <c r="CF113" s="53">
        <v>0.91060073807308195</v>
      </c>
    </row>
    <row r="114" spans="27:84" x14ac:dyDescent="0.25">
      <c r="AA114" s="38" t="s">
        <v>521</v>
      </c>
      <c r="AB114" s="53">
        <v>0.87207488299531977</v>
      </c>
      <c r="AC114" s="53">
        <v>0.90795631825273015</v>
      </c>
      <c r="AD114" s="53">
        <v>0.90951638065522622</v>
      </c>
      <c r="AE114" s="53">
        <v>0.89859594383775354</v>
      </c>
      <c r="AF114" s="53">
        <v>0.86427457098283933</v>
      </c>
      <c r="AG114" s="53">
        <v>0.91107644305772228</v>
      </c>
      <c r="AH114" s="53">
        <v>0.88299531981279256</v>
      </c>
      <c r="AI114" s="53">
        <v>0.89235569422776917</v>
      </c>
      <c r="AJ114" s="53">
        <v>0.89751552795031053</v>
      </c>
      <c r="AK114" s="53">
        <v>0.90483619344773791</v>
      </c>
      <c r="AL114" s="53">
        <v>0.87519500780031201</v>
      </c>
      <c r="AM114" s="53">
        <v>0.92823712948517945</v>
      </c>
      <c r="AN114" s="53">
        <v>0.90015600624024961</v>
      </c>
      <c r="AO114" s="53">
        <v>0.90327613104524185</v>
      </c>
      <c r="AP114" s="53">
        <v>0.90171606864274567</v>
      </c>
      <c r="AQ114" s="53">
        <v>0.90156172351596808</v>
      </c>
      <c r="AR114" s="53">
        <v>0.9580093312597201</v>
      </c>
      <c r="AS114" s="53">
        <v>0.9500780031201248</v>
      </c>
      <c r="AT114" s="53">
        <v>0.95334370139968894</v>
      </c>
      <c r="AU114" s="53">
        <v>0.93682588597842831</v>
      </c>
      <c r="AV114" s="53">
        <v>0.95552147239263807</v>
      </c>
      <c r="AW114" s="53">
        <v>0.92558139534883721</v>
      </c>
      <c r="AX114" s="53">
        <v>0.93178294573643405</v>
      </c>
      <c r="AY114" s="53">
        <v>0.94444896217655305</v>
      </c>
      <c r="AZ114" s="53">
        <v>0.85581395348837208</v>
      </c>
      <c r="BA114" s="53">
        <v>0.9330289193302892</v>
      </c>
      <c r="BB114" s="53">
        <v>0.86594761171032353</v>
      </c>
      <c r="BC114" s="53">
        <v>0.83513097072419107</v>
      </c>
      <c r="BD114" s="53">
        <v>0.8782742681047766</v>
      </c>
      <c r="BE114" s="53">
        <v>0.92846270928462704</v>
      </c>
      <c r="BF114" s="53">
        <v>0.93528505392912176</v>
      </c>
      <c r="BG114" s="53">
        <v>0.89027764093881445</v>
      </c>
      <c r="BH114" s="53">
        <v>0.92541856925418564</v>
      </c>
      <c r="BI114" s="53">
        <v>0.87981510015408315</v>
      </c>
      <c r="BJ114" s="53">
        <v>0.9299847792998478</v>
      </c>
      <c r="BK114" s="53">
        <v>0.92944785276073616</v>
      </c>
      <c r="BL114" s="53">
        <v>0.93178294573643405</v>
      </c>
      <c r="BM114" s="53">
        <v>0.87211093990755006</v>
      </c>
      <c r="BN114" s="53">
        <v>0.89802130898021304</v>
      </c>
      <c r="BO114" s="53">
        <v>0.90951164229900716</v>
      </c>
      <c r="BP114" s="53">
        <v>0.94298245614035092</v>
      </c>
      <c r="BQ114" s="53">
        <v>0.94623655913978499</v>
      </c>
      <c r="BR114" s="53">
        <v>0.89327485380116955</v>
      </c>
      <c r="BS114" s="53">
        <v>0.90058479532163738</v>
      </c>
      <c r="BT114" s="53">
        <v>0.92105263157894735</v>
      </c>
      <c r="BU114" s="53">
        <v>0.94362017804154308</v>
      </c>
      <c r="BV114" s="53">
        <v>0.95945945945945943</v>
      </c>
      <c r="BW114" s="53">
        <v>0.92960156192612742</v>
      </c>
      <c r="BX114" s="53">
        <v>0.89619883040935677</v>
      </c>
      <c r="BY114" s="53">
        <v>0.9064327485380117</v>
      </c>
      <c r="BZ114" s="53">
        <v>0.90294117647058825</v>
      </c>
      <c r="CA114" s="53">
        <v>0.89411764705882357</v>
      </c>
      <c r="CB114" s="53">
        <v>0.94152046783625731</v>
      </c>
      <c r="CC114" s="53">
        <v>0.91520467836257313</v>
      </c>
      <c r="CD114" s="53">
        <v>0.92397660818713445</v>
      </c>
      <c r="CE114" s="53">
        <v>0.91148459383753511</v>
      </c>
      <c r="CF114" s="53">
        <v>0.91132025984596776</v>
      </c>
    </row>
    <row r="115" spans="27:84" x14ac:dyDescent="0.25">
      <c r="AA115" s="38" t="s">
        <v>522</v>
      </c>
      <c r="AB115" s="53">
        <v>1</v>
      </c>
      <c r="AC115" s="53">
        <v>1</v>
      </c>
      <c r="AD115" s="53">
        <v>1</v>
      </c>
      <c r="AE115" s="53">
        <v>0.99481865284974091</v>
      </c>
      <c r="AF115" s="53">
        <v>0.99476439790575921</v>
      </c>
      <c r="AG115" s="53">
        <v>1</v>
      </c>
      <c r="AH115" s="53">
        <v>0.9921875</v>
      </c>
      <c r="AI115" s="53">
        <v>0.99739579296507141</v>
      </c>
      <c r="AJ115" s="53">
        <v>0.99226804123711343</v>
      </c>
      <c r="AK115" s="53">
        <v>0.99488491048593353</v>
      </c>
      <c r="AL115" s="53">
        <v>1</v>
      </c>
      <c r="AM115" s="53">
        <v>1</v>
      </c>
      <c r="AN115" s="53">
        <v>0.99224806201550386</v>
      </c>
      <c r="AO115" s="53">
        <v>1</v>
      </c>
      <c r="AP115" s="53">
        <v>1</v>
      </c>
      <c r="AQ115" s="53">
        <v>0.9970572876769358</v>
      </c>
      <c r="AR115" s="53">
        <v>0.98714652956298199</v>
      </c>
      <c r="AS115" s="53">
        <v>1</v>
      </c>
      <c r="AT115" s="53">
        <v>1</v>
      </c>
      <c r="AU115" s="53">
        <v>1</v>
      </c>
      <c r="AV115" s="53">
        <v>0.99743589743589745</v>
      </c>
      <c r="AW115" s="53">
        <v>1</v>
      </c>
      <c r="AX115" s="53">
        <v>1</v>
      </c>
      <c r="AY115" s="53">
        <v>0.99779748957126846</v>
      </c>
      <c r="AZ115" s="53">
        <v>0.95710455764075064</v>
      </c>
      <c r="BA115" s="53">
        <v>1</v>
      </c>
      <c r="BB115" s="53">
        <v>0.9287598944591029</v>
      </c>
      <c r="BC115" s="53">
        <v>0.9525065963060686</v>
      </c>
      <c r="BD115" s="53">
        <v>0.97927461139896377</v>
      </c>
      <c r="BE115" s="53">
        <v>0.98976982097186705</v>
      </c>
      <c r="BF115" s="53">
        <v>0.95652173913043481</v>
      </c>
      <c r="BG115" s="53">
        <v>0.96627674570102684</v>
      </c>
      <c r="BH115" s="53">
        <v>0.98853211009174313</v>
      </c>
      <c r="BI115" s="53">
        <v>0.9525065963060686</v>
      </c>
      <c r="BJ115" s="53">
        <v>1</v>
      </c>
      <c r="BK115" s="53">
        <v>1</v>
      </c>
      <c r="BL115" s="53">
        <v>0.99485861182519275</v>
      </c>
      <c r="BM115" s="53">
        <v>0.98153034300791553</v>
      </c>
      <c r="BN115" s="53">
        <v>1</v>
      </c>
      <c r="BO115" s="53">
        <v>0.9882039516044171</v>
      </c>
      <c r="BP115" s="53">
        <v>1</v>
      </c>
      <c r="BQ115" s="53">
        <v>1</v>
      </c>
      <c r="BR115" s="53">
        <v>1</v>
      </c>
      <c r="BS115" s="53">
        <v>1</v>
      </c>
      <c r="BT115" s="53">
        <v>1</v>
      </c>
      <c r="BU115" s="53">
        <v>1</v>
      </c>
      <c r="BV115" s="53">
        <v>1</v>
      </c>
      <c r="BW115" s="53">
        <v>1</v>
      </c>
      <c r="BX115" s="53">
        <v>0.96990740740740744</v>
      </c>
      <c r="BY115" s="53">
        <v>0.99549549549549554</v>
      </c>
      <c r="BZ115" s="53">
        <v>1</v>
      </c>
      <c r="CA115" s="53">
        <v>1</v>
      </c>
      <c r="CB115" s="53">
        <v>0.97963800904977372</v>
      </c>
      <c r="CC115" s="53">
        <v>1</v>
      </c>
      <c r="CD115" s="53">
        <v>1</v>
      </c>
      <c r="CE115" s="53">
        <v>0.99214870170752523</v>
      </c>
      <c r="CF115" s="53">
        <v>0.99126856703232058</v>
      </c>
    </row>
    <row r="116" spans="27:84" x14ac:dyDescent="0.25">
      <c r="AA116" s="38" t="s">
        <v>523</v>
      </c>
      <c r="AB116" s="53">
        <v>0.83555259653794944</v>
      </c>
      <c r="AC116" s="53">
        <v>0.88529993408042185</v>
      </c>
      <c r="AD116" s="53">
        <v>0.86689895470383271</v>
      </c>
      <c r="AE116" s="53">
        <v>0.86787204450625866</v>
      </c>
      <c r="AF116" s="53">
        <v>0.87952600394996705</v>
      </c>
      <c r="AG116" s="53">
        <v>0.89966329966329961</v>
      </c>
      <c r="AH116" s="53">
        <v>0.89116094986807393</v>
      </c>
      <c r="AI116" s="53">
        <v>0.87513911190140037</v>
      </c>
      <c r="AJ116" s="53">
        <v>0.86345108695652173</v>
      </c>
      <c r="AK116" s="53">
        <v>0.89006622516556289</v>
      </c>
      <c r="AL116" s="53">
        <v>0.87631763879128599</v>
      </c>
      <c r="AM116" s="53">
        <v>0.87603878116343492</v>
      </c>
      <c r="AN116" s="53">
        <v>0.88755821689953429</v>
      </c>
      <c r="AO116" s="53">
        <v>0.8821593153390388</v>
      </c>
      <c r="AP116" s="53">
        <v>0.88050734312416556</v>
      </c>
      <c r="AQ116" s="53">
        <v>0.87944265820564915</v>
      </c>
      <c r="AR116" s="53">
        <v>0.86176668914362775</v>
      </c>
      <c r="AS116" s="53">
        <v>0.88859591298615692</v>
      </c>
      <c r="AT116" s="53">
        <v>0.86084583901773537</v>
      </c>
      <c r="AU116" s="53">
        <v>0.87047994740302437</v>
      </c>
      <c r="AV116" s="53">
        <v>0.88866930171278002</v>
      </c>
      <c r="AW116" s="53">
        <v>0.8851706036745407</v>
      </c>
      <c r="AX116" s="53">
        <v>0.87894736842105259</v>
      </c>
      <c r="AY116" s="53">
        <v>0.87635366605127385</v>
      </c>
      <c r="AZ116" s="53">
        <v>0.77196652719665271</v>
      </c>
      <c r="BA116" s="53">
        <v>0.88504245591116915</v>
      </c>
      <c r="BB116" s="53">
        <v>0.70128022759601705</v>
      </c>
      <c r="BC116" s="53">
        <v>0.64472753007784855</v>
      </c>
      <c r="BD116" s="53">
        <v>0.82938076416337281</v>
      </c>
      <c r="BE116" s="53">
        <v>0.86279683377308702</v>
      </c>
      <c r="BF116" s="53">
        <v>0.83873099801718443</v>
      </c>
      <c r="BG116" s="53">
        <v>0.79056076239076167</v>
      </c>
      <c r="BH116" s="53">
        <v>0.82620882971268395</v>
      </c>
      <c r="BI116" s="53">
        <v>0.67668097281831185</v>
      </c>
      <c r="BJ116" s="53">
        <v>0.82069454287739196</v>
      </c>
      <c r="BK116" s="53">
        <v>0.81317108088761636</v>
      </c>
      <c r="BL116" s="53">
        <v>0.80317040951122853</v>
      </c>
      <c r="BM116" s="53">
        <v>0.74606580829756797</v>
      </c>
      <c r="BN116" s="53">
        <v>0.77950101146325013</v>
      </c>
      <c r="BO116" s="53">
        <v>0.78078466508115019</v>
      </c>
      <c r="BP116" s="53">
        <v>0.85781671159029649</v>
      </c>
      <c r="BQ116" s="53">
        <v>0.81947261663286008</v>
      </c>
      <c r="BR116" s="53">
        <v>0.84098697738176831</v>
      </c>
      <c r="BS116" s="53">
        <v>0.8507170795306388</v>
      </c>
      <c r="BT116" s="53">
        <v>0.88136686009026433</v>
      </c>
      <c r="BU116" s="53">
        <v>0.84739214423696074</v>
      </c>
      <c r="BV116" s="53">
        <v>0.88078175895765476</v>
      </c>
      <c r="BW116" s="53">
        <v>0.85407630691720615</v>
      </c>
      <c r="BX116" s="53">
        <v>0.85097774780849633</v>
      </c>
      <c r="BY116" s="53">
        <v>0.87136393018745961</v>
      </c>
      <c r="BZ116" s="53">
        <v>0.85569105691056913</v>
      </c>
      <c r="CA116" s="53">
        <v>0.86433848220282072</v>
      </c>
      <c r="CB116" s="53">
        <v>0.88560157790927019</v>
      </c>
      <c r="CC116" s="53">
        <v>0.88852459016393448</v>
      </c>
      <c r="CD116" s="53">
        <v>0.8903479973736047</v>
      </c>
      <c r="CE116" s="53">
        <v>0.87240648322230785</v>
      </c>
      <c r="CF116" s="53">
        <v>0.8469662362528213</v>
      </c>
    </row>
    <row r="117" spans="27:84" x14ac:dyDescent="0.25">
      <c r="AA117" s="38" t="s">
        <v>524</v>
      </c>
      <c r="AB117" s="53">
        <v>0.98680738786279687</v>
      </c>
      <c r="AC117" s="53">
        <v>1</v>
      </c>
      <c r="AD117" s="53">
        <v>0.98153034300791553</v>
      </c>
      <c r="AE117" s="53">
        <v>1</v>
      </c>
      <c r="AF117" s="53">
        <v>1</v>
      </c>
      <c r="AG117" s="53">
        <v>0.9920844327176781</v>
      </c>
      <c r="AH117" s="53">
        <v>0.9920844327176781</v>
      </c>
      <c r="AI117" s="53">
        <v>0.99321522804372397</v>
      </c>
      <c r="AJ117" s="53" t="e">
        <v>#NUM!</v>
      </c>
      <c r="AK117" s="53">
        <v>1</v>
      </c>
      <c r="AL117" s="53" t="e">
        <v>#NUM!</v>
      </c>
      <c r="AM117" s="53" t="e">
        <v>#NUM!</v>
      </c>
      <c r="AN117" s="53">
        <v>1</v>
      </c>
      <c r="AO117" s="53">
        <v>1</v>
      </c>
      <c r="AP117" s="53">
        <v>1</v>
      </c>
      <c r="AQ117" s="53" t="e">
        <v>#NUM!</v>
      </c>
      <c r="AR117" s="53" t="e">
        <v>#NUM!</v>
      </c>
      <c r="AS117" s="53">
        <v>1</v>
      </c>
      <c r="AT117" s="53" t="e">
        <v>#NUM!</v>
      </c>
      <c r="AU117" s="53">
        <v>1</v>
      </c>
      <c r="AV117" s="53">
        <v>0.99477806788511747</v>
      </c>
      <c r="AW117" s="53">
        <v>1</v>
      </c>
      <c r="AX117" s="53">
        <v>1</v>
      </c>
      <c r="AY117" s="53" t="e">
        <v>#NUM!</v>
      </c>
      <c r="AZ117" s="53">
        <v>0.98153034300791553</v>
      </c>
      <c r="BA117" s="53">
        <v>0.99736147757255933</v>
      </c>
      <c r="BB117" s="53">
        <v>0.92348284960422167</v>
      </c>
      <c r="BC117" s="53">
        <v>0.90765171503957787</v>
      </c>
      <c r="BD117" s="53">
        <v>0.9974025974025974</v>
      </c>
      <c r="BE117" s="53">
        <v>0.99744897959183676</v>
      </c>
      <c r="BF117" s="53">
        <v>1</v>
      </c>
      <c r="BG117" s="53">
        <v>0.97212542317410122</v>
      </c>
      <c r="BH117" s="53">
        <v>0.9974025974025974</v>
      </c>
      <c r="BI117" s="53">
        <v>0.92348284960422167</v>
      </c>
      <c r="BJ117" s="53">
        <v>0.97900262467191601</v>
      </c>
      <c r="BK117" s="53">
        <v>1</v>
      </c>
      <c r="BL117" s="53">
        <v>0.97382198952879584</v>
      </c>
      <c r="BM117" s="53">
        <v>0.94986807387862793</v>
      </c>
      <c r="BN117" s="53">
        <v>1</v>
      </c>
      <c r="BO117" s="53">
        <v>0.97479687644087998</v>
      </c>
      <c r="BP117" s="53">
        <v>1</v>
      </c>
      <c r="BQ117" s="53">
        <v>0.9974025974025974</v>
      </c>
      <c r="BR117" s="53">
        <v>0.99236641221374045</v>
      </c>
      <c r="BS117" s="53">
        <v>1</v>
      </c>
      <c r="BT117" s="53">
        <v>1</v>
      </c>
      <c r="BU117" s="53">
        <v>1</v>
      </c>
      <c r="BV117" s="53">
        <v>1</v>
      </c>
      <c r="BW117" s="53">
        <v>0.99853842994519115</v>
      </c>
      <c r="BX117" s="53">
        <v>0.9920844327176781</v>
      </c>
      <c r="BY117" s="53">
        <v>1</v>
      </c>
      <c r="BZ117" s="53">
        <v>0.98680738786279687</v>
      </c>
      <c r="CA117" s="53">
        <v>0.97361477572559363</v>
      </c>
      <c r="CB117" s="53">
        <v>1</v>
      </c>
      <c r="CC117" s="53">
        <v>1</v>
      </c>
      <c r="CD117" s="53">
        <v>1</v>
      </c>
      <c r="CE117" s="53">
        <v>0.99321522804372397</v>
      </c>
      <c r="CF117" s="53" t="e">
        <v>#NUM!</v>
      </c>
    </row>
    <row r="118" spans="27:84" x14ac:dyDescent="0.25">
      <c r="AA118" s="38" t="s">
        <v>525</v>
      </c>
      <c r="AB118" s="53">
        <v>0.98812351543942989</v>
      </c>
      <c r="AC118" s="53">
        <v>0.98313253012048196</v>
      </c>
      <c r="AD118" s="53">
        <v>0.98812351543942989</v>
      </c>
      <c r="AE118" s="53">
        <v>0.98812351543942989</v>
      </c>
      <c r="AF118" s="53">
        <v>0.98789346246973364</v>
      </c>
      <c r="AG118" s="53">
        <v>0.99033816425120769</v>
      </c>
      <c r="AH118" s="53">
        <v>0.98099762470308793</v>
      </c>
      <c r="AI118" s="53">
        <v>0.98667604683754284</v>
      </c>
      <c r="AJ118" s="53">
        <v>0.98390804597701154</v>
      </c>
      <c r="AK118" s="53">
        <v>0.9859154929577465</v>
      </c>
      <c r="AL118" s="53">
        <v>0.98390804597701154</v>
      </c>
      <c r="AM118" s="53">
        <v>0.99771689497716898</v>
      </c>
      <c r="AN118" s="53">
        <v>0.98390804597701154</v>
      </c>
      <c r="AO118" s="53">
        <v>0.99297423887587821</v>
      </c>
      <c r="AP118" s="53">
        <v>0.99766899766899764</v>
      </c>
      <c r="AQ118" s="53">
        <v>0.98942853748726101</v>
      </c>
      <c r="AR118" s="53">
        <v>0.97940503432494275</v>
      </c>
      <c r="AS118" s="53">
        <v>0.99771689497716898</v>
      </c>
      <c r="AT118" s="53">
        <v>0.94736842105263153</v>
      </c>
      <c r="AU118" s="53">
        <v>0.99308755760368661</v>
      </c>
      <c r="AV118" s="53">
        <v>0.98627002288329524</v>
      </c>
      <c r="AW118" s="53">
        <v>0.98398169336384445</v>
      </c>
      <c r="AX118" s="53">
        <v>0.99084668192219683</v>
      </c>
      <c r="AY118" s="53">
        <v>0.98266804373253802</v>
      </c>
      <c r="AZ118" s="53">
        <v>0.97852028639618138</v>
      </c>
      <c r="BA118" s="53">
        <v>0.99308755760368661</v>
      </c>
      <c r="BB118" s="53">
        <v>0.84541062801932365</v>
      </c>
      <c r="BC118" s="53">
        <v>0.91545893719806759</v>
      </c>
      <c r="BD118" s="53">
        <v>0.96420047732696901</v>
      </c>
      <c r="BE118" s="53">
        <v>0.98401826484018262</v>
      </c>
      <c r="BF118" s="53">
        <v>0.95601851851851849</v>
      </c>
      <c r="BG118" s="53">
        <v>0.94810209570041859</v>
      </c>
      <c r="BH118" s="53" t="e">
        <v>#NUM!</v>
      </c>
      <c r="BI118" s="53">
        <v>1</v>
      </c>
      <c r="BJ118" s="53">
        <v>1</v>
      </c>
      <c r="BK118" s="53">
        <v>1</v>
      </c>
      <c r="BL118" s="53">
        <v>1</v>
      </c>
      <c r="BM118" s="53">
        <v>0.97115384615384615</v>
      </c>
      <c r="BN118" s="53">
        <v>0.97108433734939759</v>
      </c>
      <c r="BO118" s="53" t="e">
        <v>#NUM!</v>
      </c>
      <c r="BP118" s="53">
        <v>0.98222222222222222</v>
      </c>
      <c r="BQ118" s="53">
        <v>0.98630136986301364</v>
      </c>
      <c r="BR118" s="53">
        <v>0.98666666666666669</v>
      </c>
      <c r="BS118" s="53">
        <v>0.98666666666666669</v>
      </c>
      <c r="BT118" s="53">
        <v>0.98888888888888893</v>
      </c>
      <c r="BU118" s="53">
        <v>0.98630136986301364</v>
      </c>
      <c r="BV118" s="53">
        <v>0.99777282850779514</v>
      </c>
      <c r="BW118" s="53">
        <v>0.98783143038260945</v>
      </c>
      <c r="BX118" s="53">
        <v>0.90322580645161288</v>
      </c>
      <c r="BY118" s="53">
        <v>0.9330357142857143</v>
      </c>
      <c r="BZ118" s="53">
        <v>0.91474654377880182</v>
      </c>
      <c r="CA118" s="53">
        <v>0.91474654377880182</v>
      </c>
      <c r="CB118" s="53">
        <v>0.90909090909090906</v>
      </c>
      <c r="CC118" s="53">
        <v>0.95525727069351229</v>
      </c>
      <c r="CD118" s="53">
        <v>0.94784580498866211</v>
      </c>
      <c r="CE118" s="53">
        <v>0.92542122758114498</v>
      </c>
      <c r="CF118" s="53" t="e">
        <v>#NUM!</v>
      </c>
    </row>
    <row r="119" spans="27:84" x14ac:dyDescent="0.25">
      <c r="AA119" s="38" t="s">
        <v>526</v>
      </c>
      <c r="AB119" s="53">
        <v>0.98368298368298368</v>
      </c>
      <c r="AC119" s="53">
        <v>0.98368298368298368</v>
      </c>
      <c r="AD119" s="53">
        <v>0.9883449883449883</v>
      </c>
      <c r="AE119" s="53">
        <v>0.95327102803738317</v>
      </c>
      <c r="AF119" s="53">
        <v>0.96551724137931039</v>
      </c>
      <c r="AG119" s="53">
        <v>0.98611111111111116</v>
      </c>
      <c r="AH119" s="53">
        <v>0.98601398601398604</v>
      </c>
      <c r="AI119" s="53">
        <v>0.97808918889324947</v>
      </c>
      <c r="AJ119" s="53">
        <v>0.91448931116389554</v>
      </c>
      <c r="AK119" s="53">
        <v>0.95804195804195802</v>
      </c>
      <c r="AL119" s="53">
        <v>0.97862232779097391</v>
      </c>
      <c r="AM119" s="53">
        <v>0.93111638954869358</v>
      </c>
      <c r="AN119" s="53">
        <v>0.96713615023474175</v>
      </c>
      <c r="AO119" s="53">
        <v>0.97435897435897434</v>
      </c>
      <c r="AP119" s="53">
        <v>0.83916083916083917</v>
      </c>
      <c r="AQ119" s="53">
        <v>0.93756085004286815</v>
      </c>
      <c r="AR119" s="53">
        <v>0.93939393939393945</v>
      </c>
      <c r="AS119" s="53">
        <v>0.9882352941176471</v>
      </c>
      <c r="AT119" s="53">
        <v>0.96037296037296038</v>
      </c>
      <c r="AU119" s="53">
        <v>0.97435897435897434</v>
      </c>
      <c r="AV119" s="53">
        <v>0.96270396270396275</v>
      </c>
      <c r="AW119" s="53">
        <v>0.97872340425531912</v>
      </c>
      <c r="AX119" s="53">
        <v>0.98368298368298368</v>
      </c>
      <c r="AY119" s="53">
        <v>0.96963878841225537</v>
      </c>
      <c r="AZ119" s="53">
        <v>0.9533799533799534</v>
      </c>
      <c r="BA119" s="53">
        <v>0.96270396270396275</v>
      </c>
      <c r="BB119" s="53">
        <v>0.85780885780885785</v>
      </c>
      <c r="BC119" s="53">
        <v>0.87050359712230219</v>
      </c>
      <c r="BD119" s="53">
        <v>0.93473193473193472</v>
      </c>
      <c r="BE119" s="53">
        <v>0.98601398601398604</v>
      </c>
      <c r="BF119" s="53">
        <v>0.97902097902097907</v>
      </c>
      <c r="BG119" s="53">
        <v>0.93488046725456808</v>
      </c>
      <c r="BH119" s="53">
        <v>0.95035460992907805</v>
      </c>
      <c r="BI119" s="53">
        <v>0.93269230769230771</v>
      </c>
      <c r="BJ119" s="53">
        <v>0.96199524940617576</v>
      </c>
      <c r="BK119" s="53">
        <v>0.9883449883449883</v>
      </c>
      <c r="BL119" s="53">
        <v>0.98817966903073284</v>
      </c>
      <c r="BM119" s="53">
        <v>0.97590361445783136</v>
      </c>
      <c r="BN119" s="53">
        <v>0.97831325301204819</v>
      </c>
      <c r="BO119" s="53">
        <v>0.96796909883902316</v>
      </c>
      <c r="BP119" s="53">
        <v>0.95104895104895104</v>
      </c>
      <c r="BQ119" s="53">
        <v>0.99533799533799538</v>
      </c>
      <c r="BR119" s="53">
        <v>0.95104895104895104</v>
      </c>
      <c r="BS119" s="53">
        <v>0.965034965034965</v>
      </c>
      <c r="BT119" s="53">
        <v>0.98135198135198132</v>
      </c>
      <c r="BU119" s="53">
        <v>0.9883449883449883</v>
      </c>
      <c r="BV119" s="53">
        <v>0.99067599067599066</v>
      </c>
      <c r="BW119" s="53">
        <v>0.97469197469197455</v>
      </c>
      <c r="BX119" s="53">
        <v>0.96969696969696972</v>
      </c>
      <c r="BY119" s="53">
        <v>0.96270396270396275</v>
      </c>
      <c r="BZ119" s="53">
        <v>0.95104895104895104</v>
      </c>
      <c r="CA119" s="53">
        <v>0.95104895104895104</v>
      </c>
      <c r="CB119" s="53">
        <v>0.965034965034965</v>
      </c>
      <c r="CC119" s="53">
        <v>0.99766899766899764</v>
      </c>
      <c r="CD119" s="53">
        <v>0.99533799533799538</v>
      </c>
      <c r="CE119" s="53">
        <v>0.97036297036297026</v>
      </c>
      <c r="CF119" s="53">
        <v>0.96188476264241562</v>
      </c>
    </row>
    <row r="120" spans="27:84" x14ac:dyDescent="0.25">
      <c r="AA120" s="38" t="s">
        <v>527</v>
      </c>
      <c r="AB120" s="53">
        <v>0.86583184257602863</v>
      </c>
      <c r="AC120" s="53">
        <v>0.91281138790035588</v>
      </c>
      <c r="AD120" s="53">
        <v>0.87678571428571428</v>
      </c>
      <c r="AE120" s="53">
        <v>0.88413547237076651</v>
      </c>
      <c r="AF120" s="53">
        <v>0.88591800356506234</v>
      </c>
      <c r="AG120" s="53">
        <v>0.86785714285714288</v>
      </c>
      <c r="AH120" s="53">
        <v>0.82110912343470488</v>
      </c>
      <c r="AI120" s="53">
        <v>0.87349266956996785</v>
      </c>
      <c r="AJ120" s="53">
        <v>0.90196078431372551</v>
      </c>
      <c r="AK120" s="53">
        <v>0.9058614564831261</v>
      </c>
      <c r="AL120" s="53">
        <v>0.8765652951699463</v>
      </c>
      <c r="AM120" s="53">
        <v>0.88948306595365423</v>
      </c>
      <c r="AN120" s="53">
        <v>0.91637010676156583</v>
      </c>
      <c r="AO120" s="53">
        <v>0.89893617021276595</v>
      </c>
      <c r="AP120" s="53">
        <v>0.9435626102292769</v>
      </c>
      <c r="AQ120" s="53">
        <v>0.90467706987486574</v>
      </c>
      <c r="AR120" s="53">
        <v>0.9311594202898551</v>
      </c>
      <c r="AS120" s="53">
        <v>0.9107142857142857</v>
      </c>
      <c r="AT120" s="53">
        <v>0.90909090909090906</v>
      </c>
      <c r="AU120" s="53">
        <v>0.86775362318840576</v>
      </c>
      <c r="AV120" s="53">
        <v>0.9097345132743363</v>
      </c>
      <c r="AW120" s="53">
        <v>0.89380530973451322</v>
      </c>
      <c r="AX120" s="53">
        <v>0.90501792114695345</v>
      </c>
      <c r="AY120" s="53">
        <v>0.90389656891989412</v>
      </c>
      <c r="AZ120" s="53">
        <v>0.87298747763864037</v>
      </c>
      <c r="BA120" s="53">
        <v>0.84285714285714286</v>
      </c>
      <c r="BB120" s="53">
        <v>0.83214285714285718</v>
      </c>
      <c r="BC120" s="53">
        <v>0.79248658318425758</v>
      </c>
      <c r="BD120" s="53">
        <v>0.88108108108108107</v>
      </c>
      <c r="BE120" s="53">
        <v>0.87344028520499106</v>
      </c>
      <c r="BF120" s="53">
        <v>0.87207207207207205</v>
      </c>
      <c r="BG120" s="53">
        <v>0.85243821416872034</v>
      </c>
      <c r="BH120" s="53">
        <v>0.98758865248226946</v>
      </c>
      <c r="BI120" s="53">
        <v>0.86691312384473196</v>
      </c>
      <c r="BJ120" s="53">
        <v>0.99468085106382975</v>
      </c>
      <c r="BK120" s="53">
        <v>0.99316239316239319</v>
      </c>
      <c r="BL120" s="53">
        <v>0.95390070921985815</v>
      </c>
      <c r="BM120" s="53">
        <v>0.92720306513409967</v>
      </c>
      <c r="BN120" s="53">
        <v>0.95</v>
      </c>
      <c r="BO120" s="53">
        <v>0.95334982784388322</v>
      </c>
      <c r="BP120" s="53">
        <v>0.92478632478632483</v>
      </c>
      <c r="BQ120" s="53">
        <v>0.95876288659793818</v>
      </c>
      <c r="BR120" s="53">
        <v>0.91161178509532059</v>
      </c>
      <c r="BS120" s="53">
        <v>0.91095890410958902</v>
      </c>
      <c r="BT120" s="53">
        <v>0.95563139931740615</v>
      </c>
      <c r="BU120" s="53">
        <v>0.94147157190635455</v>
      </c>
      <c r="BV120" s="53">
        <v>0.95615514333895446</v>
      </c>
      <c r="BW120" s="53">
        <v>0.93705400216455548</v>
      </c>
      <c r="BX120" s="53">
        <v>0.93003412969283272</v>
      </c>
      <c r="BY120" s="53">
        <v>0.95918367346938771</v>
      </c>
      <c r="BZ120" s="53">
        <v>0.91237113402061853</v>
      </c>
      <c r="CA120" s="53">
        <v>0.93908629441624369</v>
      </c>
      <c r="CB120" s="53">
        <v>0.9152542372881356</v>
      </c>
      <c r="CC120" s="53">
        <v>0.95408163265306123</v>
      </c>
      <c r="CD120" s="53">
        <v>0.93559322033898307</v>
      </c>
      <c r="CE120" s="53">
        <v>0.93508633169703759</v>
      </c>
      <c r="CF120" s="53">
        <v>0.90857066917698892</v>
      </c>
    </row>
    <row r="121" spans="27:84" x14ac:dyDescent="0.25">
      <c r="AA121" s="38" t="s">
        <v>528</v>
      </c>
      <c r="AB121" s="53">
        <v>0.89344262295081966</v>
      </c>
      <c r="AC121" s="53">
        <v>0.92759562841530052</v>
      </c>
      <c r="AD121" s="53">
        <v>0.90027322404371579</v>
      </c>
      <c r="AE121" s="53">
        <v>0.90300546448087426</v>
      </c>
      <c r="AF121" s="53">
        <v>0.89754098360655743</v>
      </c>
      <c r="AG121" s="53">
        <v>0.90163934426229508</v>
      </c>
      <c r="AH121" s="53">
        <v>0.88524590163934425</v>
      </c>
      <c r="AI121" s="53">
        <v>0.90124902419984376</v>
      </c>
      <c r="AJ121" s="53">
        <v>0.89207650273224048</v>
      </c>
      <c r="AK121" s="53">
        <v>0.88934426229508201</v>
      </c>
      <c r="AL121" s="53">
        <v>0.88661202185792354</v>
      </c>
      <c r="AM121" s="53">
        <v>0.90846994535519121</v>
      </c>
      <c r="AN121" s="53">
        <v>0.95355191256830596</v>
      </c>
      <c r="AO121" s="53">
        <v>0.88934426229508201</v>
      </c>
      <c r="AP121" s="53">
        <v>0.91393442622950816</v>
      </c>
      <c r="AQ121" s="53">
        <v>0.90476190476190488</v>
      </c>
      <c r="AR121" s="53">
        <v>0.94125683060109289</v>
      </c>
      <c r="AS121" s="53">
        <v>0.9193989071038251</v>
      </c>
      <c r="AT121" s="53" t="e">
        <v>#NUM!</v>
      </c>
      <c r="AU121" s="53">
        <v>0.93442622950819676</v>
      </c>
      <c r="AV121" s="53">
        <v>0.93579234972677594</v>
      </c>
      <c r="AW121" s="53">
        <v>0.92076502732240439</v>
      </c>
      <c r="AX121" s="53">
        <v>0.93306010928961747</v>
      </c>
      <c r="AY121" s="53" t="e">
        <v>#NUM!</v>
      </c>
      <c r="AZ121" s="53">
        <v>0.84289617486338797</v>
      </c>
      <c r="BA121" s="53">
        <v>0.92622950819672134</v>
      </c>
      <c r="BB121" s="53">
        <v>0.82786885245901642</v>
      </c>
      <c r="BC121" s="53">
        <v>0.81830601092896171</v>
      </c>
      <c r="BD121" s="53">
        <v>0.88661202185792354</v>
      </c>
      <c r="BE121" s="53">
        <v>0.92349726775956287</v>
      </c>
      <c r="BF121" s="53">
        <v>0.90300546448087426</v>
      </c>
      <c r="BG121" s="53">
        <v>0.8754879000780641</v>
      </c>
      <c r="BH121" s="53">
        <v>0.87568306010928965</v>
      </c>
      <c r="BI121" s="53">
        <v>0.86885245901639341</v>
      </c>
      <c r="BJ121" s="53">
        <v>0.90300546448087426</v>
      </c>
      <c r="BK121" s="53">
        <v>0.90846994535519121</v>
      </c>
      <c r="BL121" s="53">
        <v>0.86748633879781423</v>
      </c>
      <c r="BM121" s="53">
        <v>0.81147540983606559</v>
      </c>
      <c r="BN121" s="53">
        <v>0.84289617486338797</v>
      </c>
      <c r="BO121" s="53">
        <v>0.86826697892271654</v>
      </c>
      <c r="BP121" s="53">
        <v>0.95491803278688525</v>
      </c>
      <c r="BQ121" s="53">
        <v>0.89344262295081966</v>
      </c>
      <c r="BR121" s="53">
        <v>0.95491803278688525</v>
      </c>
      <c r="BS121" s="53">
        <v>0.94945355191256831</v>
      </c>
      <c r="BT121" s="53">
        <v>0.94535519125683065</v>
      </c>
      <c r="BU121" s="53">
        <v>0.91256830601092898</v>
      </c>
      <c r="BV121" s="53">
        <v>0.92213114754098358</v>
      </c>
      <c r="BW121" s="53">
        <v>0.93325526932084302</v>
      </c>
      <c r="BX121" s="53">
        <v>0.94535519125683065</v>
      </c>
      <c r="BY121" s="53">
        <v>0.94808743169398912</v>
      </c>
      <c r="BZ121" s="53">
        <v>0.92076502732240439</v>
      </c>
      <c r="CA121" s="53">
        <v>0.93442622950819676</v>
      </c>
      <c r="CB121" s="53">
        <v>0.96174863387978138</v>
      </c>
      <c r="CC121" s="53">
        <v>0.94398907103825136</v>
      </c>
      <c r="CD121" s="53">
        <v>0.95765027322404372</v>
      </c>
      <c r="CE121" s="53">
        <v>0.94457455113192812</v>
      </c>
      <c r="CF121" s="53" t="e">
        <v>#NUM!</v>
      </c>
    </row>
    <row r="122" spans="27:84" x14ac:dyDescent="0.25">
      <c r="AA122" s="38" t="s">
        <v>529</v>
      </c>
      <c r="AB122" s="53">
        <v>0.90745501285347041</v>
      </c>
      <c r="AC122" s="53">
        <v>0.94601542416452444</v>
      </c>
      <c r="AD122" s="53">
        <v>0.90745501285347041</v>
      </c>
      <c r="AE122" s="53">
        <v>0.90745501285347041</v>
      </c>
      <c r="AF122" s="53">
        <v>0.93059125964010281</v>
      </c>
      <c r="AG122" s="53">
        <v>0.89870129870129867</v>
      </c>
      <c r="AH122" s="53">
        <v>0.92802056555269918</v>
      </c>
      <c r="AI122" s="53">
        <v>0.91795622665986243</v>
      </c>
      <c r="AJ122" s="53">
        <v>0.91259640102827766</v>
      </c>
      <c r="AK122" s="53">
        <v>0.94344473007712082</v>
      </c>
      <c r="AL122" s="53">
        <v>0.91259640102827766</v>
      </c>
      <c r="AM122" s="53">
        <v>0.91259640102827766</v>
      </c>
      <c r="AN122" s="53">
        <v>0.90231362467866327</v>
      </c>
      <c r="AO122" s="53">
        <v>0.93573264781491006</v>
      </c>
      <c r="AP122" s="53">
        <v>0.88946015424164526</v>
      </c>
      <c r="AQ122" s="53">
        <v>0.91553433712816745</v>
      </c>
      <c r="AR122" s="53">
        <v>0.87531806615776087</v>
      </c>
      <c r="AS122" s="53">
        <v>0.92287917737789205</v>
      </c>
      <c r="AT122" s="53">
        <v>0.9338422391857506</v>
      </c>
      <c r="AU122" s="53">
        <v>0.9338422391857506</v>
      </c>
      <c r="AV122" s="53">
        <v>0.9107142857142857</v>
      </c>
      <c r="AW122" s="53">
        <v>0.92385786802030456</v>
      </c>
      <c r="AX122" s="53">
        <v>0.8951406649616368</v>
      </c>
      <c r="AY122" s="53">
        <v>0.91365636294334007</v>
      </c>
      <c r="AZ122" s="53">
        <v>0.74550128534704374</v>
      </c>
      <c r="BA122" s="53">
        <v>0.92620865139949105</v>
      </c>
      <c r="BB122" s="53">
        <v>0.78205128205128205</v>
      </c>
      <c r="BC122" s="53">
        <v>0.70951156812339333</v>
      </c>
      <c r="BD122" s="53">
        <v>0.8746803069053708</v>
      </c>
      <c r="BE122" s="53">
        <v>0.92111959287531808</v>
      </c>
      <c r="BF122" s="53">
        <v>0.90306122448979587</v>
      </c>
      <c r="BG122" s="53">
        <v>0.83744770159881365</v>
      </c>
      <c r="BH122" s="53">
        <v>0.83547557840616971</v>
      </c>
      <c r="BI122" s="53">
        <v>0.74550128534704374</v>
      </c>
      <c r="BJ122" s="53">
        <v>0.8928571428571429</v>
      </c>
      <c r="BK122" s="53">
        <v>0.93069306930693074</v>
      </c>
      <c r="BL122" s="53">
        <v>0.88746803069053704</v>
      </c>
      <c r="BM122" s="53">
        <v>0.84832904884318761</v>
      </c>
      <c r="BN122" s="53">
        <v>0.88265306122448983</v>
      </c>
      <c r="BO122" s="53">
        <v>0.86042531666792876</v>
      </c>
      <c r="BP122" s="53">
        <v>0.88557213930348255</v>
      </c>
      <c r="BQ122" s="53">
        <v>0.95853658536585362</v>
      </c>
      <c r="BR122" s="53">
        <v>0.89680589680589684</v>
      </c>
      <c r="BS122" s="53">
        <v>0.89512195121951221</v>
      </c>
      <c r="BT122" s="53">
        <v>0.92647058823529416</v>
      </c>
      <c r="BU122" s="53">
        <v>0.93086419753086425</v>
      </c>
      <c r="BV122" s="53">
        <v>0.92647058823529416</v>
      </c>
      <c r="BW122" s="53">
        <v>0.91712027809945684</v>
      </c>
      <c r="BX122" s="53">
        <v>0.92019950124688277</v>
      </c>
      <c r="BY122" s="53">
        <v>0.90909090909090906</v>
      </c>
      <c r="BZ122" s="53">
        <v>0.9177057356608479</v>
      </c>
      <c r="CA122" s="53">
        <v>0.92610837438423643</v>
      </c>
      <c r="CB122" s="53">
        <v>0.94403892944038925</v>
      </c>
      <c r="CC122" s="53">
        <v>0.91666666666666663</v>
      </c>
      <c r="CD122" s="53">
        <v>0.94235588972431072</v>
      </c>
      <c r="CE122" s="53">
        <v>0.92516657231632049</v>
      </c>
      <c r="CF122" s="53">
        <v>0.89818668505912702</v>
      </c>
    </row>
    <row r="123" spans="27:84" x14ac:dyDescent="0.25">
      <c r="AA123" s="38" t="s">
        <v>530</v>
      </c>
      <c r="AB123" s="53">
        <v>0.96424702058504874</v>
      </c>
      <c r="AC123" s="53">
        <v>0.98622881355932202</v>
      </c>
      <c r="AD123" s="53">
        <v>0.95459459459459461</v>
      </c>
      <c r="AE123" s="53">
        <v>0.95726495726495731</v>
      </c>
      <c r="AF123" s="53">
        <v>0.97419354838709682</v>
      </c>
      <c r="AG123" s="53">
        <v>0.96624472573839659</v>
      </c>
      <c r="AH123" s="53">
        <v>0.98405951115834223</v>
      </c>
      <c r="AI123" s="53">
        <v>0.96954759589825124</v>
      </c>
      <c r="AJ123" s="53">
        <v>0.94086589229144668</v>
      </c>
      <c r="AK123" s="53">
        <v>0.97568710359408028</v>
      </c>
      <c r="AL123" s="53">
        <v>0.96038543897216277</v>
      </c>
      <c r="AM123" s="53">
        <v>0.96617336152219868</v>
      </c>
      <c r="AN123" s="53">
        <v>0.98103266596417282</v>
      </c>
      <c r="AO123" s="53">
        <v>0.97037037037037033</v>
      </c>
      <c r="AP123" s="53">
        <v>0.97463002114164909</v>
      </c>
      <c r="AQ123" s="53">
        <v>0.96702069340801156</v>
      </c>
      <c r="AR123" s="53">
        <v>0.94736842105263153</v>
      </c>
      <c r="AS123" s="53">
        <v>0.97007223942208465</v>
      </c>
      <c r="AT123" s="53">
        <v>0.95776135163674758</v>
      </c>
      <c r="AU123" s="53">
        <v>0.97357293868921779</v>
      </c>
      <c r="AV123" s="53">
        <v>0.98657024793388426</v>
      </c>
      <c r="AW123" s="53">
        <v>0.98063200815494389</v>
      </c>
      <c r="AX123" s="53">
        <v>0.98567041965199587</v>
      </c>
      <c r="AY123" s="53">
        <v>0.97166394664878664</v>
      </c>
      <c r="AZ123" s="53">
        <v>0.90792291220556742</v>
      </c>
      <c r="BA123" s="53">
        <v>0.99685534591194969</v>
      </c>
      <c r="BB123" s="53">
        <v>0.89308855291576672</v>
      </c>
      <c r="BC123" s="53">
        <v>0.86285097192224625</v>
      </c>
      <c r="BD123" s="53">
        <v>0.9324894514767933</v>
      </c>
      <c r="BE123" s="53">
        <v>0.94347379239465567</v>
      </c>
      <c r="BF123" s="53">
        <v>0.9406867845993756</v>
      </c>
      <c r="BG123" s="53">
        <v>0.92533825877519349</v>
      </c>
      <c r="BH123" s="53">
        <v>0.95137420718816068</v>
      </c>
      <c r="BI123" s="53">
        <v>0.91144708423326137</v>
      </c>
      <c r="BJ123" s="53">
        <v>0.96760710553814</v>
      </c>
      <c r="BK123" s="53">
        <v>0.98138572905894517</v>
      </c>
      <c r="BL123" s="53">
        <v>0.95454545454545459</v>
      </c>
      <c r="BM123" s="53">
        <v>0.93312101910828027</v>
      </c>
      <c r="BN123" s="53">
        <v>0.9662802950474183</v>
      </c>
      <c r="BO123" s="53">
        <v>0.95225155638852288</v>
      </c>
      <c r="BP123" s="53">
        <v>0.95242814667988107</v>
      </c>
      <c r="BQ123" s="53">
        <v>0.97560975609756095</v>
      </c>
      <c r="BR123" s="53">
        <v>0.97269969666329625</v>
      </c>
      <c r="BS123" s="53">
        <v>0.98486377396569125</v>
      </c>
      <c r="BT123" s="53">
        <v>0.97935103244837762</v>
      </c>
      <c r="BU123" s="53">
        <v>0.99304865938430986</v>
      </c>
      <c r="BV123" s="53">
        <v>0.98020833333333335</v>
      </c>
      <c r="BW123" s="53">
        <v>0.97688705693892153</v>
      </c>
      <c r="BX123" s="53">
        <v>0.96373056994818651</v>
      </c>
      <c r="BY123" s="53">
        <v>0.9673267326732673</v>
      </c>
      <c r="BZ123" s="53">
        <v>0.95548654244306419</v>
      </c>
      <c r="CA123" s="53">
        <v>0.97151576805696849</v>
      </c>
      <c r="CB123" s="53">
        <v>0.97950819672131151</v>
      </c>
      <c r="CC123" s="53">
        <v>0.96299999999999997</v>
      </c>
      <c r="CD123" s="53">
        <v>0.97168857431749245</v>
      </c>
      <c r="CE123" s="53">
        <v>0.96746519773718431</v>
      </c>
      <c r="CF123" s="53">
        <v>0.96145347225641031</v>
      </c>
    </row>
    <row r="124" spans="27:84" x14ac:dyDescent="0.25">
      <c r="AA124" s="38" t="s">
        <v>531</v>
      </c>
      <c r="AB124" s="53">
        <v>0.85139318885448911</v>
      </c>
      <c r="AC124" s="53">
        <v>0.81011351909184726</v>
      </c>
      <c r="AD124" s="53">
        <v>0.76057791537667696</v>
      </c>
      <c r="AE124" s="53">
        <v>0.80082559339525283</v>
      </c>
      <c r="AF124" s="53">
        <v>0.85036119711042313</v>
      </c>
      <c r="AG124" s="53">
        <v>0.83694530443756454</v>
      </c>
      <c r="AH124" s="53">
        <v>0.84623323013415896</v>
      </c>
      <c r="AI124" s="53">
        <v>0.82234999262863051</v>
      </c>
      <c r="AJ124" s="53">
        <v>0.82352941176470584</v>
      </c>
      <c r="AK124" s="53">
        <v>0.84829721362229105</v>
      </c>
      <c r="AL124" s="53">
        <v>0.76264189886480904</v>
      </c>
      <c r="AM124" s="53">
        <v>0.76986584107327138</v>
      </c>
      <c r="AN124" s="53">
        <v>0.83694530443756454</v>
      </c>
      <c r="AO124" s="53">
        <v>0.81217750257997934</v>
      </c>
      <c r="AP124" s="53">
        <v>0.82249742002063986</v>
      </c>
      <c r="AQ124" s="53">
        <v>0.81085065605189433</v>
      </c>
      <c r="AR124" s="53">
        <v>0.98899755501222497</v>
      </c>
      <c r="AS124" s="53">
        <v>0.82510288065843618</v>
      </c>
      <c r="AT124" s="53">
        <v>0.9523227383863081</v>
      </c>
      <c r="AU124" s="53">
        <v>0.80144032921810704</v>
      </c>
      <c r="AV124" s="53">
        <v>0.81275720164609055</v>
      </c>
      <c r="AW124" s="53">
        <v>0.83950617283950613</v>
      </c>
      <c r="AX124" s="53">
        <v>0.81481481481481477</v>
      </c>
      <c r="AY124" s="53">
        <v>0.86213452751078401</v>
      </c>
      <c r="AZ124" s="53">
        <v>0.67114914425427874</v>
      </c>
      <c r="BA124" s="53">
        <v>0.83024691358024694</v>
      </c>
      <c r="BB124" s="53">
        <v>0.60024449877750607</v>
      </c>
      <c r="BC124" s="53">
        <v>0.58847736625514402</v>
      </c>
      <c r="BD124" s="53">
        <v>0.76337448559670784</v>
      </c>
      <c r="BE124" s="53">
        <v>0.84259259259259256</v>
      </c>
      <c r="BF124" s="53">
        <v>0.74485596707818935</v>
      </c>
      <c r="BG124" s="53">
        <v>0.720134424019238</v>
      </c>
      <c r="BH124" s="53">
        <v>0.64303178484107582</v>
      </c>
      <c r="BI124" s="53">
        <v>0.49074074074074076</v>
      </c>
      <c r="BJ124" s="53">
        <v>0.63936430317848414</v>
      </c>
      <c r="BK124" s="53">
        <v>0.53189300411522633</v>
      </c>
      <c r="BL124" s="53">
        <v>0.65637860082304522</v>
      </c>
      <c r="BM124" s="53">
        <v>0.58333333333333337</v>
      </c>
      <c r="BN124" s="53">
        <v>0.61316872427983538</v>
      </c>
      <c r="BO124" s="53">
        <v>0.59398721304453439</v>
      </c>
      <c r="BP124" s="53">
        <v>0.85941320293398538</v>
      </c>
      <c r="BQ124" s="53">
        <v>0.67489711934156382</v>
      </c>
      <c r="BR124" s="53">
        <v>0.82762836185819066</v>
      </c>
      <c r="BS124" s="53">
        <v>0.79012345679012341</v>
      </c>
      <c r="BT124" s="53">
        <v>0.79423868312757206</v>
      </c>
      <c r="BU124" s="53">
        <v>0.73456790123456794</v>
      </c>
      <c r="BV124" s="53">
        <v>0.75411522633744854</v>
      </c>
      <c r="BW124" s="53">
        <v>0.77642627880335013</v>
      </c>
      <c r="BX124" s="53">
        <v>0.83374083129584353</v>
      </c>
      <c r="BY124" s="53">
        <v>0.81378600823045266</v>
      </c>
      <c r="BZ124" s="53">
        <v>0.80806845965770169</v>
      </c>
      <c r="CA124" s="53">
        <v>0.73868312757201648</v>
      </c>
      <c r="CB124" s="53">
        <v>0.82407407407407407</v>
      </c>
      <c r="CC124" s="53">
        <v>0.82921810699588472</v>
      </c>
      <c r="CD124" s="53">
        <v>0.78600823045267487</v>
      </c>
      <c r="CE124" s="53">
        <v>0.80479697689694973</v>
      </c>
      <c r="CF124" s="53">
        <v>0.77009715270791146</v>
      </c>
    </row>
    <row r="125" spans="27:84" x14ac:dyDescent="0.25">
      <c r="AA125" s="38" t="s">
        <v>532</v>
      </c>
      <c r="AB125" s="53">
        <v>0.97383966244725739</v>
      </c>
      <c r="AC125" s="53">
        <v>0.98726655348047543</v>
      </c>
      <c r="AD125" s="53">
        <v>0.96371308016877633</v>
      </c>
      <c r="AE125" s="53">
        <v>0.95630252100840341</v>
      </c>
      <c r="AF125" s="53">
        <v>0.96124684077506317</v>
      </c>
      <c r="AG125" s="53">
        <v>0.96494156928213692</v>
      </c>
      <c r="AH125" s="53">
        <v>0.97813288477712368</v>
      </c>
      <c r="AI125" s="53">
        <v>0.96934901599131962</v>
      </c>
      <c r="AJ125" s="53">
        <v>0.93908629441624369</v>
      </c>
      <c r="AK125" s="53">
        <v>0.96508728179551118</v>
      </c>
      <c r="AL125" s="53">
        <v>0.93310753598645213</v>
      </c>
      <c r="AM125" s="53">
        <v>0.95262267343485618</v>
      </c>
      <c r="AN125" s="53">
        <v>0.96658312447786132</v>
      </c>
      <c r="AO125" s="53">
        <v>0.9700996677740864</v>
      </c>
      <c r="AP125" s="53">
        <v>0.96160267111853093</v>
      </c>
      <c r="AQ125" s="53">
        <v>0.95545560700050591</v>
      </c>
      <c r="AR125" s="53">
        <v>0.97078464106844742</v>
      </c>
      <c r="AS125" s="53">
        <v>0.97353184449958641</v>
      </c>
      <c r="AT125" s="53">
        <v>0.96305625524769101</v>
      </c>
      <c r="AU125" s="53">
        <v>0.97595356550580437</v>
      </c>
      <c r="AV125" s="53">
        <v>0.98336106489184694</v>
      </c>
      <c r="AW125" s="53">
        <v>0.97833333333333339</v>
      </c>
      <c r="AX125" s="53">
        <v>0.96019900497512434</v>
      </c>
      <c r="AY125" s="53">
        <v>0.97217424421740473</v>
      </c>
      <c r="AZ125" s="53">
        <v>0.86238532110091748</v>
      </c>
      <c r="BA125" s="53">
        <v>0.97185430463576161</v>
      </c>
      <c r="BB125" s="53">
        <v>0.80900750625521267</v>
      </c>
      <c r="BC125" s="53" t="e">
        <v>#NUM!</v>
      </c>
      <c r="BD125" s="53">
        <v>0.90825688073394495</v>
      </c>
      <c r="BE125" s="53">
        <v>0.95514950166112955</v>
      </c>
      <c r="BF125" s="53">
        <v>0.9234608985024958</v>
      </c>
      <c r="BG125" s="53" t="e">
        <v>#NUM!</v>
      </c>
      <c r="BH125" s="53">
        <v>0.93265993265993263</v>
      </c>
      <c r="BI125" s="53">
        <v>0.80733944954128445</v>
      </c>
      <c r="BJ125" s="53">
        <v>0.94360269360269355</v>
      </c>
      <c r="BK125" s="53">
        <v>0.96040438079191237</v>
      </c>
      <c r="BL125" s="53">
        <v>0.92493744787322774</v>
      </c>
      <c r="BM125" s="53">
        <v>0.85113540790580322</v>
      </c>
      <c r="BN125" s="53">
        <v>0.91743119266055051</v>
      </c>
      <c r="BO125" s="53">
        <v>0.90535864357648654</v>
      </c>
      <c r="BP125" s="53">
        <v>0.94356846473029043</v>
      </c>
      <c r="BQ125" s="53">
        <v>0.9582985821517932</v>
      </c>
      <c r="BR125" s="53">
        <v>0.9606035205364627</v>
      </c>
      <c r="BS125" s="53">
        <v>0.97649034424853065</v>
      </c>
      <c r="BT125" s="53">
        <v>0.95888157894736847</v>
      </c>
      <c r="BU125" s="53">
        <v>0.97512437810945274</v>
      </c>
      <c r="BV125" s="53">
        <v>0.96495517522412388</v>
      </c>
      <c r="BW125" s="53">
        <v>0.96256029199257453</v>
      </c>
      <c r="BX125" s="53">
        <v>0.94190871369294604</v>
      </c>
      <c r="BY125" s="53">
        <v>0.98420615128844557</v>
      </c>
      <c r="BZ125" s="53">
        <v>0.95150501672240806</v>
      </c>
      <c r="CA125" s="53">
        <v>0.96330275229357798</v>
      </c>
      <c r="CB125" s="53">
        <v>0.95170691090757698</v>
      </c>
      <c r="CC125" s="53">
        <v>0.96929460580912863</v>
      </c>
      <c r="CD125" s="53">
        <v>0.96363636363636362</v>
      </c>
      <c r="CE125" s="53">
        <v>0.960794359192921</v>
      </c>
      <c r="CF125" s="53" t="e">
        <v>#NUM!</v>
      </c>
    </row>
    <row r="126" spans="27:84" x14ac:dyDescent="0.25">
      <c r="AA126" s="38" t="s">
        <v>533</v>
      </c>
      <c r="AB126" s="53">
        <v>0.96351730589335827</v>
      </c>
      <c r="AC126" s="53">
        <v>0.98783910196445279</v>
      </c>
      <c r="AD126" s="53">
        <v>0.96351730589335827</v>
      </c>
      <c r="AE126" s="53">
        <v>0.96725912067352671</v>
      </c>
      <c r="AF126" s="53">
        <v>0.9887745556594949</v>
      </c>
      <c r="AG126" s="53">
        <v>0.99158091674462112</v>
      </c>
      <c r="AH126" s="53">
        <v>0.98783910196445279</v>
      </c>
      <c r="AI126" s="53">
        <v>0.9786182012561806</v>
      </c>
      <c r="AJ126" s="53">
        <v>0.9663236669784846</v>
      </c>
      <c r="AK126" s="53">
        <v>0.9887745556594949</v>
      </c>
      <c r="AL126" s="53">
        <v>0.98316183348924224</v>
      </c>
      <c r="AM126" s="53">
        <v>0.99158091674462112</v>
      </c>
      <c r="AN126" s="53">
        <v>0.98316183348924224</v>
      </c>
      <c r="AO126" s="53">
        <v>0.99064546304957901</v>
      </c>
      <c r="AP126" s="53">
        <v>0.98783910196445279</v>
      </c>
      <c r="AQ126" s="53">
        <v>0.98449819591073096</v>
      </c>
      <c r="AR126" s="53">
        <v>0.98035547240411602</v>
      </c>
      <c r="AS126" s="53">
        <v>0.98316183348924224</v>
      </c>
      <c r="AT126" s="53">
        <v>0.97661365762394758</v>
      </c>
      <c r="AU126" s="53">
        <v>0.98222637979420013</v>
      </c>
      <c r="AV126" s="53">
        <v>0.98129092609915813</v>
      </c>
      <c r="AW126" s="53">
        <v>0.98690364826941068</v>
      </c>
      <c r="AX126" s="53">
        <v>0.97380729653882137</v>
      </c>
      <c r="AY126" s="53">
        <v>0.98062274488841372</v>
      </c>
      <c r="AZ126" s="53">
        <v>0.91580916744621144</v>
      </c>
      <c r="BA126" s="53">
        <v>0.99345182413470534</v>
      </c>
      <c r="BB126" s="53">
        <v>0.89242282507015902</v>
      </c>
      <c r="BC126" s="53">
        <v>0.86435921421889617</v>
      </c>
      <c r="BD126" s="53">
        <v>0.96351730589335827</v>
      </c>
      <c r="BE126" s="53">
        <v>0.9897100093545369</v>
      </c>
      <c r="BF126" s="53">
        <v>0.98596819457436857</v>
      </c>
      <c r="BG126" s="53">
        <v>0.94360550581317659</v>
      </c>
      <c r="BH126" s="53">
        <v>0.94106641721234796</v>
      </c>
      <c r="BI126" s="53">
        <v>0.90177736202058001</v>
      </c>
      <c r="BJ126" s="53">
        <v>0.94387277829747429</v>
      </c>
      <c r="BK126" s="53">
        <v>0.98035547240411602</v>
      </c>
      <c r="BL126" s="53">
        <v>0.96351730589335827</v>
      </c>
      <c r="BM126" s="53">
        <v>0.93358278765201119</v>
      </c>
      <c r="BN126" s="53">
        <v>0.97567820392890547</v>
      </c>
      <c r="BO126" s="53">
        <v>0.94855004677268473</v>
      </c>
      <c r="BP126" s="53">
        <v>0.98596819457436857</v>
      </c>
      <c r="BQ126" s="53">
        <v>0.9897100093545369</v>
      </c>
      <c r="BR126" s="53">
        <v>0.96725912067352671</v>
      </c>
      <c r="BS126" s="53">
        <v>0.99251637043966323</v>
      </c>
      <c r="BT126" s="53">
        <v>0.99438727782974745</v>
      </c>
      <c r="BU126" s="53">
        <v>0.99532273152478956</v>
      </c>
      <c r="BV126" s="53">
        <v>0.99719363891487367</v>
      </c>
      <c r="BW126" s="53">
        <v>0.98890819190164392</v>
      </c>
      <c r="BX126" s="53">
        <v>0.98596819457436857</v>
      </c>
      <c r="BY126" s="53">
        <v>0.99345182413470534</v>
      </c>
      <c r="BZ126" s="53">
        <v>0.97006548175865293</v>
      </c>
      <c r="CA126" s="53">
        <v>0.98503274087932646</v>
      </c>
      <c r="CB126" s="53">
        <v>0.99158091674462112</v>
      </c>
      <c r="CC126" s="53">
        <v>0.99345182413470534</v>
      </c>
      <c r="CD126" s="53">
        <v>0.98690364826941068</v>
      </c>
      <c r="CE126" s="53">
        <v>0.98663637578511287</v>
      </c>
      <c r="CF126" s="53">
        <v>0.97306275176113488</v>
      </c>
    </row>
    <row r="127" spans="27:84" x14ac:dyDescent="0.25">
      <c r="AA127" s="38" t="s">
        <v>534</v>
      </c>
      <c r="AB127" s="53">
        <v>0.91469194312796209</v>
      </c>
      <c r="AC127" s="53">
        <v>0.92535545023696686</v>
      </c>
      <c r="AD127" s="53">
        <v>0.9072532699167658</v>
      </c>
      <c r="AE127" s="53">
        <v>0.90963139120095127</v>
      </c>
      <c r="AF127" s="53">
        <v>0.9375736160188457</v>
      </c>
      <c r="AG127" s="53">
        <v>0.92316784869976354</v>
      </c>
      <c r="AH127" s="53">
        <v>0.93127962085308058</v>
      </c>
      <c r="AI127" s="53">
        <v>0.92127902000776207</v>
      </c>
      <c r="AJ127" s="53">
        <v>0.91401648998822149</v>
      </c>
      <c r="AK127" s="53">
        <v>0.92023809523809519</v>
      </c>
      <c r="AL127" s="53">
        <v>0.89374262101534829</v>
      </c>
      <c r="AM127" s="53">
        <v>0.90292397660818713</v>
      </c>
      <c r="AN127" s="53">
        <v>0.93078758949880669</v>
      </c>
      <c r="AO127" s="53">
        <v>0.92491060786650769</v>
      </c>
      <c r="AP127" s="53">
        <v>0.94786729857819907</v>
      </c>
      <c r="AQ127" s="53">
        <v>0.91921238268476657</v>
      </c>
      <c r="AR127" s="53">
        <v>0.9173553719008265</v>
      </c>
      <c r="AS127" s="53">
        <v>0.94699646643109536</v>
      </c>
      <c r="AT127" s="53">
        <v>0.92815076560659604</v>
      </c>
      <c r="AU127" s="53">
        <v>0.92361927144535838</v>
      </c>
      <c r="AV127" s="53">
        <v>0.93676814988290402</v>
      </c>
      <c r="AW127" s="53">
        <v>0.9494117647058824</v>
      </c>
      <c r="AX127" s="53">
        <v>0.95631641086186536</v>
      </c>
      <c r="AY127" s="53">
        <v>0.93694545726207534</v>
      </c>
      <c r="AZ127" s="53">
        <v>0.85255648038049936</v>
      </c>
      <c r="BA127" s="53">
        <v>0.9202813599062134</v>
      </c>
      <c r="BB127" s="53">
        <v>0.78715814506539838</v>
      </c>
      <c r="BC127" s="53">
        <v>0.76813317479191434</v>
      </c>
      <c r="BD127" s="53">
        <v>0.90532544378698221</v>
      </c>
      <c r="BE127" s="53">
        <v>0.93238434163701067</v>
      </c>
      <c r="BF127" s="53">
        <v>0.9276393831553974</v>
      </c>
      <c r="BG127" s="53">
        <v>0.87049690410334513</v>
      </c>
      <c r="BH127" s="53">
        <v>0.91421856639247945</v>
      </c>
      <c r="BI127" s="53">
        <v>0.80618311533888232</v>
      </c>
      <c r="BJ127" s="53">
        <v>0.89071680376028206</v>
      </c>
      <c r="BK127" s="53">
        <v>0.88484136310223271</v>
      </c>
      <c r="BL127" s="53">
        <v>0.91891891891891897</v>
      </c>
      <c r="BM127" s="53">
        <v>0.85663507109004744</v>
      </c>
      <c r="BN127" s="53">
        <v>0.897887323943662</v>
      </c>
      <c r="BO127" s="53">
        <v>0.88134302322092928</v>
      </c>
      <c r="BP127" s="53">
        <v>0.89016018306636158</v>
      </c>
      <c r="BQ127" s="53">
        <v>0.89619377162629754</v>
      </c>
      <c r="BR127" s="53">
        <v>0.86613272311212819</v>
      </c>
      <c r="BS127" s="53">
        <v>0.88215102974828374</v>
      </c>
      <c r="BT127" s="53">
        <v>0.90846681922196793</v>
      </c>
      <c r="BU127" s="53">
        <v>0.91959229898074746</v>
      </c>
      <c r="BV127" s="53">
        <v>0.91628440366972475</v>
      </c>
      <c r="BW127" s="53">
        <v>0.89699731848935882</v>
      </c>
      <c r="BX127" s="53">
        <v>0.88863109048723898</v>
      </c>
      <c r="BY127" s="53">
        <v>0.9188876013904983</v>
      </c>
      <c r="BZ127" s="53">
        <v>0.87253765932792582</v>
      </c>
      <c r="CA127" s="53">
        <v>0.89504036908881202</v>
      </c>
      <c r="CB127" s="53">
        <v>0.89755529685681024</v>
      </c>
      <c r="CC127" s="53">
        <v>0.90150637311703363</v>
      </c>
      <c r="CD127" s="53">
        <v>0.93953488372093019</v>
      </c>
      <c r="CE127" s="53">
        <v>0.90195618199846417</v>
      </c>
      <c r="CF127" s="53">
        <v>0.90403289825238597</v>
      </c>
    </row>
    <row r="128" spans="27:84" x14ac:dyDescent="0.25">
      <c r="AA128" s="38" t="s">
        <v>535</v>
      </c>
      <c r="AB128" s="53">
        <v>0.9851398601398601</v>
      </c>
      <c r="AC128" s="53">
        <v>0.97366110623353819</v>
      </c>
      <c r="AD128" s="53">
        <v>0.97283085013146364</v>
      </c>
      <c r="AE128" s="53">
        <v>0.9799357945425361</v>
      </c>
      <c r="AF128" s="53">
        <v>0.97458369851007887</v>
      </c>
      <c r="AG128" s="53">
        <v>0.97707231040564368</v>
      </c>
      <c r="AH128" s="53">
        <v>0.98063380281690138</v>
      </c>
      <c r="AI128" s="53">
        <v>0.97769391754000323</v>
      </c>
      <c r="AJ128" s="53">
        <v>0.95</v>
      </c>
      <c r="AK128" s="53">
        <v>0.99480069324090126</v>
      </c>
      <c r="AL128" s="53">
        <v>0.97227191413237923</v>
      </c>
      <c r="AM128" s="53">
        <v>0.98124999999999996</v>
      </c>
      <c r="AN128" s="53">
        <v>0.97829861111111116</v>
      </c>
      <c r="AO128" s="53">
        <v>0.98177083333333337</v>
      </c>
      <c r="AP128" s="53">
        <v>0.98250218722659666</v>
      </c>
      <c r="AQ128" s="53">
        <v>0.97727060557776024</v>
      </c>
      <c r="AR128" s="53">
        <v>0.97469458987783597</v>
      </c>
      <c r="AS128" s="53">
        <v>0.97879858657243812</v>
      </c>
      <c r="AT128" s="53">
        <v>0.96119929453262787</v>
      </c>
      <c r="AU128" s="53">
        <v>0.97440423654015884</v>
      </c>
      <c r="AV128" s="53">
        <v>0.9798951048951049</v>
      </c>
      <c r="AW128" s="53">
        <v>0.97964601769911508</v>
      </c>
      <c r="AX128" s="53">
        <v>0.98773006134969321</v>
      </c>
      <c r="AY128" s="53">
        <v>0.97662398449528198</v>
      </c>
      <c r="AZ128" s="53">
        <v>0.89502262443438918</v>
      </c>
      <c r="BA128" s="53">
        <v>0.9833479404031551</v>
      </c>
      <c r="BB128" s="53">
        <v>0.87782805429864252</v>
      </c>
      <c r="BC128" s="53">
        <v>0.84434389140271493</v>
      </c>
      <c r="BD128" s="53">
        <v>0.94213381555153708</v>
      </c>
      <c r="BE128" s="53">
        <v>0.98498233215547704</v>
      </c>
      <c r="BF128" s="53">
        <v>0.95636687444345503</v>
      </c>
      <c r="BG128" s="53">
        <v>0.92628936181276711</v>
      </c>
      <c r="BH128" s="53">
        <v>0.97289972899728994</v>
      </c>
      <c r="BI128" s="53">
        <v>0.87692307692307692</v>
      </c>
      <c r="BJ128" s="53">
        <v>0.9658580413297394</v>
      </c>
      <c r="BK128" s="53">
        <v>0.97584973166368516</v>
      </c>
      <c r="BL128" s="53">
        <v>0.95777178796046725</v>
      </c>
      <c r="BM128" s="53">
        <v>0.93303167420814481</v>
      </c>
      <c r="BN128" s="53">
        <v>0.94159928122192271</v>
      </c>
      <c r="BO128" s="53">
        <v>0.94627618890061804</v>
      </c>
      <c r="BP128" s="53">
        <v>0.97458369851007887</v>
      </c>
      <c r="BQ128" s="53">
        <v>0.9662222222222222</v>
      </c>
      <c r="BR128" s="53">
        <v>0.98327464788732399</v>
      </c>
      <c r="BS128" s="53">
        <v>0.99040139616055844</v>
      </c>
      <c r="BT128" s="53">
        <v>0.98538263112639723</v>
      </c>
      <c r="BU128" s="53">
        <v>0.98776223776223782</v>
      </c>
      <c r="BV128" s="53">
        <v>0.98181818181818181</v>
      </c>
      <c r="BW128" s="53">
        <v>0.98134928792671439</v>
      </c>
      <c r="BX128" s="53">
        <v>0.96613190730837795</v>
      </c>
      <c r="BY128" s="53">
        <v>0.97320656871218669</v>
      </c>
      <c r="BZ128" s="53">
        <v>0.96021699819168171</v>
      </c>
      <c r="CA128" s="53">
        <v>0.97839783978397843</v>
      </c>
      <c r="CB128" s="53">
        <v>0.97619047619047616</v>
      </c>
      <c r="CC128" s="53">
        <v>0.9827437446074202</v>
      </c>
      <c r="CD128" s="53">
        <v>0.97548161120840626</v>
      </c>
      <c r="CE128" s="53">
        <v>0.97319559228607544</v>
      </c>
      <c r="CF128" s="53">
        <v>0.96552841979131721</v>
      </c>
    </row>
    <row r="129" spans="27:84" x14ac:dyDescent="0.25">
      <c r="AA129" s="38" t="s">
        <v>536</v>
      </c>
      <c r="AB129" s="53">
        <v>0.87394451145958985</v>
      </c>
      <c r="AC129" s="53">
        <v>0.93597560975609762</v>
      </c>
      <c r="AD129" s="53">
        <v>0.86972255729794934</v>
      </c>
      <c r="AE129" s="53">
        <v>0.92159227985524728</v>
      </c>
      <c r="AF129" s="53">
        <v>0.90048250904704463</v>
      </c>
      <c r="AG129" s="53">
        <v>0.93963414634146336</v>
      </c>
      <c r="AH129" s="53">
        <v>0.92883211678832112</v>
      </c>
      <c r="AI129" s="53">
        <v>0.91002624722081626</v>
      </c>
      <c r="AJ129" s="53">
        <v>0.88908981314044611</v>
      </c>
      <c r="AK129" s="53">
        <v>0.92279855247285891</v>
      </c>
      <c r="AL129" s="53">
        <v>0.90235081374321879</v>
      </c>
      <c r="AM129" s="53">
        <v>0.9324894514767933</v>
      </c>
      <c r="AN129" s="53">
        <v>0.91500904159132013</v>
      </c>
      <c r="AO129" s="53">
        <v>0.91978287092882993</v>
      </c>
      <c r="AP129" s="53">
        <v>0.91737032569360677</v>
      </c>
      <c r="AQ129" s="53">
        <v>0.91412726700672475</v>
      </c>
      <c r="AR129" s="53">
        <v>0.90138304269392666</v>
      </c>
      <c r="AS129" s="53">
        <v>0.92543595911004206</v>
      </c>
      <c r="AT129" s="53">
        <v>0.894167167769092</v>
      </c>
      <c r="AU129" s="53">
        <v>0.90318701142513524</v>
      </c>
      <c r="AV129" s="53">
        <v>0.92242934455802761</v>
      </c>
      <c r="AW129" s="53">
        <v>0.92242934455802761</v>
      </c>
      <c r="AX129" s="53">
        <v>0.92964521948286227</v>
      </c>
      <c r="AY129" s="53">
        <v>0.91409672708530199</v>
      </c>
      <c r="AZ129" s="53">
        <v>0.82642642642642639</v>
      </c>
      <c r="BA129" s="53">
        <v>0.91591591591591592</v>
      </c>
      <c r="BB129" s="53">
        <v>0.82140709561034275</v>
      </c>
      <c r="BC129" s="53">
        <v>0.82140709561034275</v>
      </c>
      <c r="BD129" s="53">
        <v>0.87567567567567572</v>
      </c>
      <c r="BE129" s="53">
        <v>0.90450450450450448</v>
      </c>
      <c r="BF129" s="53">
        <v>0.92312312312312317</v>
      </c>
      <c r="BG129" s="53">
        <v>0.86977997669519014</v>
      </c>
      <c r="BH129" s="53">
        <v>0.88755261575466027</v>
      </c>
      <c r="BI129" s="53">
        <v>0.78352375225496096</v>
      </c>
      <c r="BJ129" s="53">
        <v>0.87552615754660257</v>
      </c>
      <c r="BK129" s="53">
        <v>0.90679494888755263</v>
      </c>
      <c r="BL129" s="53">
        <v>0.90258568851473242</v>
      </c>
      <c r="BM129" s="53">
        <v>0.84786530366806978</v>
      </c>
      <c r="BN129" s="53">
        <v>0.8701142513529766</v>
      </c>
      <c r="BO129" s="53">
        <v>0.86770895971136497</v>
      </c>
      <c r="BP129" s="53">
        <v>0.88755261575466027</v>
      </c>
      <c r="BQ129" s="53">
        <v>0.936259771497294</v>
      </c>
      <c r="BR129" s="53">
        <v>0.88394467829224288</v>
      </c>
      <c r="BS129" s="53">
        <v>0.9061936259771497</v>
      </c>
      <c r="BT129" s="53">
        <v>0.92002405291641609</v>
      </c>
      <c r="BU129" s="53">
        <v>0.95129284425736615</v>
      </c>
      <c r="BV129" s="53">
        <v>0.93746241731809987</v>
      </c>
      <c r="BW129" s="53">
        <v>0.91753285800188977</v>
      </c>
      <c r="BX129" s="53">
        <v>0.90137477585176329</v>
      </c>
      <c r="BY129" s="53">
        <v>0.9242333132892363</v>
      </c>
      <c r="BZ129" s="53">
        <v>0.89778840406455473</v>
      </c>
      <c r="CA129" s="53">
        <v>0.92468619246861927</v>
      </c>
      <c r="CB129" s="53">
        <v>0.90914524805738195</v>
      </c>
      <c r="CC129" s="53">
        <v>0.91761876127480457</v>
      </c>
      <c r="CD129" s="53">
        <v>0.92062537582681903</v>
      </c>
      <c r="CE129" s="53">
        <v>0.9136388672618827</v>
      </c>
      <c r="CF129" s="53">
        <v>0.90098727185473881</v>
      </c>
    </row>
    <row r="130" spans="27:84" x14ac:dyDescent="0.25">
      <c r="AA130" s="38" t="s">
        <v>537</v>
      </c>
      <c r="AB130" s="53">
        <v>0.9785276073619632</v>
      </c>
      <c r="AC130" s="53">
        <v>0.95858895705521474</v>
      </c>
      <c r="AD130" s="53">
        <v>0.97996918335901384</v>
      </c>
      <c r="AE130" s="53">
        <v>0.98774885145482394</v>
      </c>
      <c r="AF130" s="53">
        <v>0.96932515337423308</v>
      </c>
      <c r="AG130" s="53">
        <v>0.98318042813455653</v>
      </c>
      <c r="AH130" s="53">
        <v>0.96183206106870234</v>
      </c>
      <c r="AI130" s="53">
        <v>0.97416746311550095</v>
      </c>
      <c r="AJ130" s="53">
        <v>0.97523219814241491</v>
      </c>
      <c r="AK130" s="53">
        <v>0.96779141104294475</v>
      </c>
      <c r="AL130" s="53">
        <v>0.97678018575851389</v>
      </c>
      <c r="AM130" s="53">
        <v>0.97987616099071206</v>
      </c>
      <c r="AN130" s="53">
        <v>0.97368421052631582</v>
      </c>
      <c r="AO130" s="53">
        <v>0.98773006134969321</v>
      </c>
      <c r="AP130" s="53">
        <v>0.96784073506891266</v>
      </c>
      <c r="AQ130" s="53">
        <v>0.97556213755421517</v>
      </c>
      <c r="AR130" s="53">
        <v>0.95356037151702788</v>
      </c>
      <c r="AS130" s="53">
        <v>0.94736842105263153</v>
      </c>
      <c r="AT130" s="53">
        <v>0.94418604651162785</v>
      </c>
      <c r="AU130" s="53">
        <v>0.94418604651162785</v>
      </c>
      <c r="AV130" s="53">
        <v>0.99071207430340558</v>
      </c>
      <c r="AW130" s="53">
        <v>0.99226006191950467</v>
      </c>
      <c r="AX130" s="53">
        <v>0.9876160990712074</v>
      </c>
      <c r="AY130" s="53">
        <v>0.96569844584100473</v>
      </c>
      <c r="AZ130" s="53">
        <v>0.90586419753086422</v>
      </c>
      <c r="BA130" s="53">
        <v>0.97200622083981336</v>
      </c>
      <c r="BB130" s="53">
        <v>0.86908517350157732</v>
      </c>
      <c r="BC130" s="53">
        <v>0.8422712933753943</v>
      </c>
      <c r="BD130" s="53">
        <v>0.9228395061728395</v>
      </c>
      <c r="BE130" s="53">
        <v>0.98302469135802473</v>
      </c>
      <c r="BF130" s="53">
        <v>0.97993827160493829</v>
      </c>
      <c r="BG130" s="53">
        <v>0.92500419348335028</v>
      </c>
      <c r="BH130" s="53">
        <v>0.96610169491525422</v>
      </c>
      <c r="BI130" s="53">
        <v>0.91640378548895896</v>
      </c>
      <c r="BJ130" s="53">
        <v>0.97996918335901384</v>
      </c>
      <c r="BK130" s="53">
        <v>0.99075500770416025</v>
      </c>
      <c r="BL130" s="53">
        <v>0.96610169491525422</v>
      </c>
      <c r="BM130" s="53">
        <v>0.93603744149765988</v>
      </c>
      <c r="BN130" s="53">
        <v>0.94899536321483768</v>
      </c>
      <c r="BO130" s="53">
        <v>0.95776631015644842</v>
      </c>
      <c r="BP130" s="53">
        <v>0.96636085626911317</v>
      </c>
      <c r="BQ130" s="53">
        <v>0.99541984732824429</v>
      </c>
      <c r="BR130" s="53">
        <v>0.96716417910447761</v>
      </c>
      <c r="BS130" s="53">
        <v>0.96987951807228912</v>
      </c>
      <c r="BT130" s="53">
        <v>0.97897897897897901</v>
      </c>
      <c r="BU130" s="53">
        <v>1</v>
      </c>
      <c r="BV130" s="53">
        <v>0.9970149253731343</v>
      </c>
      <c r="BW130" s="53">
        <v>0.98211690073231961</v>
      </c>
      <c r="BX130" s="53">
        <v>0.94736842105263153</v>
      </c>
      <c r="BY130" s="53">
        <v>0.98345864661654137</v>
      </c>
      <c r="BZ130" s="53">
        <v>0.95488721804511278</v>
      </c>
      <c r="CA130" s="53">
        <v>0.9668674698795181</v>
      </c>
      <c r="CB130" s="53">
        <v>0.9742033383915023</v>
      </c>
      <c r="CC130" s="53">
        <v>0.98811292719167909</v>
      </c>
      <c r="CD130" s="53">
        <v>0.9687964338781575</v>
      </c>
      <c r="CE130" s="53">
        <v>0.96909920786502046</v>
      </c>
      <c r="CF130" s="53">
        <v>0.96420209410683699</v>
      </c>
    </row>
    <row r="131" spans="27:84" x14ac:dyDescent="0.25">
      <c r="AA131" s="38" t="s">
        <v>538</v>
      </c>
      <c r="AB131" s="53">
        <v>0.98440979955456576</v>
      </c>
      <c r="AC131" s="53">
        <v>0.98211624441132639</v>
      </c>
      <c r="AD131" s="53">
        <v>0.98962194217939214</v>
      </c>
      <c r="AE131" s="53">
        <v>0.99411331861662988</v>
      </c>
      <c r="AF131" s="53">
        <v>0.98438661710037179</v>
      </c>
      <c r="AG131" s="53">
        <v>0.98882265275707903</v>
      </c>
      <c r="AH131" s="53">
        <v>0.98360655737704916</v>
      </c>
      <c r="AI131" s="53">
        <v>0.98672530457091612</v>
      </c>
      <c r="AJ131" s="53">
        <v>0.97832585949177875</v>
      </c>
      <c r="AK131" s="53">
        <v>0.98888888888888893</v>
      </c>
      <c r="AL131" s="53">
        <v>0.97761194029850751</v>
      </c>
      <c r="AM131" s="53">
        <v>0.9791044776119403</v>
      </c>
      <c r="AN131" s="53">
        <v>0.98590504451038574</v>
      </c>
      <c r="AO131" s="53">
        <v>0.98146775389177165</v>
      </c>
      <c r="AP131" s="53">
        <v>0.98668639053254437</v>
      </c>
      <c r="AQ131" s="53">
        <v>0.98257005074654535</v>
      </c>
      <c r="AR131" s="53">
        <v>0.9900142653352354</v>
      </c>
      <c r="AS131" s="53">
        <v>0.99330855018587361</v>
      </c>
      <c r="AT131" s="53">
        <v>0.99287241625089095</v>
      </c>
      <c r="AU131" s="53">
        <v>0.99716312056737588</v>
      </c>
      <c r="AV131" s="53">
        <v>0.98927038626609443</v>
      </c>
      <c r="AW131" s="53">
        <v>0.99109131403118045</v>
      </c>
      <c r="AX131" s="53">
        <v>0.99703484062268344</v>
      </c>
      <c r="AY131" s="53">
        <v>0.99296498475133343</v>
      </c>
      <c r="AZ131" s="53">
        <v>0.97494631352899075</v>
      </c>
      <c r="BA131" s="53">
        <v>0.98764534883720934</v>
      </c>
      <c r="BB131" s="53">
        <v>0.96564065855404435</v>
      </c>
      <c r="BC131" s="53">
        <v>0.92555476020042948</v>
      </c>
      <c r="BD131" s="53">
        <v>0.9770937723693629</v>
      </c>
      <c r="BE131" s="53">
        <v>0.99491279069767447</v>
      </c>
      <c r="BF131" s="53">
        <v>0.98110465116279066</v>
      </c>
      <c r="BG131" s="53">
        <v>0.97241404219292893</v>
      </c>
      <c r="BH131" s="53">
        <v>0.98234463276836159</v>
      </c>
      <c r="BI131" s="53">
        <v>0.91839656406585546</v>
      </c>
      <c r="BJ131" s="53">
        <v>0.98592540464461642</v>
      </c>
      <c r="BK131" s="53" t="e">
        <v>#NUM!</v>
      </c>
      <c r="BL131" s="53">
        <v>0.99284692417739628</v>
      </c>
      <c r="BM131" s="53">
        <v>0.94989262705798139</v>
      </c>
      <c r="BN131" s="53">
        <v>0.96635647816750181</v>
      </c>
      <c r="BO131" s="53" t="e">
        <v>#NUM!</v>
      </c>
      <c r="BP131" s="53">
        <v>0.98711524695776665</v>
      </c>
      <c r="BQ131" s="53">
        <v>0.99002138275124729</v>
      </c>
      <c r="BR131" s="53">
        <v>0.99355762347888332</v>
      </c>
      <c r="BS131" s="53">
        <v>0.99713672154617039</v>
      </c>
      <c r="BT131" s="53">
        <v>0.99284180386542586</v>
      </c>
      <c r="BU131" s="53">
        <v>0.99355762347888332</v>
      </c>
      <c r="BV131" s="53">
        <v>0.99928418038654254</v>
      </c>
      <c r="BW131" s="53">
        <v>0.99335922606641702</v>
      </c>
      <c r="BX131" s="53">
        <v>0.97065139584824622</v>
      </c>
      <c r="BY131" s="53">
        <v>0.97637795275590555</v>
      </c>
      <c r="BZ131" s="53">
        <v>0.96134574087329994</v>
      </c>
      <c r="CA131" s="53">
        <v>0.97423049391553329</v>
      </c>
      <c r="CB131" s="53">
        <v>0.97423049391553329</v>
      </c>
      <c r="CC131" s="53">
        <v>0.9878310665712241</v>
      </c>
      <c r="CD131" s="53">
        <v>0.97423049391553329</v>
      </c>
      <c r="CE131" s="53">
        <v>0.97412823397075354</v>
      </c>
      <c r="CF131" s="53" t="e">
        <v>#NUM!</v>
      </c>
    </row>
    <row r="132" spans="27:84" x14ac:dyDescent="0.25">
      <c r="AA132" s="38" t="s">
        <v>539</v>
      </c>
      <c r="AB132" s="53">
        <v>0.99128540305010893</v>
      </c>
      <c r="AC132" s="53">
        <v>1</v>
      </c>
      <c r="AD132" s="53">
        <v>0.99124726477024072</v>
      </c>
      <c r="AE132" s="53">
        <v>1</v>
      </c>
      <c r="AF132" s="53">
        <v>1</v>
      </c>
      <c r="AG132" s="53">
        <v>1</v>
      </c>
      <c r="AH132" s="53">
        <v>1</v>
      </c>
      <c r="AI132" s="53">
        <v>0.99750466683147854</v>
      </c>
      <c r="AJ132" s="53">
        <v>0.9668737060041408</v>
      </c>
      <c r="AK132" s="53">
        <v>1</v>
      </c>
      <c r="AL132" s="53">
        <v>0.99373695198329859</v>
      </c>
      <c r="AM132" s="53">
        <v>1</v>
      </c>
      <c r="AN132" s="53">
        <v>1</v>
      </c>
      <c r="AO132" s="53">
        <v>1</v>
      </c>
      <c r="AP132" s="53">
        <v>1</v>
      </c>
      <c r="AQ132" s="53">
        <v>0.99437295114106283</v>
      </c>
      <c r="AR132" s="53">
        <v>1</v>
      </c>
      <c r="AS132" s="53">
        <v>1</v>
      </c>
      <c r="AT132" s="53">
        <v>1</v>
      </c>
      <c r="AU132" s="53">
        <v>1</v>
      </c>
      <c r="AV132" s="53">
        <v>1</v>
      </c>
      <c r="AW132" s="53">
        <v>1</v>
      </c>
      <c r="AX132" s="53">
        <v>1</v>
      </c>
      <c r="AY132" s="53">
        <v>1</v>
      </c>
      <c r="AZ132" s="53">
        <v>0.98896247240618107</v>
      </c>
      <c r="BA132" s="53">
        <v>1</v>
      </c>
      <c r="BB132" s="53">
        <v>0.99781181619256021</v>
      </c>
      <c r="BC132" s="53">
        <v>1</v>
      </c>
      <c r="BD132" s="53">
        <v>0.93103448275862066</v>
      </c>
      <c r="BE132" s="53">
        <v>1</v>
      </c>
      <c r="BF132" s="53">
        <v>1</v>
      </c>
      <c r="BG132" s="53">
        <v>0.98825839590819453</v>
      </c>
      <c r="BH132" s="53">
        <v>0.9916666666666667</v>
      </c>
      <c r="BI132" s="53">
        <v>1</v>
      </c>
      <c r="BJ132" s="53">
        <v>0.99792960662525876</v>
      </c>
      <c r="BK132" s="53">
        <v>1</v>
      </c>
      <c r="BL132" s="53">
        <v>1</v>
      </c>
      <c r="BM132" s="53">
        <v>1</v>
      </c>
      <c r="BN132" s="53">
        <v>1</v>
      </c>
      <c r="BO132" s="53">
        <v>0.99851375332741787</v>
      </c>
      <c r="BP132" s="53">
        <v>1</v>
      </c>
      <c r="BQ132" s="53">
        <v>1</v>
      </c>
      <c r="BR132" s="53">
        <v>1</v>
      </c>
      <c r="BS132" s="53">
        <v>1</v>
      </c>
      <c r="BT132" s="53">
        <v>1</v>
      </c>
      <c r="BU132" s="53">
        <v>1</v>
      </c>
      <c r="BV132" s="53">
        <v>1</v>
      </c>
      <c r="BW132" s="53">
        <v>1</v>
      </c>
      <c r="BX132" s="53">
        <v>1</v>
      </c>
      <c r="BY132" s="53">
        <v>1</v>
      </c>
      <c r="BZ132" s="53">
        <v>1</v>
      </c>
      <c r="CA132" s="53">
        <v>1</v>
      </c>
      <c r="CB132" s="53">
        <v>1</v>
      </c>
      <c r="CC132" s="53">
        <v>1</v>
      </c>
      <c r="CD132" s="53">
        <v>1</v>
      </c>
      <c r="CE132" s="53">
        <v>1</v>
      </c>
      <c r="CF132" s="53">
        <v>0.99694996674402192</v>
      </c>
    </row>
    <row r="133" spans="27:84" x14ac:dyDescent="0.25">
      <c r="AA133" s="38" t="s">
        <v>540</v>
      </c>
      <c r="AB133" s="53">
        <v>0.79696394686907024</v>
      </c>
      <c r="AC133" s="53">
        <v>0.89377289377289382</v>
      </c>
      <c r="AD133" s="53">
        <v>0.86980108499095843</v>
      </c>
      <c r="AE133" s="53">
        <v>0.89502762430939231</v>
      </c>
      <c r="AF133" s="53">
        <v>0.89622641509433965</v>
      </c>
      <c r="AG133" s="53">
        <v>0.89338235294117652</v>
      </c>
      <c r="AH133" s="53">
        <v>0.90166975881261591</v>
      </c>
      <c r="AI133" s="53">
        <v>0.87812058239863522</v>
      </c>
      <c r="AJ133" s="53">
        <v>0.87940630797773656</v>
      </c>
      <c r="AK133" s="53">
        <v>0.91107078039927403</v>
      </c>
      <c r="AL133" s="53">
        <v>0.84259259259259256</v>
      </c>
      <c r="AM133" s="53">
        <v>0.85531135531135527</v>
      </c>
      <c r="AN133" s="53">
        <v>0.91454545454545455</v>
      </c>
      <c r="AO133" s="53">
        <v>0.8978102189781022</v>
      </c>
      <c r="AP133" s="53">
        <v>0.93284936479128855</v>
      </c>
      <c r="AQ133" s="53">
        <v>0.89051229637082918</v>
      </c>
      <c r="AR133" s="53">
        <v>0.955719557195572</v>
      </c>
      <c r="AS133" s="53">
        <v>0.90310786106032903</v>
      </c>
      <c r="AT133" s="53">
        <v>0.8833333333333333</v>
      </c>
      <c r="AU133" s="53">
        <v>0.88827838827838823</v>
      </c>
      <c r="AV133" s="53">
        <v>0.922365988909427</v>
      </c>
      <c r="AW133" s="53">
        <v>0.92391304347826086</v>
      </c>
      <c r="AX133" s="53">
        <v>0.94727272727272727</v>
      </c>
      <c r="AY133" s="53">
        <v>0.91771298564686243</v>
      </c>
      <c r="AZ133" s="53">
        <v>0.86704119850187267</v>
      </c>
      <c r="BA133" s="53">
        <v>0.86531365313653141</v>
      </c>
      <c r="BB133" s="53">
        <v>0.80934579439252341</v>
      </c>
      <c r="BC133" s="53">
        <v>0.79622641509433967</v>
      </c>
      <c r="BD133" s="53">
        <v>0.8716981132075472</v>
      </c>
      <c r="BE133" s="53">
        <v>0.86678832116788318</v>
      </c>
      <c r="BF133" s="53">
        <v>0.85635359116022103</v>
      </c>
      <c r="BG133" s="53">
        <v>0.84753815523727405</v>
      </c>
      <c r="BH133" s="53">
        <v>0.85113835376532399</v>
      </c>
      <c r="BI133" s="53">
        <v>0.81096408317580337</v>
      </c>
      <c r="BJ133" s="53">
        <v>0.85441941074523398</v>
      </c>
      <c r="BK133" s="53">
        <v>0.86724137931034484</v>
      </c>
      <c r="BL133" s="53">
        <v>0.85106382978723405</v>
      </c>
      <c r="BM133" s="53">
        <v>0.90476190476190477</v>
      </c>
      <c r="BN133" s="53">
        <v>0.89304812834224601</v>
      </c>
      <c r="BO133" s="53">
        <v>0.86180529855544175</v>
      </c>
      <c r="BP133" s="53">
        <v>0.85590277777777779</v>
      </c>
      <c r="BQ133" s="53">
        <v>0.88869863013698636</v>
      </c>
      <c r="BR133" s="53">
        <v>0.85457809694793541</v>
      </c>
      <c r="BS133" s="53">
        <v>0.87285223367697595</v>
      </c>
      <c r="BT133" s="53">
        <v>0.88095238095238093</v>
      </c>
      <c r="BU133" s="53">
        <v>0.88663282571912017</v>
      </c>
      <c r="BV133" s="53">
        <v>0.90666666666666662</v>
      </c>
      <c r="BW133" s="53">
        <v>0.87804051598254895</v>
      </c>
      <c r="BX133" s="53">
        <v>0.86505190311418689</v>
      </c>
      <c r="BY133" s="53">
        <v>0.87074829931972786</v>
      </c>
      <c r="BZ133" s="53">
        <v>0.87030716723549484</v>
      </c>
      <c r="CA133" s="53">
        <v>0.88166666666666671</v>
      </c>
      <c r="CB133" s="53">
        <v>0.87889273356401387</v>
      </c>
      <c r="CC133" s="53">
        <v>0.86348122866894195</v>
      </c>
      <c r="CD133" s="53">
        <v>0.88324873096446699</v>
      </c>
      <c r="CE133" s="53">
        <v>0.873342389933357</v>
      </c>
      <c r="CF133" s="53">
        <v>0.87815317487499256</v>
      </c>
    </row>
    <row r="134" spans="27:84" x14ac:dyDescent="0.25">
      <c r="AA134" s="38" t="s">
        <v>541</v>
      </c>
      <c r="AB134" s="53">
        <v>0.91515151515151516</v>
      </c>
      <c r="AC134" s="53">
        <v>0.97209985315712188</v>
      </c>
      <c r="AD134" s="53">
        <v>0.88601823708206684</v>
      </c>
      <c r="AE134" s="53">
        <v>0.90497737556561086</v>
      </c>
      <c r="AF134" s="53">
        <v>0.91323529411764703</v>
      </c>
      <c r="AG134" s="53">
        <v>0.92017416545718433</v>
      </c>
      <c r="AH134" s="53">
        <v>0.91323529411764703</v>
      </c>
      <c r="AI134" s="53">
        <v>0.91784167637839886</v>
      </c>
      <c r="AJ134" s="53">
        <v>0.8849028400597907</v>
      </c>
      <c r="AK134" s="53">
        <v>0.89690721649484539</v>
      </c>
      <c r="AL134" s="53">
        <v>0.91131498470948014</v>
      </c>
      <c r="AM134" s="53">
        <v>0.93504531722054385</v>
      </c>
      <c r="AN134" s="53">
        <v>0.90680473372781067</v>
      </c>
      <c r="AO134" s="53">
        <v>0.91776798825256978</v>
      </c>
      <c r="AP134" s="53">
        <v>0.9134897360703812</v>
      </c>
      <c r="AQ134" s="53">
        <v>0.90946183093363164</v>
      </c>
      <c r="AR134" s="53">
        <v>0.91824817518248181</v>
      </c>
      <c r="AS134" s="53">
        <v>0.90828402366863903</v>
      </c>
      <c r="AT134" s="53">
        <v>0.9496296296296296</v>
      </c>
      <c r="AU134" s="53">
        <v>0.93413173652694614</v>
      </c>
      <c r="AV134" s="53">
        <v>0.91495601173020524</v>
      </c>
      <c r="AW134" s="53">
        <v>0.9025110782865583</v>
      </c>
      <c r="AX134" s="53">
        <v>0.92171344165435742</v>
      </c>
      <c r="AY134" s="53">
        <v>0.92135344238268824</v>
      </c>
      <c r="AZ134" s="53">
        <v>0.80214723926380371</v>
      </c>
      <c r="BA134" s="53">
        <v>0.91124260355029585</v>
      </c>
      <c r="BB134" s="53">
        <v>0.7630769230769231</v>
      </c>
      <c r="BC134" s="53">
        <v>0.79932546374367619</v>
      </c>
      <c r="BD134" s="53">
        <v>0.87116564417177911</v>
      </c>
      <c r="BE134" s="53">
        <v>0.90799396681749622</v>
      </c>
      <c r="BF134" s="53">
        <v>0.89723926380368102</v>
      </c>
      <c r="BG134" s="53">
        <v>0.85031301491823652</v>
      </c>
      <c r="BH134" s="53">
        <v>0.9455445544554455</v>
      </c>
      <c r="BI134" s="53">
        <v>0.83082077051926295</v>
      </c>
      <c r="BJ134" s="53">
        <v>0.94754098360655736</v>
      </c>
      <c r="BK134" s="53">
        <v>1</v>
      </c>
      <c r="BL134" s="53">
        <v>0.94876033057851239</v>
      </c>
      <c r="BM134" s="53">
        <v>0.86594761171032353</v>
      </c>
      <c r="BN134" s="53">
        <v>0.92257001647446457</v>
      </c>
      <c r="BO134" s="53">
        <v>0.92302632390636663</v>
      </c>
      <c r="BP134" s="53">
        <v>0.87285714285714289</v>
      </c>
      <c r="BQ134" s="53">
        <v>0.9523076923076923</v>
      </c>
      <c r="BR134" s="53">
        <v>0.91495601173020524</v>
      </c>
      <c r="BS134" s="53">
        <v>0.91176470588235292</v>
      </c>
      <c r="BT134" s="53">
        <v>0.87926136363636365</v>
      </c>
      <c r="BU134" s="53">
        <v>0.91180866965620333</v>
      </c>
      <c r="BV134" s="53">
        <v>0.93333333333333335</v>
      </c>
      <c r="BW134" s="53">
        <v>0.91089841705761343</v>
      </c>
      <c r="BX134" s="53">
        <v>0.90187590187590183</v>
      </c>
      <c r="BY134" s="53">
        <v>0.90071942446043163</v>
      </c>
      <c r="BZ134" s="53">
        <v>0.91117478510028649</v>
      </c>
      <c r="CA134" s="53">
        <v>1</v>
      </c>
      <c r="CB134" s="53">
        <v>0.91965566714490676</v>
      </c>
      <c r="CC134" s="53">
        <v>0.91260744985673348</v>
      </c>
      <c r="CD134" s="53">
        <v>0.89170182841068912</v>
      </c>
      <c r="CE134" s="53">
        <v>0.91967643669270704</v>
      </c>
      <c r="CF134" s="53">
        <v>0.90751016318137756</v>
      </c>
    </row>
    <row r="135" spans="27:84" x14ac:dyDescent="0.25">
      <c r="AA135" s="38" t="s">
        <v>542</v>
      </c>
      <c r="AB135" s="53">
        <v>0.97169811320754718</v>
      </c>
      <c r="AC135" s="53">
        <v>0.9907407407407407</v>
      </c>
      <c r="AD135" s="53">
        <v>0.99537037037037035</v>
      </c>
      <c r="AE135" s="53">
        <v>0.9814385150812065</v>
      </c>
      <c r="AF135" s="53">
        <v>0.99047619047619051</v>
      </c>
      <c r="AG135" s="53">
        <v>0.98601398601398604</v>
      </c>
      <c r="AH135" s="53">
        <v>0.98598130841121501</v>
      </c>
      <c r="AI135" s="53">
        <v>0.98595988918589383</v>
      </c>
      <c r="AJ135" s="53">
        <v>0.93269230769230771</v>
      </c>
      <c r="AK135" s="53">
        <v>0.99092970521541945</v>
      </c>
      <c r="AL135" s="53">
        <v>0.94471153846153844</v>
      </c>
      <c r="AM135" s="53">
        <v>0.98941798941798942</v>
      </c>
      <c r="AN135" s="53">
        <v>0.96527777777777779</v>
      </c>
      <c r="AO135" s="53">
        <v>1</v>
      </c>
      <c r="AP135" s="53">
        <v>0.98627002288329524</v>
      </c>
      <c r="AQ135" s="53">
        <v>0.97275704877833247</v>
      </c>
      <c r="AR135" s="53">
        <v>0.94750656167978997</v>
      </c>
      <c r="AS135" s="53">
        <v>0.98449612403100772</v>
      </c>
      <c r="AT135" s="53">
        <v>0.9186351706036745</v>
      </c>
      <c r="AU135" s="53">
        <v>0.98029556650246308</v>
      </c>
      <c r="AV135" s="53">
        <v>0.97037037037037033</v>
      </c>
      <c r="AW135" s="53">
        <v>0.98218829516539441</v>
      </c>
      <c r="AX135" s="53">
        <v>0.96296296296296291</v>
      </c>
      <c r="AY135" s="53">
        <v>0.9637792930450948</v>
      </c>
      <c r="AZ135" s="53">
        <v>0.88275862068965516</v>
      </c>
      <c r="BA135" s="53">
        <v>0.97921478060046185</v>
      </c>
      <c r="BB135" s="53">
        <v>0.88443396226415094</v>
      </c>
      <c r="BC135" s="53">
        <v>0.91224018475750579</v>
      </c>
      <c r="BD135" s="53">
        <v>0.96590909090909094</v>
      </c>
      <c r="BE135" s="53">
        <v>0.9838337182448037</v>
      </c>
      <c r="BF135" s="53">
        <v>0.98831775700934577</v>
      </c>
      <c r="BG135" s="53">
        <v>0.94238687349643058</v>
      </c>
      <c r="BH135" s="53">
        <v>1</v>
      </c>
      <c r="BI135" s="53">
        <v>0.91224018475750579</v>
      </c>
      <c r="BJ135" s="53">
        <v>0.98458149779735682</v>
      </c>
      <c r="BK135" s="53">
        <v>0.9695652173913043</v>
      </c>
      <c r="BL135" s="53">
        <v>1</v>
      </c>
      <c r="BM135" s="53">
        <v>0.90951276102088163</v>
      </c>
      <c r="BN135" s="53">
        <v>0.87356321839080464</v>
      </c>
      <c r="BO135" s="53">
        <v>0.94992326847969333</v>
      </c>
      <c r="BP135" s="53">
        <v>0.99346405228758172</v>
      </c>
      <c r="BQ135" s="53">
        <v>0.99770642201834858</v>
      </c>
      <c r="BR135" s="53">
        <v>0.97396963123644253</v>
      </c>
      <c r="BS135" s="53">
        <v>0.98698481561822127</v>
      </c>
      <c r="BT135" s="53">
        <v>0.99333333333333329</v>
      </c>
      <c r="BU135" s="53">
        <v>1</v>
      </c>
      <c r="BV135" s="53">
        <v>1</v>
      </c>
      <c r="BW135" s="53">
        <v>0.99220832207056109</v>
      </c>
      <c r="BX135" s="53">
        <v>0.96644295302013428</v>
      </c>
      <c r="BY135" s="53">
        <v>0.99128540305010893</v>
      </c>
      <c r="BZ135" s="53" t="e">
        <v>#NUM!</v>
      </c>
      <c r="CA135" s="53">
        <v>0.97350993377483441</v>
      </c>
      <c r="CB135" s="53">
        <v>0.93891402714932126</v>
      </c>
      <c r="CC135" s="53">
        <v>0.97787610619469023</v>
      </c>
      <c r="CD135" s="53">
        <v>0.96860986547085204</v>
      </c>
      <c r="CE135" s="53" t="e">
        <v>#NUM!</v>
      </c>
      <c r="CF135" s="53" t="e">
        <v>#NUM!</v>
      </c>
    </row>
    <row r="136" spans="27:84" x14ac:dyDescent="0.25">
      <c r="AA136" s="38" t="s">
        <v>543</v>
      </c>
      <c r="AB136" s="53">
        <v>0.93259668508287297</v>
      </c>
      <c r="AC136" s="53">
        <v>0.97939262472885036</v>
      </c>
      <c r="AD136" s="53">
        <v>0.94719471947194722</v>
      </c>
      <c r="AE136" s="53">
        <v>0.97133406835722158</v>
      </c>
      <c r="AF136" s="53">
        <v>0.94549499443826479</v>
      </c>
      <c r="AG136" s="53">
        <v>0.96183206106870234</v>
      </c>
      <c r="AH136" s="53">
        <v>0.9544950055493896</v>
      </c>
      <c r="AI136" s="53">
        <v>0.95604859409960696</v>
      </c>
      <c r="AJ136" s="53">
        <v>0.97475301866081232</v>
      </c>
      <c r="AK136" s="53">
        <v>0.96717724288840268</v>
      </c>
      <c r="AL136" s="53">
        <v>0.9682017543859649</v>
      </c>
      <c r="AM136" s="53">
        <v>0.97371303395399778</v>
      </c>
      <c r="AN136" s="53">
        <v>0.97258771929824561</v>
      </c>
      <c r="AO136" s="53">
        <v>0.96199782844733983</v>
      </c>
      <c r="AP136" s="53">
        <v>0.94883203559510565</v>
      </c>
      <c r="AQ136" s="53">
        <v>0.96675180474712419</v>
      </c>
      <c r="AR136" s="53">
        <v>0.96710526315789469</v>
      </c>
      <c r="AS136" s="53">
        <v>0.97616468039003246</v>
      </c>
      <c r="AT136" s="53">
        <v>0.96502732240437161</v>
      </c>
      <c r="AU136" s="53">
        <v>0.97494553376906323</v>
      </c>
      <c r="AV136" s="53">
        <v>0.98034934497816595</v>
      </c>
      <c r="AW136" s="53">
        <v>0.97396963123644253</v>
      </c>
      <c r="AX136" s="53">
        <v>0.97491821155943292</v>
      </c>
      <c r="AY136" s="53">
        <v>0.97321142678505779</v>
      </c>
      <c r="AZ136" s="53">
        <v>0.90102389078498291</v>
      </c>
      <c r="BA136" s="53">
        <v>0.97930283224400871</v>
      </c>
      <c r="BB136" s="53">
        <v>0.88571428571428568</v>
      </c>
      <c r="BC136" s="53">
        <v>0.90700344431687718</v>
      </c>
      <c r="BD136" s="53">
        <v>0.92265193370165743</v>
      </c>
      <c r="BE136" s="53">
        <v>0.97494553376906323</v>
      </c>
      <c r="BF136" s="53">
        <v>0.94182217343578489</v>
      </c>
      <c r="BG136" s="53">
        <v>0.93035201342380869</v>
      </c>
      <c r="BH136" s="53">
        <v>0.97288135593220337</v>
      </c>
      <c r="BI136" s="53">
        <v>0.95288574793875147</v>
      </c>
      <c r="BJ136" s="53">
        <v>0.95754189944134083</v>
      </c>
      <c r="BK136" s="53">
        <v>0.96385542168674698</v>
      </c>
      <c r="BL136" s="53">
        <v>0.98983050847457632</v>
      </c>
      <c r="BM136" s="53">
        <v>0.97572254335260111</v>
      </c>
      <c r="BN136" s="53">
        <v>0.9732142857142857</v>
      </c>
      <c r="BO136" s="53">
        <v>0.96941882322007211</v>
      </c>
      <c r="BP136" s="53">
        <v>0.95586652314316467</v>
      </c>
      <c r="BQ136" s="53">
        <v>0.98622881355932202</v>
      </c>
      <c r="BR136" s="53">
        <v>0.95788336933045359</v>
      </c>
      <c r="BS136" s="53">
        <v>0.98944033790918695</v>
      </c>
      <c r="BT136" s="53">
        <v>0.98175965665236054</v>
      </c>
      <c r="BU136" s="53">
        <v>0.99585062240663902</v>
      </c>
      <c r="BV136" s="53">
        <v>0.97354497354497349</v>
      </c>
      <c r="BW136" s="53">
        <v>0.97722489950658586</v>
      </c>
      <c r="BX136" s="53">
        <v>0.95410885805763068</v>
      </c>
      <c r="BY136" s="53">
        <v>0.98627243928194297</v>
      </c>
      <c r="BZ136" s="53">
        <v>0.97192224622030232</v>
      </c>
      <c r="CA136" s="53">
        <v>0.94438614900314799</v>
      </c>
      <c r="CB136" s="53">
        <v>0.97547974413646055</v>
      </c>
      <c r="CC136" s="53">
        <v>0.98945147679324896</v>
      </c>
      <c r="CD136" s="53">
        <v>0.97151898734177211</v>
      </c>
      <c r="CE136" s="53">
        <v>0.97044855726207224</v>
      </c>
      <c r="CF136" s="53">
        <v>0.96335087414918963</v>
      </c>
    </row>
    <row r="137" spans="27:84" x14ac:dyDescent="0.25">
      <c r="AA137" s="38" t="s">
        <v>544</v>
      </c>
      <c r="AB137" s="53">
        <v>0.98863636363636365</v>
      </c>
      <c r="AC137" s="53">
        <v>1</v>
      </c>
      <c r="AD137" s="53">
        <v>0.98479087452471481</v>
      </c>
      <c r="AE137" s="53">
        <v>0.99625468164794007</v>
      </c>
      <c r="AF137" s="53">
        <v>0.98863636363636365</v>
      </c>
      <c r="AG137" s="53">
        <v>0.99261992619926198</v>
      </c>
      <c r="AH137" s="53">
        <v>1</v>
      </c>
      <c r="AI137" s="53">
        <v>0.99299117280637783</v>
      </c>
      <c r="AJ137" s="53">
        <v>0.90566037735849059</v>
      </c>
      <c r="AK137" s="53">
        <v>0.98888888888888893</v>
      </c>
      <c r="AL137" s="53">
        <v>0.94339622641509435</v>
      </c>
      <c r="AM137" s="53">
        <v>0.98859315589353614</v>
      </c>
      <c r="AN137" s="53">
        <v>0.98473282442748089</v>
      </c>
      <c r="AO137" s="53">
        <v>0.9887640449438202</v>
      </c>
      <c r="AP137" s="53">
        <v>0.99624060150375937</v>
      </c>
      <c r="AQ137" s="53">
        <v>0.97089658849015292</v>
      </c>
      <c r="AR137" s="53">
        <v>1</v>
      </c>
      <c r="AS137" s="53">
        <v>1</v>
      </c>
      <c r="AT137" s="53">
        <v>0.9923371647509579</v>
      </c>
      <c r="AU137" s="53">
        <v>0.98473282442748089</v>
      </c>
      <c r="AV137" s="53">
        <v>0.98872180451127822</v>
      </c>
      <c r="AW137" s="53">
        <v>0.99637681159420288</v>
      </c>
      <c r="AX137" s="53">
        <v>0.99250936329588013</v>
      </c>
      <c r="AY137" s="53">
        <v>0.99352542408282851</v>
      </c>
      <c r="AZ137" s="53">
        <v>0.93869731800766287</v>
      </c>
      <c r="BA137" s="53">
        <v>1</v>
      </c>
      <c r="BB137" s="53">
        <v>0.88505747126436785</v>
      </c>
      <c r="BC137" s="53">
        <v>0.89272030651340994</v>
      </c>
      <c r="BD137" s="53">
        <v>0.98084291187739459</v>
      </c>
      <c r="BE137" s="53">
        <v>0.97318007662835249</v>
      </c>
      <c r="BF137" s="53">
        <v>0.95402298850574707</v>
      </c>
      <c r="BG137" s="53">
        <v>0.94636015325670486</v>
      </c>
      <c r="BH137" s="53">
        <v>0.98892988929889303</v>
      </c>
      <c r="BI137" s="53">
        <v>0.90804597701149425</v>
      </c>
      <c r="BJ137" s="53">
        <v>0.98897058823529416</v>
      </c>
      <c r="BK137" s="53">
        <v>1</v>
      </c>
      <c r="BL137" s="53">
        <v>0.99625468164794007</v>
      </c>
      <c r="BM137" s="53">
        <v>0.99618320610687028</v>
      </c>
      <c r="BN137" s="53">
        <v>1</v>
      </c>
      <c r="BO137" s="53">
        <v>0.98262633461435589</v>
      </c>
      <c r="BP137" s="53">
        <v>1</v>
      </c>
      <c r="BQ137" s="53">
        <v>1</v>
      </c>
      <c r="BR137" s="53">
        <v>0.97482014388489213</v>
      </c>
      <c r="BS137" s="53">
        <v>1</v>
      </c>
      <c r="BT137" s="53">
        <v>1</v>
      </c>
      <c r="BU137" s="53">
        <v>1</v>
      </c>
      <c r="BV137" s="53">
        <v>1</v>
      </c>
      <c r="BW137" s="53">
        <v>0.99640287769784164</v>
      </c>
      <c r="BX137" s="53">
        <v>0.9779411764705882</v>
      </c>
      <c r="BY137" s="53">
        <v>1</v>
      </c>
      <c r="BZ137" s="53">
        <v>0.98201438848920863</v>
      </c>
      <c r="CA137" s="53">
        <v>0.96808510638297873</v>
      </c>
      <c r="CB137" s="53">
        <v>0.9963503649635036</v>
      </c>
      <c r="CC137" s="53">
        <v>1</v>
      </c>
      <c r="CD137" s="53">
        <v>0.99638989169675085</v>
      </c>
      <c r="CE137" s="53">
        <v>0.98868298971471857</v>
      </c>
      <c r="CF137" s="53">
        <v>0.98164079152328299</v>
      </c>
    </row>
    <row r="138" spans="27:84" x14ac:dyDescent="0.25">
      <c r="AA138" s="38" t="s">
        <v>545</v>
      </c>
      <c r="AB138" s="53">
        <v>0.97872340425531912</v>
      </c>
      <c r="AC138" s="53">
        <v>0.97446808510638294</v>
      </c>
      <c r="AD138" s="53">
        <v>0.94893617021276599</v>
      </c>
      <c r="AE138" s="53">
        <v>0.94468085106382982</v>
      </c>
      <c r="AF138" s="53">
        <v>0.99148936170212765</v>
      </c>
      <c r="AG138" s="53">
        <v>0.99148936170212765</v>
      </c>
      <c r="AH138" s="53">
        <v>0.99574468085106382</v>
      </c>
      <c r="AI138" s="53">
        <v>0.97507598784194538</v>
      </c>
      <c r="AJ138" s="53">
        <v>0.99148936170212765</v>
      </c>
      <c r="AK138" s="53">
        <v>0.96595744680851059</v>
      </c>
      <c r="AL138" s="53">
        <v>0.99148936170212765</v>
      </c>
      <c r="AM138" s="53">
        <v>1</v>
      </c>
      <c r="AN138" s="53">
        <v>0.99574468085106382</v>
      </c>
      <c r="AO138" s="53">
        <v>1</v>
      </c>
      <c r="AP138" s="53">
        <v>0.99583333333333335</v>
      </c>
      <c r="AQ138" s="53">
        <v>0.99150202634245177</v>
      </c>
      <c r="AR138" s="53">
        <v>0.97881355932203384</v>
      </c>
      <c r="AS138" s="53">
        <v>0.98305084745762716</v>
      </c>
      <c r="AT138" s="53">
        <v>0.98728813559322037</v>
      </c>
      <c r="AU138" s="53">
        <v>0.98305084745762716</v>
      </c>
      <c r="AV138" s="53">
        <v>0.99581589958159</v>
      </c>
      <c r="AW138" s="53">
        <v>1</v>
      </c>
      <c r="AX138" s="53">
        <v>0.99583333333333335</v>
      </c>
      <c r="AY138" s="53">
        <v>0.98912180324934751</v>
      </c>
      <c r="AZ138" s="53">
        <v>0.92372881355932202</v>
      </c>
      <c r="BA138" s="53">
        <v>1</v>
      </c>
      <c r="BB138" s="53">
        <v>0.86440677966101698</v>
      </c>
      <c r="BC138" s="53">
        <v>0.86382978723404258</v>
      </c>
      <c r="BD138" s="53">
        <v>0.96610169491525422</v>
      </c>
      <c r="BE138" s="53">
        <v>0.98734177215189878</v>
      </c>
      <c r="BF138" s="53">
        <v>1</v>
      </c>
      <c r="BG138" s="53">
        <v>0.94362983536021916</v>
      </c>
      <c r="BH138" s="53">
        <v>0.97095435684647302</v>
      </c>
      <c r="BI138" s="53">
        <v>0.8595744680851064</v>
      </c>
      <c r="BJ138" s="53">
        <v>0.96296296296296291</v>
      </c>
      <c r="BK138" s="53">
        <v>0.99176954732510292</v>
      </c>
      <c r="BL138" s="53">
        <v>0.98728813559322037</v>
      </c>
      <c r="BM138" s="53">
        <v>0.97872340425531912</v>
      </c>
      <c r="BN138" s="53">
        <v>1</v>
      </c>
      <c r="BO138" s="53">
        <v>0.9644675535811692</v>
      </c>
      <c r="BP138" s="53">
        <v>0.96280991735537191</v>
      </c>
      <c r="BQ138" s="53">
        <v>0.99595141700404854</v>
      </c>
      <c r="BR138" s="53">
        <v>0.98347107438016534</v>
      </c>
      <c r="BS138" s="53">
        <v>0.99591836734693873</v>
      </c>
      <c r="BT138" s="53">
        <v>1</v>
      </c>
      <c r="BU138" s="53">
        <v>1</v>
      </c>
      <c r="BV138" s="53">
        <v>1</v>
      </c>
      <c r="BW138" s="53">
        <v>0.9911643965837893</v>
      </c>
      <c r="BX138" s="53">
        <v>0.97165991902834004</v>
      </c>
      <c r="BY138" s="53">
        <v>1</v>
      </c>
      <c r="BZ138" s="53">
        <v>0.96761133603238869</v>
      </c>
      <c r="CA138" s="53">
        <v>0.96761133603238869</v>
      </c>
      <c r="CB138" s="53">
        <v>1</v>
      </c>
      <c r="CC138" s="53">
        <v>1</v>
      </c>
      <c r="CD138" s="53">
        <v>0.99593495934959353</v>
      </c>
      <c r="CE138" s="53">
        <v>0.98611679292038723</v>
      </c>
      <c r="CF138" s="53">
        <v>0.97729691369704419</v>
      </c>
    </row>
    <row r="139" spans="27:84" x14ac:dyDescent="0.25">
      <c r="AA139" s="38" t="s">
        <v>546</v>
      </c>
      <c r="AB139" s="53">
        <v>0.9689119170984456</v>
      </c>
      <c r="AC139" s="53">
        <v>0.99740596627756162</v>
      </c>
      <c r="AD139" s="53">
        <v>0.98326898326898327</v>
      </c>
      <c r="AE139" s="53">
        <v>0.98459563543003847</v>
      </c>
      <c r="AF139" s="53">
        <v>0.98565840938722293</v>
      </c>
      <c r="AG139" s="53">
        <v>0.98704663212435229</v>
      </c>
      <c r="AH139" s="53">
        <v>0.97930142302716683</v>
      </c>
      <c r="AI139" s="53">
        <v>0.98374128094482438</v>
      </c>
      <c r="AJ139" s="53">
        <v>0.98198198198198194</v>
      </c>
      <c r="AK139" s="53">
        <v>0.98586118251928023</v>
      </c>
      <c r="AL139" s="53">
        <v>0.97809278350515461</v>
      </c>
      <c r="AM139" s="53">
        <v>0.99487179487179489</v>
      </c>
      <c r="AN139" s="53">
        <v>0.99226804123711343</v>
      </c>
      <c r="AO139" s="53">
        <v>0.9910714285714286</v>
      </c>
      <c r="AP139" s="53">
        <v>0.98455598455598459</v>
      </c>
      <c r="AQ139" s="53">
        <v>0.98695759960610552</v>
      </c>
      <c r="AR139" s="53">
        <v>0.97974683544303798</v>
      </c>
      <c r="AS139" s="53">
        <v>0.99872611464968153</v>
      </c>
      <c r="AT139" s="53">
        <v>0.99873257287705952</v>
      </c>
      <c r="AU139" s="53">
        <v>0.99492385786802029</v>
      </c>
      <c r="AV139" s="53">
        <v>0.99625935162094759</v>
      </c>
      <c r="AW139" s="53">
        <v>0.99873577749683939</v>
      </c>
      <c r="AX139" s="53">
        <v>0.99624530663329158</v>
      </c>
      <c r="AY139" s="53">
        <v>0.99476711665555395</v>
      </c>
      <c r="AZ139" s="53">
        <v>0.95578673602080622</v>
      </c>
      <c r="BA139" s="53">
        <v>0.9925373134328358</v>
      </c>
      <c r="BB139" s="53">
        <v>0.93229166666666663</v>
      </c>
      <c r="BC139" s="53">
        <v>0.92447916666666663</v>
      </c>
      <c r="BD139" s="53">
        <v>0.96782496782496785</v>
      </c>
      <c r="BE139" s="53">
        <v>0.98735777496839439</v>
      </c>
      <c r="BF139" s="53">
        <v>0.97956577266922096</v>
      </c>
      <c r="BG139" s="53">
        <v>0.96283477117850835</v>
      </c>
      <c r="BH139" s="53">
        <v>0.98978288633461042</v>
      </c>
      <c r="BI139" s="53">
        <v>0.9909443725743855</v>
      </c>
      <c r="BJ139" s="53">
        <v>0.99132589838909546</v>
      </c>
      <c r="BK139" s="53">
        <v>0.99251870324189528</v>
      </c>
      <c r="BL139" s="53">
        <v>0.98471337579617835</v>
      </c>
      <c r="BM139" s="53">
        <v>0.99873096446700504</v>
      </c>
      <c r="BN139" s="53">
        <v>0.99358151476251599</v>
      </c>
      <c r="BO139" s="53">
        <v>0.99165681650938364</v>
      </c>
      <c r="BP139" s="53">
        <v>0.98241206030150752</v>
      </c>
      <c r="BQ139" s="53">
        <v>0.99754299754299758</v>
      </c>
      <c r="BR139" s="53">
        <v>0.91055900621118013</v>
      </c>
      <c r="BS139" s="53">
        <v>0.98638613861386137</v>
      </c>
      <c r="BT139" s="53">
        <v>0.99380421313506817</v>
      </c>
      <c r="BU139" s="53">
        <v>0.99634146341463414</v>
      </c>
      <c r="BV139" s="53">
        <v>0.996319018404908</v>
      </c>
      <c r="BW139" s="53">
        <v>0.98048069966059381</v>
      </c>
      <c r="BX139" s="53">
        <v>0.98768472906403937</v>
      </c>
      <c r="BY139" s="53">
        <v>0.99147381242387334</v>
      </c>
      <c r="BZ139" s="53">
        <v>0.9877600979192166</v>
      </c>
      <c r="CA139" s="53">
        <v>0.98416565164433623</v>
      </c>
      <c r="CB139" s="53">
        <v>0.99631449631449631</v>
      </c>
      <c r="CC139" s="53">
        <v>0.98656898656898662</v>
      </c>
      <c r="CD139" s="53">
        <v>0.98897058823529416</v>
      </c>
      <c r="CE139" s="53">
        <v>0.98899119459574891</v>
      </c>
      <c r="CF139" s="53">
        <v>0.98420421130724534</v>
      </c>
    </row>
    <row r="140" spans="27:84" x14ac:dyDescent="0.25">
      <c r="AA140" s="38" t="s">
        <v>547</v>
      </c>
      <c r="AB140" s="53">
        <v>0.99147727272727271</v>
      </c>
      <c r="AC140" s="53">
        <v>0.99435028248587576</v>
      </c>
      <c r="AD140" s="53">
        <v>0.99</v>
      </c>
      <c r="AE140" s="53">
        <v>0.98607242339832868</v>
      </c>
      <c r="AF140" s="53">
        <v>0.9915373765867419</v>
      </c>
      <c r="AG140" s="53">
        <v>1</v>
      </c>
      <c r="AH140" s="53">
        <v>1</v>
      </c>
      <c r="AI140" s="53">
        <v>0.99334819359974558</v>
      </c>
      <c r="AJ140" s="53">
        <v>0.96033994334277617</v>
      </c>
      <c r="AK140" s="53">
        <v>0.97503467406380029</v>
      </c>
      <c r="AL140" s="53">
        <v>0.96700143472022959</v>
      </c>
      <c r="AM140" s="53">
        <v>0.99582172701949856</v>
      </c>
      <c r="AN140" s="53">
        <v>0.99163179916317989</v>
      </c>
      <c r="AO140" s="53">
        <v>0.96513249651324962</v>
      </c>
      <c r="AP140" s="53">
        <v>0.97605633802816905</v>
      </c>
      <c r="AQ140" s="53">
        <v>0.97585977326441464</v>
      </c>
      <c r="AR140" s="53">
        <v>0.98450704225352115</v>
      </c>
      <c r="AS140" s="53">
        <v>0.99435825105782794</v>
      </c>
      <c r="AT140" s="53">
        <v>0.98060941828254844</v>
      </c>
      <c r="AU140" s="53">
        <v>0.99724896836313615</v>
      </c>
      <c r="AV140" s="53">
        <v>0.9958563535911602</v>
      </c>
      <c r="AW140" s="53">
        <v>0.99719887955182074</v>
      </c>
      <c r="AX140" s="53">
        <v>0.99858956276445698</v>
      </c>
      <c r="AY140" s="53">
        <v>0.99262406798063885</v>
      </c>
      <c r="AZ140" s="53">
        <v>0.97021276595744677</v>
      </c>
      <c r="BA140" s="53">
        <v>1</v>
      </c>
      <c r="BB140" s="53">
        <v>0.95170454545454541</v>
      </c>
      <c r="BC140" s="53">
        <v>0.97402597402597402</v>
      </c>
      <c r="BD140" s="53">
        <v>0.99579242636746146</v>
      </c>
      <c r="BE140" s="53">
        <v>0.99727520435967298</v>
      </c>
      <c r="BF140" s="53">
        <v>0.99038461538461542</v>
      </c>
      <c r="BG140" s="53">
        <v>0.98277079022138814</v>
      </c>
      <c r="BH140" s="53">
        <v>0.99148936170212765</v>
      </c>
      <c r="BI140" s="53">
        <v>0.93659942363112392</v>
      </c>
      <c r="BJ140" s="53">
        <v>1</v>
      </c>
      <c r="BK140" s="53">
        <v>0.99447513812154698</v>
      </c>
      <c r="BL140" s="53">
        <v>0.99724517906336085</v>
      </c>
      <c r="BM140" s="53">
        <v>0.99716713881019825</v>
      </c>
      <c r="BN140" s="53">
        <v>0.99724137931034484</v>
      </c>
      <c r="BO140" s="53">
        <v>0.98774537437695742</v>
      </c>
      <c r="BP140" s="53">
        <v>0.99321573948439623</v>
      </c>
      <c r="BQ140" s="53">
        <v>0.99865410497981155</v>
      </c>
      <c r="BR140" s="53">
        <v>0.99865047233468285</v>
      </c>
      <c r="BS140" s="53">
        <v>0.99865047233468285</v>
      </c>
      <c r="BT140" s="53">
        <v>0.99457259158751699</v>
      </c>
      <c r="BU140" s="53">
        <v>0.99731543624161079</v>
      </c>
      <c r="BV140" s="53">
        <v>0.99194630872483225</v>
      </c>
      <c r="BW140" s="53">
        <v>0.99614358938393344</v>
      </c>
      <c r="BX140" s="53">
        <v>0.99332443257676906</v>
      </c>
      <c r="BY140" s="53">
        <v>0.99732977303070758</v>
      </c>
      <c r="BZ140" s="53">
        <v>0.99460188933873139</v>
      </c>
      <c r="CA140" s="53">
        <v>0.99593495934959353</v>
      </c>
      <c r="CB140" s="53">
        <v>0.9851150202976996</v>
      </c>
      <c r="CC140" s="53">
        <v>0.99733333333333329</v>
      </c>
      <c r="CD140" s="53">
        <v>0.99330655957161984</v>
      </c>
      <c r="CE140" s="53">
        <v>0.99384942392835074</v>
      </c>
      <c r="CF140" s="53">
        <v>0.98890588753648989</v>
      </c>
    </row>
    <row r="141" spans="27:84" x14ac:dyDescent="0.25">
      <c r="AA141" s="38" t="s">
        <v>548</v>
      </c>
      <c r="AB141" s="53">
        <v>0.91498881431767343</v>
      </c>
      <c r="AC141" s="53">
        <v>0.95100222717149219</v>
      </c>
      <c r="AD141" s="53">
        <v>0.97511312217194568</v>
      </c>
      <c r="AE141" s="53">
        <v>0.96666666666666667</v>
      </c>
      <c r="AF141" s="53">
        <v>0.96498905908096277</v>
      </c>
      <c r="AG141" s="53">
        <v>0.9799107142857143</v>
      </c>
      <c r="AH141" s="53">
        <v>0.98004434589800449</v>
      </c>
      <c r="AI141" s="53">
        <v>0.96181642137035139</v>
      </c>
      <c r="AJ141" s="53">
        <v>0.98194130925507905</v>
      </c>
      <c r="AK141" s="53">
        <v>0.96</v>
      </c>
      <c r="AL141" s="53">
        <v>0.96868008948545858</v>
      </c>
      <c r="AM141" s="53">
        <v>0.95991091314031185</v>
      </c>
      <c r="AN141" s="53">
        <v>0.95067264573991028</v>
      </c>
      <c r="AO141" s="53">
        <v>0.9555555555555556</v>
      </c>
      <c r="AP141" s="53">
        <v>0.98663697104677062</v>
      </c>
      <c r="AQ141" s="53">
        <v>0.96619964060329799</v>
      </c>
      <c r="AR141" s="53">
        <v>0.97072072072072069</v>
      </c>
      <c r="AS141" s="53">
        <v>0.96888888888888891</v>
      </c>
      <c r="AT141" s="53">
        <v>0.97935779816513757</v>
      </c>
      <c r="AU141" s="53">
        <v>0.95945945945945943</v>
      </c>
      <c r="AV141" s="53">
        <v>0.96846846846846846</v>
      </c>
      <c r="AW141" s="53">
        <v>0.9572072072072072</v>
      </c>
      <c r="AX141" s="53">
        <v>0.98434004474272929</v>
      </c>
      <c r="AY141" s="53">
        <v>0.96977751252180155</v>
      </c>
      <c r="AZ141" s="53">
        <v>0.9553571428571429</v>
      </c>
      <c r="BA141" s="53">
        <v>0.95739910313901344</v>
      </c>
      <c r="BB141" s="53">
        <v>0.9776785714285714</v>
      </c>
      <c r="BC141" s="53" t="e">
        <v>#NUM!</v>
      </c>
      <c r="BD141" s="53">
        <v>0.96404494382022476</v>
      </c>
      <c r="BE141" s="53">
        <v>0.970917225950783</v>
      </c>
      <c r="BF141" s="53">
        <v>0.97782705099778267</v>
      </c>
      <c r="BG141" s="53" t="e">
        <v>#NUM!</v>
      </c>
      <c r="BH141" s="53">
        <v>0.94877505567928733</v>
      </c>
      <c r="BI141" s="53">
        <v>0.92183908045977014</v>
      </c>
      <c r="BJ141" s="53">
        <v>1</v>
      </c>
      <c r="BK141" s="53">
        <v>0.99328859060402686</v>
      </c>
      <c r="BL141" s="53">
        <v>0.95343680709534373</v>
      </c>
      <c r="BM141" s="53">
        <v>0.94540942928039706</v>
      </c>
      <c r="BN141" s="53">
        <v>0.90222222222222226</v>
      </c>
      <c r="BO141" s="53">
        <v>0.95213874076300686</v>
      </c>
      <c r="BP141" s="53">
        <v>0.96666666666666667</v>
      </c>
      <c r="BQ141" s="53">
        <v>0.92152466367713004</v>
      </c>
      <c r="BR141" s="53">
        <v>0.94407158836689042</v>
      </c>
      <c r="BS141" s="53">
        <v>0.94157303370786516</v>
      </c>
      <c r="BT141" s="53">
        <v>0.9553571428571429</v>
      </c>
      <c r="BU141" s="53">
        <v>0.9312638580931264</v>
      </c>
      <c r="BV141" s="53">
        <v>0.9553571428571429</v>
      </c>
      <c r="BW141" s="53">
        <v>0.94511629946085207</v>
      </c>
      <c r="BX141" s="53">
        <v>0.98210290827740487</v>
      </c>
      <c r="BY141" s="53">
        <v>0.94013303769401335</v>
      </c>
      <c r="BZ141" s="53">
        <v>1</v>
      </c>
      <c r="CA141" s="53">
        <v>0.93777777777777782</v>
      </c>
      <c r="CB141" s="53">
        <v>0.94666666666666666</v>
      </c>
      <c r="CC141" s="53">
        <v>0.97117516629711753</v>
      </c>
      <c r="CD141" s="53">
        <v>0.93348115299334811</v>
      </c>
      <c r="CE141" s="53">
        <v>0.95876238710090411</v>
      </c>
      <c r="CF141" s="53" t="e">
        <v>#NUM!</v>
      </c>
    </row>
    <row r="142" spans="27:84" x14ac:dyDescent="0.25">
      <c r="AA142" s="38" t="s">
        <v>549</v>
      </c>
      <c r="AB142" s="53">
        <v>0.90170940170940173</v>
      </c>
      <c r="AC142" s="53">
        <v>0.86065573770491799</v>
      </c>
      <c r="AD142" s="53">
        <v>0.91025641025641024</v>
      </c>
      <c r="AE142" s="53">
        <v>0.88135593220338981</v>
      </c>
      <c r="AF142" s="53">
        <v>0.8936170212765957</v>
      </c>
      <c r="AG142" s="53">
        <v>0.89626556016597514</v>
      </c>
      <c r="AH142" s="53">
        <v>0.84680851063829787</v>
      </c>
      <c r="AI142" s="53">
        <v>0.88438122485071258</v>
      </c>
      <c r="AJ142" s="53">
        <v>0.87394957983193278</v>
      </c>
      <c r="AK142" s="53">
        <v>0.90295358649789026</v>
      </c>
      <c r="AL142" s="53">
        <v>0.89610389610389607</v>
      </c>
      <c r="AM142" s="53">
        <v>0.87951807228915657</v>
      </c>
      <c r="AN142" s="53">
        <v>0.8833333333333333</v>
      </c>
      <c r="AO142" s="53">
        <v>0.90128755364806867</v>
      </c>
      <c r="AP142" s="53">
        <v>0.88163265306122451</v>
      </c>
      <c r="AQ142" s="53">
        <v>0.88839695353792891</v>
      </c>
      <c r="AR142" s="53">
        <v>0.85</v>
      </c>
      <c r="AS142" s="53">
        <v>0.87804878048780488</v>
      </c>
      <c r="AT142" s="53">
        <v>0.82591093117408909</v>
      </c>
      <c r="AU142" s="53">
        <v>0.84210526315789469</v>
      </c>
      <c r="AV142" s="53">
        <v>0.84146341463414631</v>
      </c>
      <c r="AW142" s="53">
        <v>0.85655737704918034</v>
      </c>
      <c r="AX142" s="53">
        <v>0.8340248962655602</v>
      </c>
      <c r="AY142" s="53">
        <v>0.84687295182409639</v>
      </c>
      <c r="AZ142" s="53">
        <v>0.85398230088495575</v>
      </c>
      <c r="BA142" s="53">
        <v>0.86530612244897964</v>
      </c>
      <c r="BB142" s="53">
        <v>0.8</v>
      </c>
      <c r="BC142" s="53">
        <v>0.8035714285714286</v>
      </c>
      <c r="BD142" s="53">
        <v>0.84647302904564314</v>
      </c>
      <c r="BE142" s="53">
        <v>0.88185654008438819</v>
      </c>
      <c r="BF142" s="53">
        <v>0.85775862068965514</v>
      </c>
      <c r="BG142" s="53">
        <v>0.84413543453215012</v>
      </c>
      <c r="BH142" s="53">
        <v>0.86746987951807231</v>
      </c>
      <c r="BI142" s="53">
        <v>0.8883928571428571</v>
      </c>
      <c r="BJ142" s="53">
        <v>0.89795918367346939</v>
      </c>
      <c r="BK142" s="53">
        <v>0.88842975206611574</v>
      </c>
      <c r="BL142" s="53">
        <v>0.87747035573122534</v>
      </c>
      <c r="BM142" s="53">
        <v>0.82113821138211385</v>
      </c>
      <c r="BN142" s="53">
        <v>0.90677966101694918</v>
      </c>
      <c r="BO142" s="53">
        <v>0.87823427150440037</v>
      </c>
      <c r="BP142" s="53">
        <v>0.92372881355932202</v>
      </c>
      <c r="BQ142" s="53">
        <v>0.91428571428571426</v>
      </c>
      <c r="BR142" s="53">
        <v>0.89915966386554624</v>
      </c>
      <c r="BS142" s="53">
        <v>0.91701244813278004</v>
      </c>
      <c r="BT142" s="53">
        <v>0.86328125</v>
      </c>
      <c r="BU142" s="53">
        <v>0.90944881889763785</v>
      </c>
      <c r="BV142" s="53">
        <v>0.87747035573122534</v>
      </c>
      <c r="BW142" s="53">
        <v>0.90062672349603223</v>
      </c>
      <c r="BX142" s="53">
        <v>0.89912280701754388</v>
      </c>
      <c r="BY142" s="53">
        <v>0.88800000000000001</v>
      </c>
      <c r="BZ142" s="53">
        <v>0.88983050847457623</v>
      </c>
      <c r="CA142" s="53">
        <v>0.87804878048780488</v>
      </c>
      <c r="CB142" s="53">
        <v>0.91213389121338917</v>
      </c>
      <c r="CC142" s="53">
        <v>0.91025641025641024</v>
      </c>
      <c r="CD142" s="53">
        <v>0.89430894308943087</v>
      </c>
      <c r="CE142" s="53">
        <v>0.8959573343627365</v>
      </c>
      <c r="CF142" s="53">
        <v>0.87694355630115117</v>
      </c>
    </row>
    <row r="143" spans="27:84" x14ac:dyDescent="0.25">
      <c r="AA143" s="38" t="s">
        <v>550</v>
      </c>
      <c r="AB143" s="53">
        <v>0.86746987951807231</v>
      </c>
      <c r="AC143" s="53">
        <v>0.87195121951219512</v>
      </c>
      <c r="AD143" s="53">
        <v>0.84592145015105735</v>
      </c>
      <c r="AE143" s="53">
        <v>0.83081570996978849</v>
      </c>
      <c r="AF143" s="53">
        <v>0.85964912280701755</v>
      </c>
      <c r="AG143" s="53">
        <v>0.90119760479041922</v>
      </c>
      <c r="AH143" s="53">
        <v>0.88825214899713467</v>
      </c>
      <c r="AI143" s="53">
        <v>0.86646530510652631</v>
      </c>
      <c r="AJ143" s="53">
        <v>0.85970149253731343</v>
      </c>
      <c r="AK143" s="53">
        <v>0.8368580060422961</v>
      </c>
      <c r="AL143" s="53">
        <v>0.8288288288288288</v>
      </c>
      <c r="AM143" s="53">
        <v>0.87687687687687688</v>
      </c>
      <c r="AN143" s="53">
        <v>0.85630498533724342</v>
      </c>
      <c r="AO143" s="53">
        <v>0.87797619047619047</v>
      </c>
      <c r="AP143" s="53">
        <v>0.8771929824561403</v>
      </c>
      <c r="AQ143" s="53">
        <v>0.85910562322212702</v>
      </c>
      <c r="AR143" s="53">
        <v>0.89880952380952384</v>
      </c>
      <c r="AS143" s="53">
        <v>0.89317507418397624</v>
      </c>
      <c r="AT143" s="53">
        <v>0.8162650602409639</v>
      </c>
      <c r="AU143" s="53">
        <v>0.87202380952380953</v>
      </c>
      <c r="AV143" s="53">
        <v>0.82215743440233235</v>
      </c>
      <c r="AW143" s="53">
        <v>0.90778097982708938</v>
      </c>
      <c r="AX143" s="53">
        <v>0.86297376093294464</v>
      </c>
      <c r="AY143" s="53">
        <v>0.86759794898866283</v>
      </c>
      <c r="AZ143" s="53">
        <v>0.69277108433734935</v>
      </c>
      <c r="BA143" s="53">
        <v>0.94047619047619047</v>
      </c>
      <c r="BB143" s="53">
        <v>0.67771084337349397</v>
      </c>
      <c r="BC143" s="53">
        <v>0.68975903614457834</v>
      </c>
      <c r="BD143" s="53">
        <v>0.80473372781065089</v>
      </c>
      <c r="BE143" s="53">
        <v>0.89489489489489493</v>
      </c>
      <c r="BF143" s="53">
        <v>0.92307692307692313</v>
      </c>
      <c r="BG143" s="53">
        <v>0.80334610001629725</v>
      </c>
      <c r="BH143" s="53">
        <v>0.91445427728613571</v>
      </c>
      <c r="BI143" s="53">
        <v>0.73780487804878048</v>
      </c>
      <c r="BJ143" s="53">
        <v>0.81231671554252194</v>
      </c>
      <c r="BK143" s="53">
        <v>0.85337243401759533</v>
      </c>
      <c r="BL143" s="53">
        <v>0.94378698224852076</v>
      </c>
      <c r="BM143" s="53">
        <v>0.79573170731707321</v>
      </c>
      <c r="BN143" s="53">
        <v>0.89329268292682928</v>
      </c>
      <c r="BO143" s="53">
        <v>0.85010852534106529</v>
      </c>
      <c r="BP143" s="53">
        <v>0.92436974789915971</v>
      </c>
      <c r="BQ143" s="53">
        <v>0.86627906976744184</v>
      </c>
      <c r="BR143" s="53">
        <v>0.87647058823529411</v>
      </c>
      <c r="BS143" s="53">
        <v>0.86532951289398286</v>
      </c>
      <c r="BT143" s="53">
        <v>0.92436974789915971</v>
      </c>
      <c r="BU143" s="53">
        <v>0.92655367231638419</v>
      </c>
      <c r="BV143" s="53">
        <v>0.92520775623268703</v>
      </c>
      <c r="BW143" s="53">
        <v>0.90122572789201549</v>
      </c>
      <c r="BX143" s="53">
        <v>0.88461538461538458</v>
      </c>
      <c r="BY143" s="53">
        <v>0.9213483146067416</v>
      </c>
      <c r="BZ143" s="53">
        <v>0.83582089552238803</v>
      </c>
      <c r="CA143" s="53">
        <v>0.86588921282798836</v>
      </c>
      <c r="CB143" s="53">
        <v>0.89820359281437123</v>
      </c>
      <c r="CC143" s="53">
        <v>0.92528735632183912</v>
      </c>
      <c r="CD143" s="53">
        <v>0.87687687687687688</v>
      </c>
      <c r="CE143" s="53">
        <v>0.88686309051222711</v>
      </c>
      <c r="CF143" s="53">
        <v>0.86210176015413154</v>
      </c>
    </row>
    <row r="144" spans="27:84" x14ac:dyDescent="0.25">
      <c r="AA144" s="38" t="s">
        <v>551</v>
      </c>
      <c r="AB144" s="53">
        <v>0.91304347826086951</v>
      </c>
      <c r="AC144" s="53">
        <v>0.89380530973451322</v>
      </c>
      <c r="AD144" s="53">
        <v>0.92800000000000005</v>
      </c>
      <c r="AE144" s="53">
        <v>0.92125984251968507</v>
      </c>
      <c r="AF144" s="53">
        <v>0.911991199119912</v>
      </c>
      <c r="AG144" s="53">
        <v>0.89445048966267682</v>
      </c>
      <c r="AH144" s="53">
        <v>0.91285403050108938</v>
      </c>
      <c r="AI144" s="53">
        <v>0.91077204997124939</v>
      </c>
      <c r="AJ144" s="53">
        <v>0.90675241157556274</v>
      </c>
      <c r="AK144" s="53">
        <v>0.91450216450216448</v>
      </c>
      <c r="AL144" s="53">
        <v>0.91226096737907758</v>
      </c>
      <c r="AM144" s="53">
        <v>0.94525139664804469</v>
      </c>
      <c r="AN144" s="53">
        <v>0.91309012875536477</v>
      </c>
      <c r="AO144" s="53">
        <v>0.92291220556745179</v>
      </c>
      <c r="AP144" s="53">
        <v>0.90364025695931482</v>
      </c>
      <c r="AQ144" s="53">
        <v>0.91691564734099729</v>
      </c>
      <c r="AR144" s="53">
        <v>0.92068595927116825</v>
      </c>
      <c r="AS144" s="53">
        <v>0.90938166311300639</v>
      </c>
      <c r="AT144" s="53">
        <v>0.89795918367346939</v>
      </c>
      <c r="AU144" s="53">
        <v>0.9043869516310461</v>
      </c>
      <c r="AV144" s="53">
        <v>0.91657754010695192</v>
      </c>
      <c r="AW144" s="53">
        <v>0.91160809371671991</v>
      </c>
      <c r="AX144" s="53">
        <v>0.91207627118644063</v>
      </c>
      <c r="AY144" s="53">
        <v>0.91038223752840042</v>
      </c>
      <c r="AZ144" s="53">
        <v>0.86180631120783457</v>
      </c>
      <c r="BA144" s="53">
        <v>0.90491803278688521</v>
      </c>
      <c r="BB144" s="53">
        <v>0.88474970896391147</v>
      </c>
      <c r="BC144" s="53">
        <v>0.86971428571428566</v>
      </c>
      <c r="BD144" s="53">
        <v>0.88300220750551872</v>
      </c>
      <c r="BE144" s="53">
        <v>0.89989350372736954</v>
      </c>
      <c r="BF144" s="53">
        <v>0.89529914529914534</v>
      </c>
      <c r="BG144" s="53">
        <v>0.88562617074356431</v>
      </c>
      <c r="BH144" s="53">
        <v>0.91051454138702459</v>
      </c>
      <c r="BI144" s="53">
        <v>0.81593714927048255</v>
      </c>
      <c r="BJ144" s="53">
        <v>0.9129464285714286</v>
      </c>
      <c r="BK144" s="53">
        <v>0.90652173913043477</v>
      </c>
      <c r="BL144" s="53">
        <v>0.90802139037433161</v>
      </c>
      <c r="BM144" s="53">
        <v>0.85189309576837413</v>
      </c>
      <c r="BN144" s="53">
        <v>0.88108108108108107</v>
      </c>
      <c r="BO144" s="53">
        <v>0.88384506079759384</v>
      </c>
      <c r="BP144" s="53">
        <v>0.91631355932203384</v>
      </c>
      <c r="BQ144" s="53">
        <v>0.88428874734607221</v>
      </c>
      <c r="BR144" s="53">
        <v>0.90918918918918923</v>
      </c>
      <c r="BS144" s="53">
        <v>0.89826839826839822</v>
      </c>
      <c r="BT144" s="53">
        <v>0.9039070749736009</v>
      </c>
      <c r="BU144" s="53">
        <v>0.89589905362776023</v>
      </c>
      <c r="BV144" s="53">
        <v>0.91605456453305356</v>
      </c>
      <c r="BW144" s="53">
        <v>0.90341722675144387</v>
      </c>
      <c r="BX144" s="53">
        <v>0.89359391965255153</v>
      </c>
      <c r="BY144" s="53">
        <v>0.92144373673036095</v>
      </c>
      <c r="BZ144" s="53">
        <v>0.90593505039193734</v>
      </c>
      <c r="CA144" s="53">
        <v>0.90555555555555556</v>
      </c>
      <c r="CB144" s="53">
        <v>0.91440501043841338</v>
      </c>
      <c r="CC144" s="53">
        <v>0.9288747346072187</v>
      </c>
      <c r="CD144" s="53">
        <v>0.92372881355932202</v>
      </c>
      <c r="CE144" s="53">
        <v>0.91336240299076554</v>
      </c>
      <c r="CF144" s="53">
        <v>0.90347439944628771</v>
      </c>
    </row>
    <row r="145" spans="27:84" x14ac:dyDescent="0.25">
      <c r="AA145" s="38" t="s">
        <v>252</v>
      </c>
      <c r="AB145" s="53" t="e">
        <v>#NUM!</v>
      </c>
      <c r="AC145" s="53">
        <v>0.95334089556506996</v>
      </c>
      <c r="AD145" s="53" t="e">
        <v>#NUM!</v>
      </c>
      <c r="AE145" s="53">
        <v>0.94461848668196369</v>
      </c>
      <c r="AF145" s="53">
        <v>0.94455037100044881</v>
      </c>
      <c r="AG145" s="53">
        <v>0.95323006206434713</v>
      </c>
      <c r="AH145" s="53">
        <v>0.94827192304335728</v>
      </c>
      <c r="AI145" s="53" t="e">
        <v>#NUM!</v>
      </c>
      <c r="AJ145" s="53" t="e">
        <v>#NUM!</v>
      </c>
      <c r="AK145" s="53">
        <v>0.95259380252963433</v>
      </c>
      <c r="AL145" s="53" t="e">
        <v>#NUM!</v>
      </c>
      <c r="AM145" s="53" t="e">
        <v>#NUM!</v>
      </c>
      <c r="AN145" s="53">
        <v>0.95244023404787148</v>
      </c>
      <c r="AO145" s="53">
        <v>0.95317527732373453</v>
      </c>
      <c r="AP145" s="53">
        <v>0.95512013423633446</v>
      </c>
      <c r="AQ145" s="53" t="e">
        <v>#NUM!</v>
      </c>
      <c r="AR145" s="53" t="e">
        <v>#NUM!</v>
      </c>
      <c r="AS145" s="53">
        <v>0.95567484132049496</v>
      </c>
      <c r="AT145" s="53" t="e">
        <v>#NUM!</v>
      </c>
      <c r="AU145" s="53" t="e">
        <v>#NUM!</v>
      </c>
      <c r="AV145" s="53" t="e">
        <v>#NUM!</v>
      </c>
      <c r="AW145" s="53">
        <v>0.95680636072651282</v>
      </c>
      <c r="AX145" s="53" t="e">
        <v>#NUM!</v>
      </c>
      <c r="AY145" s="53" t="e">
        <v>#NUM!</v>
      </c>
      <c r="AZ145" s="53" t="e">
        <v>#NUM!</v>
      </c>
      <c r="BA145" s="53" t="e">
        <v>#NUM!</v>
      </c>
      <c r="BB145" s="53" t="e">
        <v>#NUM!</v>
      </c>
      <c r="BC145" s="53" t="e">
        <v>#NUM!</v>
      </c>
      <c r="BD145" s="53">
        <v>0.92253522312464586</v>
      </c>
      <c r="BE145" s="53">
        <v>0.94967599719485696</v>
      </c>
      <c r="BF145" s="53">
        <v>0.94220031182147668</v>
      </c>
      <c r="BG145" s="53" t="e">
        <v>#NUM!</v>
      </c>
      <c r="BH145" s="53" t="e">
        <v>#NUM!</v>
      </c>
      <c r="BI145" s="53">
        <v>0.86650978693532843</v>
      </c>
      <c r="BJ145" s="53">
        <v>0.93185629941098502</v>
      </c>
      <c r="BK145" s="53" t="e">
        <v>#NUM!</v>
      </c>
      <c r="BL145" s="53">
        <v>0.93747079436246294</v>
      </c>
      <c r="BM145" s="53">
        <v>0.89996288797654567</v>
      </c>
      <c r="BN145" s="53">
        <v>0.92679965134972975</v>
      </c>
      <c r="BO145" s="53" t="e">
        <v>#NUM!</v>
      </c>
      <c r="BP145" s="53">
        <v>0.94310872278426117</v>
      </c>
      <c r="BQ145" s="53">
        <v>0.94867383083591228</v>
      </c>
      <c r="BR145" s="53">
        <v>0.9382686541981522</v>
      </c>
      <c r="BS145" s="53">
        <v>0.94981417451648531</v>
      </c>
      <c r="BT145" s="53">
        <v>0.95335415587200978</v>
      </c>
      <c r="BU145" s="53">
        <v>0.95739331391644678</v>
      </c>
      <c r="BV145" s="53">
        <v>0.95686575249363781</v>
      </c>
      <c r="BW145" s="53">
        <v>0.94963980065955778</v>
      </c>
      <c r="BX145" s="53">
        <v>0.93830163450534398</v>
      </c>
      <c r="BY145" s="53">
        <v>0.95416262691267517</v>
      </c>
      <c r="BZ145" s="53" t="e">
        <v>#NUM!</v>
      </c>
      <c r="CA145" s="53">
        <v>0.94749096605774807</v>
      </c>
      <c r="CB145" s="53">
        <v>0.94970927867658628</v>
      </c>
      <c r="CC145" s="53">
        <v>0.95507787049616477</v>
      </c>
      <c r="CD145" s="53">
        <v>0.95388615171503111</v>
      </c>
      <c r="CE145" s="53" t="e">
        <v>#NUM!</v>
      </c>
      <c r="CF145" s="53" t="e">
        <v>#NUM!</v>
      </c>
    </row>
    <row r="148" spans="27:84" x14ac:dyDescent="0.25">
      <c r="AA148" s="26" t="s">
        <v>612</v>
      </c>
      <c r="AB148" s="47" t="s">
        <v>260</v>
      </c>
      <c r="AC148" s="47" t="s">
        <v>261</v>
      </c>
      <c r="AD148" s="47" t="s">
        <v>262</v>
      </c>
      <c r="AE148" s="47" t="s">
        <v>263</v>
      </c>
      <c r="AF148" s="47" t="s">
        <v>264</v>
      </c>
      <c r="AG148" s="47" t="s">
        <v>265</v>
      </c>
      <c r="AH148" s="47" t="s">
        <v>266</v>
      </c>
      <c r="AI148" s="47" t="s">
        <v>267</v>
      </c>
      <c r="AJ148" s="47" t="s">
        <v>268</v>
      </c>
      <c r="AK148" s="47" t="s">
        <v>269</v>
      </c>
      <c r="AL148" s="47" t="s">
        <v>270</v>
      </c>
      <c r="AM148" s="47" t="s">
        <v>271</v>
      </c>
      <c r="AN148" s="47" t="s">
        <v>272</v>
      </c>
      <c r="AO148" s="47" t="s">
        <v>273</v>
      </c>
    </row>
    <row r="149" spans="27:84" x14ac:dyDescent="0.25">
      <c r="AA149" s="26" t="s">
        <v>234</v>
      </c>
      <c r="AB149" s="47">
        <f>COUNTIF(AB150:AB286,"&gt;0")</f>
        <v>136</v>
      </c>
      <c r="AC149" s="47">
        <f t="shared" ref="AC149:AH149" si="6">COUNTIF(AC150:AC286,"&gt;0")</f>
        <v>135</v>
      </c>
      <c r="AD149" s="47">
        <f t="shared" si="6"/>
        <v>137</v>
      </c>
      <c r="AE149" s="47">
        <f t="shared" si="6"/>
        <v>133</v>
      </c>
      <c r="AF149" s="47">
        <f t="shared" si="6"/>
        <v>131</v>
      </c>
      <c r="AG149" s="47">
        <f t="shared" si="6"/>
        <v>135</v>
      </c>
      <c r="AH149" s="47">
        <f t="shared" si="6"/>
        <v>135</v>
      </c>
      <c r="AI149" s="47"/>
      <c r="AJ149" s="47"/>
      <c r="AK149" s="47"/>
      <c r="AL149" s="47"/>
      <c r="AM149" s="47"/>
      <c r="AN149" s="47"/>
      <c r="AO149" s="47"/>
    </row>
    <row r="150" spans="27:84" x14ac:dyDescent="0.25">
      <c r="AA150" s="38" t="s">
        <v>415</v>
      </c>
      <c r="AB150">
        <f t="shared" ref="AB150:AB181" si="7">COUNTIF($AB8:$AH8,"&gt;=85%")</f>
        <v>7</v>
      </c>
      <c r="AC150">
        <f t="shared" ref="AC150:AC181" si="8">COUNTIF($AJ8:$AP8,"&gt;=85%")</f>
        <v>7</v>
      </c>
      <c r="AD150">
        <f t="shared" ref="AD150:AD181" si="9">COUNTIF($AR8:$AX8,"&gt;=85%")</f>
        <v>7</v>
      </c>
      <c r="AE150">
        <f t="shared" ref="AE150:AE181" si="10">COUNTIF($AZ8:$BF8,"&gt;=85%")</f>
        <v>7</v>
      </c>
      <c r="AF150">
        <f t="shared" ref="AF150:AF181" si="11">COUNTIF($BH8:$BN8,"&gt;=85%")</f>
        <v>7</v>
      </c>
      <c r="AG150">
        <f>COUNTIF($BP8:$BV8,"&gt;=85%")</f>
        <v>7</v>
      </c>
      <c r="AH150">
        <f>COUNTIF($BX8:$CD8,"&gt;=85%")</f>
        <v>7</v>
      </c>
    </row>
    <row r="151" spans="27:84" x14ac:dyDescent="0.25">
      <c r="AA151" s="38" t="s">
        <v>416</v>
      </c>
      <c r="AB151">
        <f t="shared" si="7"/>
        <v>7</v>
      </c>
      <c r="AC151">
        <f t="shared" si="8"/>
        <v>7</v>
      </c>
      <c r="AD151">
        <f t="shared" si="9"/>
        <v>7</v>
      </c>
      <c r="AE151">
        <f t="shared" si="10"/>
        <v>7</v>
      </c>
      <c r="AF151">
        <f t="shared" si="11"/>
        <v>7</v>
      </c>
      <c r="AG151">
        <f t="shared" ref="AG151:AG214" si="12">COUNTIF($BP9:$BV9,"&gt;=85%")</f>
        <v>7</v>
      </c>
      <c r="AH151">
        <f t="shared" ref="AH151:AH214" si="13">COUNTIF($BX9:$CD9,"&gt;=85%")</f>
        <v>7</v>
      </c>
    </row>
    <row r="152" spans="27:84" x14ac:dyDescent="0.25">
      <c r="AA152" s="38" t="s">
        <v>417</v>
      </c>
      <c r="AB152">
        <f t="shared" si="7"/>
        <v>0</v>
      </c>
      <c r="AC152">
        <f t="shared" si="8"/>
        <v>0</v>
      </c>
      <c r="AD152">
        <f t="shared" si="9"/>
        <v>4</v>
      </c>
      <c r="AE152">
        <f t="shared" si="10"/>
        <v>0</v>
      </c>
      <c r="AF152">
        <f t="shared" si="11"/>
        <v>0</v>
      </c>
      <c r="AG152">
        <f t="shared" si="12"/>
        <v>1</v>
      </c>
      <c r="AH152">
        <f t="shared" si="13"/>
        <v>3</v>
      </c>
    </row>
    <row r="153" spans="27:84" x14ac:dyDescent="0.25">
      <c r="AA153" s="38" t="s">
        <v>418</v>
      </c>
      <c r="AB153">
        <f t="shared" si="7"/>
        <v>7</v>
      </c>
      <c r="AC153">
        <f t="shared" si="8"/>
        <v>7</v>
      </c>
      <c r="AD153">
        <f t="shared" si="9"/>
        <v>7</v>
      </c>
      <c r="AE153">
        <f t="shared" si="10"/>
        <v>7</v>
      </c>
      <c r="AF153">
        <f t="shared" si="11"/>
        <v>7</v>
      </c>
      <c r="AG153">
        <f t="shared" si="12"/>
        <v>7</v>
      </c>
      <c r="AH153">
        <f t="shared" si="13"/>
        <v>7</v>
      </c>
    </row>
    <row r="154" spans="27:84" x14ac:dyDescent="0.25">
      <c r="AA154" s="38" t="s">
        <v>419</v>
      </c>
      <c r="AB154">
        <f t="shared" si="7"/>
        <v>7</v>
      </c>
      <c r="AC154">
        <f t="shared" si="8"/>
        <v>7</v>
      </c>
      <c r="AD154">
        <f t="shared" si="9"/>
        <v>7</v>
      </c>
      <c r="AE154">
        <f t="shared" si="10"/>
        <v>7</v>
      </c>
      <c r="AF154">
        <f t="shared" si="11"/>
        <v>7</v>
      </c>
      <c r="AG154">
        <f t="shared" si="12"/>
        <v>7</v>
      </c>
      <c r="AH154">
        <f t="shared" si="13"/>
        <v>7</v>
      </c>
    </row>
    <row r="155" spans="27:84" x14ac:dyDescent="0.25">
      <c r="AA155" s="38" t="s">
        <v>420</v>
      </c>
      <c r="AB155">
        <f t="shared" si="7"/>
        <v>7</v>
      </c>
      <c r="AC155">
        <f t="shared" si="8"/>
        <v>7</v>
      </c>
      <c r="AD155">
        <f t="shared" si="9"/>
        <v>7</v>
      </c>
      <c r="AE155">
        <f t="shared" si="10"/>
        <v>6</v>
      </c>
      <c r="AF155">
        <f t="shared" si="11"/>
        <v>7</v>
      </c>
      <c r="AG155">
        <f t="shared" si="12"/>
        <v>7</v>
      </c>
      <c r="AH155">
        <f t="shared" si="13"/>
        <v>7</v>
      </c>
    </row>
    <row r="156" spans="27:84" x14ac:dyDescent="0.25">
      <c r="AA156" s="38" t="s">
        <v>421</v>
      </c>
      <c r="AB156">
        <f t="shared" si="7"/>
        <v>7</v>
      </c>
      <c r="AC156">
        <f t="shared" si="8"/>
        <v>7</v>
      </c>
      <c r="AD156">
        <f t="shared" si="9"/>
        <v>7</v>
      </c>
      <c r="AE156">
        <f t="shared" si="10"/>
        <v>5</v>
      </c>
      <c r="AF156">
        <f t="shared" si="11"/>
        <v>7</v>
      </c>
      <c r="AG156">
        <f t="shared" si="12"/>
        <v>7</v>
      </c>
      <c r="AH156">
        <f t="shared" si="13"/>
        <v>7</v>
      </c>
    </row>
    <row r="157" spans="27:84" x14ac:dyDescent="0.25">
      <c r="AA157" s="38" t="s">
        <v>422</v>
      </c>
      <c r="AB157">
        <f t="shared" si="7"/>
        <v>7</v>
      </c>
      <c r="AC157">
        <f t="shared" si="8"/>
        <v>7</v>
      </c>
      <c r="AD157">
        <f t="shared" si="9"/>
        <v>7</v>
      </c>
      <c r="AE157">
        <f t="shared" si="10"/>
        <v>7</v>
      </c>
      <c r="AF157">
        <f t="shared" si="11"/>
        <v>7</v>
      </c>
      <c r="AG157">
        <f t="shared" si="12"/>
        <v>7</v>
      </c>
      <c r="AH157">
        <f t="shared" si="13"/>
        <v>7</v>
      </c>
    </row>
    <row r="158" spans="27:84" x14ac:dyDescent="0.25">
      <c r="AA158" s="38" t="s">
        <v>423</v>
      </c>
      <c r="AB158">
        <f t="shared" si="7"/>
        <v>7</v>
      </c>
      <c r="AC158">
        <f t="shared" si="8"/>
        <v>7</v>
      </c>
      <c r="AD158">
        <f t="shared" si="9"/>
        <v>7</v>
      </c>
      <c r="AE158">
        <f t="shared" si="10"/>
        <v>7</v>
      </c>
      <c r="AF158">
        <f t="shared" si="11"/>
        <v>7</v>
      </c>
      <c r="AG158">
        <f t="shared" si="12"/>
        <v>7</v>
      </c>
      <c r="AH158">
        <f t="shared" si="13"/>
        <v>7</v>
      </c>
    </row>
    <row r="159" spans="27:84" x14ac:dyDescent="0.25">
      <c r="AA159" s="38" t="s">
        <v>424</v>
      </c>
      <c r="AB159">
        <f t="shared" si="7"/>
        <v>5</v>
      </c>
      <c r="AC159">
        <f t="shared" si="8"/>
        <v>2</v>
      </c>
      <c r="AD159">
        <f t="shared" si="9"/>
        <v>4</v>
      </c>
      <c r="AE159">
        <f t="shared" si="10"/>
        <v>1</v>
      </c>
      <c r="AF159">
        <f t="shared" si="11"/>
        <v>0</v>
      </c>
      <c r="AG159">
        <f t="shared" si="12"/>
        <v>0</v>
      </c>
      <c r="AH159">
        <f t="shared" si="13"/>
        <v>3</v>
      </c>
    </row>
    <row r="160" spans="27:84" x14ac:dyDescent="0.25">
      <c r="AA160" s="38" t="s">
        <v>425</v>
      </c>
      <c r="AB160">
        <f t="shared" si="7"/>
        <v>7</v>
      </c>
      <c r="AC160">
        <f t="shared" si="8"/>
        <v>7</v>
      </c>
      <c r="AD160">
        <f t="shared" si="9"/>
        <v>7</v>
      </c>
      <c r="AE160">
        <f t="shared" si="10"/>
        <v>7</v>
      </c>
      <c r="AF160">
        <f t="shared" si="11"/>
        <v>7</v>
      </c>
      <c r="AG160">
        <f t="shared" si="12"/>
        <v>7</v>
      </c>
      <c r="AH160">
        <f t="shared" si="13"/>
        <v>7</v>
      </c>
    </row>
    <row r="161" spans="27:34" x14ac:dyDescent="0.25">
      <c r="AA161" s="38" t="s">
        <v>426</v>
      </c>
      <c r="AB161">
        <f t="shared" si="7"/>
        <v>7</v>
      </c>
      <c r="AC161">
        <f t="shared" si="8"/>
        <v>7</v>
      </c>
      <c r="AD161">
        <f t="shared" si="9"/>
        <v>7</v>
      </c>
      <c r="AE161">
        <f t="shared" si="10"/>
        <v>6</v>
      </c>
      <c r="AF161">
        <f t="shared" si="11"/>
        <v>7</v>
      </c>
      <c r="AG161">
        <f t="shared" si="12"/>
        <v>7</v>
      </c>
      <c r="AH161">
        <f t="shared" si="13"/>
        <v>7</v>
      </c>
    </row>
    <row r="162" spans="27:34" x14ac:dyDescent="0.25">
      <c r="AA162" s="38" t="s">
        <v>427</v>
      </c>
      <c r="AB162">
        <f t="shared" si="7"/>
        <v>7</v>
      </c>
      <c r="AC162">
        <f t="shared" si="8"/>
        <v>7</v>
      </c>
      <c r="AD162">
        <f t="shared" si="9"/>
        <v>7</v>
      </c>
      <c r="AE162">
        <f t="shared" si="10"/>
        <v>7</v>
      </c>
      <c r="AF162">
        <f t="shared" si="11"/>
        <v>7</v>
      </c>
      <c r="AG162">
        <f t="shared" si="12"/>
        <v>7</v>
      </c>
      <c r="AH162">
        <f t="shared" si="13"/>
        <v>7</v>
      </c>
    </row>
    <row r="163" spans="27:34" x14ac:dyDescent="0.25">
      <c r="AA163" s="38" t="s">
        <v>428</v>
      </c>
      <c r="AB163">
        <f t="shared" si="7"/>
        <v>7</v>
      </c>
      <c r="AC163">
        <f t="shared" si="8"/>
        <v>7</v>
      </c>
      <c r="AD163">
        <f t="shared" si="9"/>
        <v>7</v>
      </c>
      <c r="AE163">
        <f t="shared" si="10"/>
        <v>7</v>
      </c>
      <c r="AF163">
        <f t="shared" si="11"/>
        <v>7</v>
      </c>
      <c r="AG163">
        <f t="shared" si="12"/>
        <v>7</v>
      </c>
      <c r="AH163">
        <f t="shared" si="13"/>
        <v>7</v>
      </c>
    </row>
    <row r="164" spans="27:34" x14ac:dyDescent="0.25">
      <c r="AA164" s="38" t="s">
        <v>429</v>
      </c>
      <c r="AB164">
        <f t="shared" si="7"/>
        <v>6</v>
      </c>
      <c r="AC164">
        <f t="shared" si="8"/>
        <v>7</v>
      </c>
      <c r="AD164">
        <f t="shared" si="9"/>
        <v>7</v>
      </c>
      <c r="AE164">
        <f t="shared" si="10"/>
        <v>7</v>
      </c>
      <c r="AF164">
        <f t="shared" si="11"/>
        <v>7</v>
      </c>
      <c r="AG164">
        <f t="shared" si="12"/>
        <v>7</v>
      </c>
      <c r="AH164">
        <f t="shared" si="13"/>
        <v>7</v>
      </c>
    </row>
    <row r="165" spans="27:34" x14ac:dyDescent="0.25">
      <c r="AA165" s="38" t="s">
        <v>430</v>
      </c>
      <c r="AB165">
        <f t="shared" si="7"/>
        <v>7</v>
      </c>
      <c r="AC165">
        <f t="shared" si="8"/>
        <v>7</v>
      </c>
      <c r="AD165">
        <f t="shared" si="9"/>
        <v>7</v>
      </c>
      <c r="AE165">
        <f t="shared" si="10"/>
        <v>7</v>
      </c>
      <c r="AF165">
        <f t="shared" si="11"/>
        <v>6</v>
      </c>
      <c r="AG165">
        <f t="shared" si="12"/>
        <v>7</v>
      </c>
      <c r="AH165">
        <f t="shared" si="13"/>
        <v>7</v>
      </c>
    </row>
    <row r="166" spans="27:34" x14ac:dyDescent="0.25">
      <c r="AA166" s="38" t="s">
        <v>431</v>
      </c>
      <c r="AB166">
        <f t="shared" si="7"/>
        <v>6</v>
      </c>
      <c r="AC166">
        <f t="shared" si="8"/>
        <v>7</v>
      </c>
      <c r="AD166">
        <f t="shared" si="9"/>
        <v>6</v>
      </c>
      <c r="AE166">
        <f t="shared" si="10"/>
        <v>5</v>
      </c>
      <c r="AF166">
        <f t="shared" si="11"/>
        <v>6</v>
      </c>
      <c r="AG166">
        <f t="shared" si="12"/>
        <v>7</v>
      </c>
      <c r="AH166">
        <f t="shared" si="13"/>
        <v>7</v>
      </c>
    </row>
    <row r="167" spans="27:34" x14ac:dyDescent="0.25">
      <c r="AA167" s="38" t="s">
        <v>432</v>
      </c>
      <c r="AB167">
        <f t="shared" si="7"/>
        <v>7</v>
      </c>
      <c r="AC167">
        <f t="shared" si="8"/>
        <v>7</v>
      </c>
      <c r="AD167">
        <f t="shared" si="9"/>
        <v>7</v>
      </c>
      <c r="AE167">
        <f t="shared" si="10"/>
        <v>5</v>
      </c>
      <c r="AF167">
        <f t="shared" si="11"/>
        <v>5</v>
      </c>
      <c r="AG167">
        <f t="shared" si="12"/>
        <v>7</v>
      </c>
      <c r="AH167">
        <f t="shared" si="13"/>
        <v>7</v>
      </c>
    </row>
    <row r="168" spans="27:34" x14ac:dyDescent="0.25">
      <c r="AA168" s="38" t="s">
        <v>433</v>
      </c>
      <c r="AB168">
        <f t="shared" si="7"/>
        <v>7</v>
      </c>
      <c r="AC168">
        <f t="shared" si="8"/>
        <v>7</v>
      </c>
      <c r="AD168">
        <f t="shared" si="9"/>
        <v>7</v>
      </c>
      <c r="AE168">
        <f t="shared" si="10"/>
        <v>6</v>
      </c>
      <c r="AF168">
        <f t="shared" si="11"/>
        <v>7</v>
      </c>
      <c r="AG168">
        <f t="shared" si="12"/>
        <v>7</v>
      </c>
      <c r="AH168">
        <f t="shared" si="13"/>
        <v>7</v>
      </c>
    </row>
    <row r="169" spans="27:34" x14ac:dyDescent="0.25">
      <c r="AA169" s="38" t="s">
        <v>434</v>
      </c>
      <c r="AB169">
        <f t="shared" si="7"/>
        <v>7</v>
      </c>
      <c r="AC169">
        <f t="shared" si="8"/>
        <v>7</v>
      </c>
      <c r="AD169">
        <f t="shared" si="9"/>
        <v>7</v>
      </c>
      <c r="AE169">
        <f t="shared" si="10"/>
        <v>3</v>
      </c>
      <c r="AF169">
        <f t="shared" si="11"/>
        <v>6</v>
      </c>
      <c r="AG169">
        <f t="shared" si="12"/>
        <v>7</v>
      </c>
      <c r="AH169">
        <f t="shared" si="13"/>
        <v>7</v>
      </c>
    </row>
    <row r="170" spans="27:34" x14ac:dyDescent="0.25">
      <c r="AA170" s="38" t="s">
        <v>435</v>
      </c>
      <c r="AB170">
        <f t="shared" si="7"/>
        <v>5</v>
      </c>
      <c r="AC170">
        <f t="shared" si="8"/>
        <v>6</v>
      </c>
      <c r="AD170">
        <f t="shared" si="9"/>
        <v>7</v>
      </c>
      <c r="AE170">
        <f t="shared" si="10"/>
        <v>3</v>
      </c>
      <c r="AF170">
        <f t="shared" si="11"/>
        <v>0</v>
      </c>
      <c r="AG170">
        <f t="shared" si="12"/>
        <v>5</v>
      </c>
      <c r="AH170">
        <f t="shared" si="13"/>
        <v>7</v>
      </c>
    </row>
    <row r="171" spans="27:34" x14ac:dyDescent="0.25">
      <c r="AA171" s="38" t="s">
        <v>436</v>
      </c>
      <c r="AB171">
        <f t="shared" si="7"/>
        <v>7</v>
      </c>
      <c r="AC171">
        <f t="shared" si="8"/>
        <v>7</v>
      </c>
      <c r="AD171">
        <f t="shared" si="9"/>
        <v>7</v>
      </c>
      <c r="AE171">
        <f t="shared" si="10"/>
        <v>6</v>
      </c>
      <c r="AF171">
        <f t="shared" si="11"/>
        <v>7</v>
      </c>
      <c r="AG171">
        <f t="shared" si="12"/>
        <v>7</v>
      </c>
      <c r="AH171">
        <f t="shared" si="13"/>
        <v>7</v>
      </c>
    </row>
    <row r="172" spans="27:34" x14ac:dyDescent="0.25">
      <c r="AA172" s="38" t="s">
        <v>437</v>
      </c>
      <c r="AB172">
        <f t="shared" si="7"/>
        <v>7</v>
      </c>
      <c r="AC172">
        <f t="shared" si="8"/>
        <v>7</v>
      </c>
      <c r="AD172">
        <f t="shared" si="9"/>
        <v>7</v>
      </c>
      <c r="AE172">
        <f t="shared" si="10"/>
        <v>7</v>
      </c>
      <c r="AF172">
        <f t="shared" si="11"/>
        <v>7</v>
      </c>
      <c r="AG172">
        <f t="shared" si="12"/>
        <v>7</v>
      </c>
      <c r="AH172">
        <f t="shared" si="13"/>
        <v>7</v>
      </c>
    </row>
    <row r="173" spans="27:34" x14ac:dyDescent="0.25">
      <c r="AA173" s="38" t="s">
        <v>438</v>
      </c>
      <c r="AB173">
        <f t="shared" si="7"/>
        <v>4</v>
      </c>
      <c r="AC173">
        <f t="shared" si="8"/>
        <v>1</v>
      </c>
      <c r="AD173">
        <f t="shared" si="9"/>
        <v>2</v>
      </c>
      <c r="AE173">
        <f t="shared" si="10"/>
        <v>0</v>
      </c>
      <c r="AF173">
        <f t="shared" si="11"/>
        <v>1</v>
      </c>
      <c r="AG173">
        <f t="shared" si="12"/>
        <v>2</v>
      </c>
      <c r="AH173">
        <f t="shared" si="13"/>
        <v>7</v>
      </c>
    </row>
    <row r="174" spans="27:34" x14ac:dyDescent="0.25">
      <c r="AA174" s="38" t="s">
        <v>439</v>
      </c>
      <c r="AB174">
        <f t="shared" si="7"/>
        <v>7</v>
      </c>
      <c r="AC174">
        <f t="shared" si="8"/>
        <v>7</v>
      </c>
      <c r="AD174">
        <f t="shared" si="9"/>
        <v>7</v>
      </c>
      <c r="AE174">
        <f t="shared" si="10"/>
        <v>7</v>
      </c>
      <c r="AF174">
        <f t="shared" si="11"/>
        <v>7</v>
      </c>
      <c r="AG174">
        <f t="shared" si="12"/>
        <v>7</v>
      </c>
      <c r="AH174">
        <f t="shared" si="13"/>
        <v>7</v>
      </c>
    </row>
    <row r="175" spans="27:34" x14ac:dyDescent="0.25">
      <c r="AA175" s="38" t="s">
        <v>440</v>
      </c>
      <c r="AB175">
        <f t="shared" si="7"/>
        <v>7</v>
      </c>
      <c r="AC175">
        <f t="shared" si="8"/>
        <v>7</v>
      </c>
      <c r="AD175">
        <f t="shared" si="9"/>
        <v>7</v>
      </c>
      <c r="AE175">
        <f t="shared" si="10"/>
        <v>7</v>
      </c>
      <c r="AF175">
        <f t="shared" si="11"/>
        <v>7</v>
      </c>
      <c r="AG175">
        <f t="shared" si="12"/>
        <v>7</v>
      </c>
      <c r="AH175">
        <f t="shared" si="13"/>
        <v>7</v>
      </c>
    </row>
    <row r="176" spans="27:34" x14ac:dyDescent="0.25">
      <c r="AA176" s="38" t="s">
        <v>441</v>
      </c>
      <c r="AB176">
        <f t="shared" si="7"/>
        <v>6</v>
      </c>
      <c r="AC176">
        <f t="shared" si="8"/>
        <v>6</v>
      </c>
      <c r="AD176">
        <f t="shared" si="9"/>
        <v>7</v>
      </c>
      <c r="AE176">
        <f t="shared" si="10"/>
        <v>4</v>
      </c>
      <c r="AF176">
        <f t="shared" si="11"/>
        <v>4</v>
      </c>
      <c r="AG176">
        <f t="shared" si="12"/>
        <v>7</v>
      </c>
      <c r="AH176">
        <f t="shared" si="13"/>
        <v>3</v>
      </c>
    </row>
    <row r="177" spans="27:34" x14ac:dyDescent="0.25">
      <c r="AA177" s="38" t="s">
        <v>442</v>
      </c>
      <c r="AB177">
        <f t="shared" si="7"/>
        <v>7</v>
      </c>
      <c r="AC177">
        <f t="shared" si="8"/>
        <v>7</v>
      </c>
      <c r="AD177">
        <f t="shared" si="9"/>
        <v>7</v>
      </c>
      <c r="AE177">
        <f t="shared" si="10"/>
        <v>5</v>
      </c>
      <c r="AF177">
        <f t="shared" si="11"/>
        <v>6</v>
      </c>
      <c r="AG177">
        <f t="shared" si="12"/>
        <v>7</v>
      </c>
      <c r="AH177">
        <f t="shared" si="13"/>
        <v>7</v>
      </c>
    </row>
    <row r="178" spans="27:34" x14ac:dyDescent="0.25">
      <c r="AA178" s="38" t="s">
        <v>443</v>
      </c>
      <c r="AB178">
        <f t="shared" si="7"/>
        <v>7</v>
      </c>
      <c r="AC178">
        <f t="shared" si="8"/>
        <v>7</v>
      </c>
      <c r="AD178">
        <f t="shared" si="9"/>
        <v>7</v>
      </c>
      <c r="AE178">
        <f t="shared" si="10"/>
        <v>4</v>
      </c>
      <c r="AF178">
        <f t="shared" si="11"/>
        <v>5</v>
      </c>
      <c r="AG178">
        <f t="shared" si="12"/>
        <v>7</v>
      </c>
      <c r="AH178">
        <f t="shared" si="13"/>
        <v>7</v>
      </c>
    </row>
    <row r="179" spans="27:34" x14ac:dyDescent="0.25">
      <c r="AA179" s="38" t="s">
        <v>444</v>
      </c>
      <c r="AB179">
        <f t="shared" si="7"/>
        <v>7</v>
      </c>
      <c r="AC179">
        <f t="shared" si="8"/>
        <v>7</v>
      </c>
      <c r="AD179">
        <f t="shared" si="9"/>
        <v>2</v>
      </c>
      <c r="AE179">
        <f t="shared" si="10"/>
        <v>7</v>
      </c>
      <c r="AF179">
        <f t="shared" si="11"/>
        <v>7</v>
      </c>
      <c r="AG179">
        <f t="shared" si="12"/>
        <v>7</v>
      </c>
      <c r="AH179">
        <f t="shared" si="13"/>
        <v>7</v>
      </c>
    </row>
    <row r="180" spans="27:34" x14ac:dyDescent="0.25">
      <c r="AA180" s="38" t="s">
        <v>445</v>
      </c>
      <c r="AB180">
        <f t="shared" si="7"/>
        <v>7</v>
      </c>
      <c r="AC180">
        <f t="shared" si="8"/>
        <v>7</v>
      </c>
      <c r="AD180">
        <f t="shared" si="9"/>
        <v>7</v>
      </c>
      <c r="AE180">
        <f t="shared" si="10"/>
        <v>7</v>
      </c>
      <c r="AF180">
        <f t="shared" si="11"/>
        <v>7</v>
      </c>
      <c r="AG180">
        <f t="shared" si="12"/>
        <v>7</v>
      </c>
      <c r="AH180">
        <f t="shared" si="13"/>
        <v>7</v>
      </c>
    </row>
    <row r="181" spans="27:34" x14ac:dyDescent="0.25">
      <c r="AA181" s="38" t="s">
        <v>446</v>
      </c>
      <c r="AB181">
        <f t="shared" si="7"/>
        <v>7</v>
      </c>
      <c r="AC181">
        <f t="shared" si="8"/>
        <v>7</v>
      </c>
      <c r="AD181">
        <f t="shared" si="9"/>
        <v>7</v>
      </c>
      <c r="AE181">
        <f t="shared" si="10"/>
        <v>7</v>
      </c>
      <c r="AF181">
        <f t="shared" si="11"/>
        <v>7</v>
      </c>
      <c r="AG181">
        <f t="shared" si="12"/>
        <v>7</v>
      </c>
      <c r="AH181">
        <f t="shared" si="13"/>
        <v>7</v>
      </c>
    </row>
    <row r="182" spans="27:34" x14ac:dyDescent="0.25">
      <c r="AA182" s="38" t="s">
        <v>447</v>
      </c>
      <c r="AB182">
        <f t="shared" ref="AB182:AB213" si="14">COUNTIF($AB40:$AH40,"&gt;=85%")</f>
        <v>7</v>
      </c>
      <c r="AC182">
        <f t="shared" ref="AC182:AC213" si="15">COUNTIF($AJ40:$AP40,"&gt;=85%")</f>
        <v>7</v>
      </c>
      <c r="AD182">
        <f t="shared" ref="AD182:AD213" si="16">COUNTIF($AR40:$AX40,"&gt;=85%")</f>
        <v>7</v>
      </c>
      <c r="AE182">
        <f t="shared" ref="AE182:AE213" si="17">COUNTIF($AZ40:$BF40,"&gt;=85%")</f>
        <v>7</v>
      </c>
      <c r="AF182">
        <f t="shared" ref="AF182:AF213" si="18">COUNTIF($BH40:$BN40,"&gt;=85%")</f>
        <v>7</v>
      </c>
      <c r="AG182">
        <f t="shared" si="12"/>
        <v>7</v>
      </c>
      <c r="AH182">
        <f t="shared" si="13"/>
        <v>7</v>
      </c>
    </row>
    <row r="183" spans="27:34" x14ac:dyDescent="0.25">
      <c r="AA183" s="38" t="s">
        <v>448</v>
      </c>
      <c r="AB183">
        <f t="shared" si="14"/>
        <v>7</v>
      </c>
      <c r="AC183">
        <f t="shared" si="15"/>
        <v>7</v>
      </c>
      <c r="AD183">
        <f t="shared" si="16"/>
        <v>7</v>
      </c>
      <c r="AE183">
        <f t="shared" si="17"/>
        <v>7</v>
      </c>
      <c r="AF183">
        <f t="shared" si="18"/>
        <v>7</v>
      </c>
      <c r="AG183">
        <f t="shared" si="12"/>
        <v>7</v>
      </c>
      <c r="AH183">
        <f t="shared" si="13"/>
        <v>7</v>
      </c>
    </row>
    <row r="184" spans="27:34" x14ac:dyDescent="0.25">
      <c r="AA184" s="38" t="s">
        <v>449</v>
      </c>
      <c r="AB184">
        <f t="shared" si="14"/>
        <v>7</v>
      </c>
      <c r="AC184">
        <f t="shared" si="15"/>
        <v>7</v>
      </c>
      <c r="AD184">
        <f t="shared" si="16"/>
        <v>3</v>
      </c>
      <c r="AE184">
        <f t="shared" si="17"/>
        <v>0</v>
      </c>
      <c r="AF184">
        <f t="shared" si="18"/>
        <v>4</v>
      </c>
      <c r="AG184">
        <f t="shared" si="12"/>
        <v>7</v>
      </c>
      <c r="AH184">
        <f t="shared" si="13"/>
        <v>7</v>
      </c>
    </row>
    <row r="185" spans="27:34" x14ac:dyDescent="0.25">
      <c r="AA185" s="38" t="s">
        <v>450</v>
      </c>
      <c r="AB185">
        <f t="shared" si="14"/>
        <v>7</v>
      </c>
      <c r="AC185">
        <f t="shared" si="15"/>
        <v>7</v>
      </c>
      <c r="AD185">
        <f t="shared" si="16"/>
        <v>7</v>
      </c>
      <c r="AE185">
        <f t="shared" si="17"/>
        <v>7</v>
      </c>
      <c r="AF185">
        <f t="shared" si="18"/>
        <v>7</v>
      </c>
      <c r="AG185">
        <f t="shared" si="12"/>
        <v>7</v>
      </c>
      <c r="AH185">
        <f t="shared" si="13"/>
        <v>7</v>
      </c>
    </row>
    <row r="186" spans="27:34" x14ac:dyDescent="0.25">
      <c r="AA186" s="38" t="s">
        <v>451</v>
      </c>
      <c r="AB186">
        <f t="shared" si="14"/>
        <v>7</v>
      </c>
      <c r="AC186">
        <f t="shared" si="15"/>
        <v>7</v>
      </c>
      <c r="AD186">
        <f t="shared" si="16"/>
        <v>7</v>
      </c>
      <c r="AE186">
        <f t="shared" si="17"/>
        <v>4</v>
      </c>
      <c r="AF186">
        <f t="shared" si="18"/>
        <v>7</v>
      </c>
      <c r="AG186">
        <f t="shared" si="12"/>
        <v>7</v>
      </c>
      <c r="AH186">
        <f t="shared" si="13"/>
        <v>7</v>
      </c>
    </row>
    <row r="187" spans="27:34" x14ac:dyDescent="0.25">
      <c r="AA187" s="38" t="s">
        <v>452</v>
      </c>
      <c r="AB187">
        <f t="shared" si="14"/>
        <v>7</v>
      </c>
      <c r="AC187">
        <f t="shared" si="15"/>
        <v>7</v>
      </c>
      <c r="AD187">
        <f t="shared" si="16"/>
        <v>7</v>
      </c>
      <c r="AE187">
        <f t="shared" si="17"/>
        <v>5</v>
      </c>
      <c r="AF187">
        <f t="shared" si="18"/>
        <v>7</v>
      </c>
      <c r="AG187">
        <f t="shared" si="12"/>
        <v>7</v>
      </c>
      <c r="AH187">
        <f t="shared" si="13"/>
        <v>7</v>
      </c>
    </row>
    <row r="188" spans="27:34" x14ac:dyDescent="0.25">
      <c r="AA188" s="38" t="s">
        <v>453</v>
      </c>
      <c r="AB188">
        <f t="shared" si="14"/>
        <v>7</v>
      </c>
      <c r="AC188">
        <f t="shared" si="15"/>
        <v>6</v>
      </c>
      <c r="AD188">
        <f t="shared" si="16"/>
        <v>7</v>
      </c>
      <c r="AE188">
        <f t="shared" si="17"/>
        <v>4</v>
      </c>
      <c r="AF188">
        <f t="shared" si="18"/>
        <v>6</v>
      </c>
      <c r="AG188">
        <f t="shared" si="12"/>
        <v>7</v>
      </c>
      <c r="AH188">
        <f t="shared" si="13"/>
        <v>7</v>
      </c>
    </row>
    <row r="189" spans="27:34" x14ac:dyDescent="0.25">
      <c r="AA189" s="38" t="s">
        <v>454</v>
      </c>
      <c r="AB189">
        <f t="shared" si="14"/>
        <v>7</v>
      </c>
      <c r="AC189">
        <f t="shared" si="15"/>
        <v>7</v>
      </c>
      <c r="AD189">
        <f t="shared" si="16"/>
        <v>7</v>
      </c>
      <c r="AE189">
        <f t="shared" si="17"/>
        <v>7</v>
      </c>
      <c r="AF189">
        <f t="shared" si="18"/>
        <v>6</v>
      </c>
      <c r="AG189">
        <f t="shared" si="12"/>
        <v>7</v>
      </c>
      <c r="AH189">
        <f t="shared" si="13"/>
        <v>7</v>
      </c>
    </row>
    <row r="190" spans="27:34" x14ac:dyDescent="0.25">
      <c r="AA190" s="38" t="s">
        <v>455</v>
      </c>
      <c r="AB190">
        <f t="shared" si="14"/>
        <v>7</v>
      </c>
      <c r="AC190">
        <f t="shared" si="15"/>
        <v>7</v>
      </c>
      <c r="AD190">
        <f t="shared" si="16"/>
        <v>7</v>
      </c>
      <c r="AE190">
        <f t="shared" si="17"/>
        <v>4</v>
      </c>
      <c r="AF190">
        <f t="shared" si="18"/>
        <v>1</v>
      </c>
      <c r="AG190">
        <f t="shared" si="12"/>
        <v>6</v>
      </c>
      <c r="AH190">
        <f t="shared" si="13"/>
        <v>7</v>
      </c>
    </row>
    <row r="191" spans="27:34" x14ac:dyDescent="0.25">
      <c r="AA191" s="38" t="s">
        <v>456</v>
      </c>
      <c r="AB191">
        <f t="shared" si="14"/>
        <v>7</v>
      </c>
      <c r="AC191">
        <f t="shared" si="15"/>
        <v>2</v>
      </c>
      <c r="AD191">
        <f t="shared" si="16"/>
        <v>7</v>
      </c>
      <c r="AE191">
        <f t="shared" si="17"/>
        <v>3</v>
      </c>
      <c r="AF191">
        <f t="shared" si="18"/>
        <v>5</v>
      </c>
      <c r="AG191">
        <f t="shared" si="12"/>
        <v>7</v>
      </c>
      <c r="AH191">
        <f t="shared" si="13"/>
        <v>7</v>
      </c>
    </row>
    <row r="192" spans="27:34" x14ac:dyDescent="0.25">
      <c r="AA192" s="38" t="s">
        <v>457</v>
      </c>
      <c r="AB192">
        <f t="shared" si="14"/>
        <v>7</v>
      </c>
      <c r="AC192">
        <f t="shared" si="15"/>
        <v>7</v>
      </c>
      <c r="AD192">
        <f t="shared" si="16"/>
        <v>7</v>
      </c>
      <c r="AE192">
        <f t="shared" si="17"/>
        <v>5</v>
      </c>
      <c r="AF192">
        <f t="shared" si="18"/>
        <v>7</v>
      </c>
      <c r="AG192">
        <f t="shared" si="12"/>
        <v>7</v>
      </c>
      <c r="AH192">
        <f t="shared" si="13"/>
        <v>7</v>
      </c>
    </row>
    <row r="193" spans="27:34" x14ac:dyDescent="0.25">
      <c r="AA193" s="38" t="s">
        <v>458</v>
      </c>
      <c r="AB193">
        <f t="shared" si="14"/>
        <v>7</v>
      </c>
      <c r="AC193">
        <f t="shared" si="15"/>
        <v>7</v>
      </c>
      <c r="AD193">
        <f t="shared" si="16"/>
        <v>7</v>
      </c>
      <c r="AE193">
        <f t="shared" si="17"/>
        <v>4</v>
      </c>
      <c r="AF193">
        <f t="shared" si="18"/>
        <v>5</v>
      </c>
      <c r="AG193">
        <f t="shared" si="12"/>
        <v>7</v>
      </c>
      <c r="AH193">
        <f t="shared" si="13"/>
        <v>7</v>
      </c>
    </row>
    <row r="194" spans="27:34" x14ac:dyDescent="0.25">
      <c r="AA194" s="38" t="s">
        <v>459</v>
      </c>
      <c r="AB194">
        <f t="shared" si="14"/>
        <v>7</v>
      </c>
      <c r="AC194">
        <f t="shared" si="15"/>
        <v>7</v>
      </c>
      <c r="AD194">
        <f t="shared" si="16"/>
        <v>7</v>
      </c>
      <c r="AE194">
        <f t="shared" si="17"/>
        <v>5</v>
      </c>
      <c r="AF194">
        <f t="shared" si="18"/>
        <v>4</v>
      </c>
      <c r="AG194">
        <f t="shared" si="12"/>
        <v>7</v>
      </c>
      <c r="AH194">
        <f t="shared" si="13"/>
        <v>7</v>
      </c>
    </row>
    <row r="195" spans="27:34" x14ac:dyDescent="0.25">
      <c r="AA195" s="38" t="s">
        <v>460</v>
      </c>
      <c r="AB195">
        <f t="shared" si="14"/>
        <v>5</v>
      </c>
      <c r="AC195">
        <f t="shared" si="15"/>
        <v>5</v>
      </c>
      <c r="AD195">
        <f t="shared" si="16"/>
        <v>6</v>
      </c>
      <c r="AE195">
        <f t="shared" si="17"/>
        <v>4</v>
      </c>
      <c r="AF195">
        <f t="shared" si="18"/>
        <v>2</v>
      </c>
      <c r="AG195">
        <f t="shared" si="12"/>
        <v>4</v>
      </c>
      <c r="AH195">
        <f t="shared" si="13"/>
        <v>6</v>
      </c>
    </row>
    <row r="196" spans="27:34" x14ac:dyDescent="0.25">
      <c r="AA196" s="38" t="s">
        <v>461</v>
      </c>
      <c r="AB196">
        <f t="shared" si="14"/>
        <v>7</v>
      </c>
      <c r="AC196">
        <f t="shared" si="15"/>
        <v>7</v>
      </c>
      <c r="AD196">
        <f t="shared" si="16"/>
        <v>7</v>
      </c>
      <c r="AE196">
        <f t="shared" si="17"/>
        <v>7</v>
      </c>
      <c r="AF196">
        <f t="shared" si="18"/>
        <v>7</v>
      </c>
      <c r="AG196">
        <f t="shared" si="12"/>
        <v>7</v>
      </c>
      <c r="AH196">
        <f t="shared" si="13"/>
        <v>7</v>
      </c>
    </row>
    <row r="197" spans="27:34" x14ac:dyDescent="0.25">
      <c r="AA197" s="38" t="s">
        <v>462</v>
      </c>
      <c r="AB197">
        <f t="shared" si="14"/>
        <v>7</v>
      </c>
      <c r="AC197">
        <f t="shared" si="15"/>
        <v>7</v>
      </c>
      <c r="AD197">
        <f t="shared" si="16"/>
        <v>7</v>
      </c>
      <c r="AE197">
        <f t="shared" si="17"/>
        <v>7</v>
      </c>
      <c r="AF197">
        <f t="shared" si="18"/>
        <v>7</v>
      </c>
      <c r="AG197">
        <f t="shared" si="12"/>
        <v>7</v>
      </c>
      <c r="AH197">
        <f t="shared" si="13"/>
        <v>7</v>
      </c>
    </row>
    <row r="198" spans="27:34" x14ac:dyDescent="0.25">
      <c r="AA198" s="38" t="s">
        <v>463</v>
      </c>
      <c r="AB198">
        <f t="shared" si="14"/>
        <v>6</v>
      </c>
      <c r="AC198">
        <f t="shared" si="15"/>
        <v>7</v>
      </c>
      <c r="AD198">
        <f t="shared" si="16"/>
        <v>7</v>
      </c>
      <c r="AE198">
        <f t="shared" si="17"/>
        <v>6</v>
      </c>
      <c r="AF198">
        <f t="shared" si="18"/>
        <v>5</v>
      </c>
      <c r="AG198">
        <f t="shared" si="12"/>
        <v>7</v>
      </c>
      <c r="AH198">
        <f t="shared" si="13"/>
        <v>7</v>
      </c>
    </row>
    <row r="199" spans="27:34" x14ac:dyDescent="0.25">
      <c r="AA199" s="38" t="s">
        <v>464</v>
      </c>
      <c r="AB199">
        <f t="shared" si="14"/>
        <v>7</v>
      </c>
      <c r="AC199">
        <f t="shared" si="15"/>
        <v>7</v>
      </c>
      <c r="AD199">
        <f t="shared" si="16"/>
        <v>7</v>
      </c>
      <c r="AE199">
        <f t="shared" si="17"/>
        <v>6</v>
      </c>
      <c r="AF199">
        <f t="shared" si="18"/>
        <v>7</v>
      </c>
      <c r="AG199">
        <f t="shared" si="12"/>
        <v>7</v>
      </c>
      <c r="AH199">
        <f t="shared" si="13"/>
        <v>7</v>
      </c>
    </row>
    <row r="200" spans="27:34" x14ac:dyDescent="0.25">
      <c r="AA200" s="38" t="s">
        <v>465</v>
      </c>
      <c r="AB200">
        <f t="shared" si="14"/>
        <v>7</v>
      </c>
      <c r="AC200">
        <f t="shared" si="15"/>
        <v>7</v>
      </c>
      <c r="AD200">
        <f t="shared" si="16"/>
        <v>7</v>
      </c>
      <c r="AE200">
        <f t="shared" si="17"/>
        <v>7</v>
      </c>
      <c r="AF200">
        <f t="shared" si="18"/>
        <v>7</v>
      </c>
      <c r="AG200">
        <f t="shared" si="12"/>
        <v>7</v>
      </c>
      <c r="AH200">
        <f t="shared" si="13"/>
        <v>7</v>
      </c>
    </row>
    <row r="201" spans="27:34" x14ac:dyDescent="0.25">
      <c r="AA201" s="38" t="s">
        <v>466</v>
      </c>
      <c r="AB201">
        <f t="shared" si="14"/>
        <v>7</v>
      </c>
      <c r="AC201">
        <f t="shared" si="15"/>
        <v>7</v>
      </c>
      <c r="AD201">
        <f t="shared" si="16"/>
        <v>7</v>
      </c>
      <c r="AE201">
        <f t="shared" si="17"/>
        <v>7</v>
      </c>
      <c r="AF201">
        <f t="shared" si="18"/>
        <v>7</v>
      </c>
      <c r="AG201">
        <f t="shared" si="12"/>
        <v>7</v>
      </c>
      <c r="AH201">
        <f t="shared" si="13"/>
        <v>7</v>
      </c>
    </row>
    <row r="202" spans="27:34" x14ac:dyDescent="0.25">
      <c r="AA202" s="38" t="s">
        <v>467</v>
      </c>
      <c r="AB202">
        <f t="shared" si="14"/>
        <v>7</v>
      </c>
      <c r="AC202">
        <f t="shared" si="15"/>
        <v>7</v>
      </c>
      <c r="AD202">
        <f t="shared" si="16"/>
        <v>7</v>
      </c>
      <c r="AE202">
        <f t="shared" si="17"/>
        <v>7</v>
      </c>
      <c r="AF202">
        <f t="shared" si="18"/>
        <v>7</v>
      </c>
      <c r="AG202">
        <f t="shared" si="12"/>
        <v>7</v>
      </c>
      <c r="AH202">
        <f t="shared" si="13"/>
        <v>7</v>
      </c>
    </row>
    <row r="203" spans="27:34" x14ac:dyDescent="0.25">
      <c r="AA203" s="38" t="s">
        <v>468</v>
      </c>
      <c r="AB203">
        <f t="shared" si="14"/>
        <v>7</v>
      </c>
      <c r="AC203">
        <f t="shared" si="15"/>
        <v>7</v>
      </c>
      <c r="AD203">
        <f t="shared" si="16"/>
        <v>7</v>
      </c>
      <c r="AE203">
        <f t="shared" si="17"/>
        <v>6</v>
      </c>
      <c r="AF203">
        <f t="shared" si="18"/>
        <v>6</v>
      </c>
      <c r="AG203">
        <f t="shared" si="12"/>
        <v>7</v>
      </c>
      <c r="AH203">
        <f t="shared" si="13"/>
        <v>7</v>
      </c>
    </row>
    <row r="204" spans="27:34" x14ac:dyDescent="0.25">
      <c r="AA204" s="38" t="s">
        <v>469</v>
      </c>
      <c r="AB204">
        <f t="shared" si="14"/>
        <v>7</v>
      </c>
      <c r="AC204">
        <f t="shared" si="15"/>
        <v>7</v>
      </c>
      <c r="AD204">
        <f t="shared" si="16"/>
        <v>7</v>
      </c>
      <c r="AE204">
        <f t="shared" si="17"/>
        <v>6</v>
      </c>
      <c r="AF204">
        <f t="shared" si="18"/>
        <v>7</v>
      </c>
      <c r="AG204">
        <f t="shared" si="12"/>
        <v>7</v>
      </c>
      <c r="AH204">
        <f t="shared" si="13"/>
        <v>7</v>
      </c>
    </row>
    <row r="205" spans="27:34" x14ac:dyDescent="0.25">
      <c r="AA205" s="38" t="s">
        <v>470</v>
      </c>
      <c r="AB205">
        <f t="shared" si="14"/>
        <v>7</v>
      </c>
      <c r="AC205">
        <f t="shared" si="15"/>
        <v>7</v>
      </c>
      <c r="AD205">
        <f t="shared" si="16"/>
        <v>7</v>
      </c>
      <c r="AE205">
        <f t="shared" si="17"/>
        <v>7</v>
      </c>
      <c r="AF205">
        <f t="shared" si="18"/>
        <v>7</v>
      </c>
      <c r="AG205">
        <f t="shared" si="12"/>
        <v>7</v>
      </c>
      <c r="AH205">
        <f t="shared" si="13"/>
        <v>7</v>
      </c>
    </row>
    <row r="206" spans="27:34" x14ac:dyDescent="0.25">
      <c r="AA206" s="38" t="s">
        <v>471</v>
      </c>
      <c r="AB206">
        <f t="shared" si="14"/>
        <v>7</v>
      </c>
      <c r="AC206">
        <f t="shared" si="15"/>
        <v>7</v>
      </c>
      <c r="AD206">
        <f t="shared" si="16"/>
        <v>7</v>
      </c>
      <c r="AE206">
        <f t="shared" si="17"/>
        <v>7</v>
      </c>
      <c r="AF206">
        <f t="shared" si="18"/>
        <v>7</v>
      </c>
      <c r="AG206">
        <f t="shared" si="12"/>
        <v>7</v>
      </c>
      <c r="AH206">
        <f t="shared" si="13"/>
        <v>7</v>
      </c>
    </row>
    <row r="207" spans="27:34" x14ac:dyDescent="0.25">
      <c r="AA207" s="38" t="s">
        <v>472</v>
      </c>
      <c r="AB207">
        <f t="shared" si="14"/>
        <v>7</v>
      </c>
      <c r="AC207">
        <f t="shared" si="15"/>
        <v>7</v>
      </c>
      <c r="AD207">
        <f t="shared" si="16"/>
        <v>7</v>
      </c>
      <c r="AE207">
        <f t="shared" si="17"/>
        <v>6</v>
      </c>
      <c r="AF207">
        <f t="shared" si="18"/>
        <v>7</v>
      </c>
      <c r="AG207">
        <f t="shared" si="12"/>
        <v>7</v>
      </c>
      <c r="AH207">
        <f t="shared" si="13"/>
        <v>7</v>
      </c>
    </row>
    <row r="208" spans="27:34" x14ac:dyDescent="0.25">
      <c r="AA208" s="38" t="s">
        <v>473</v>
      </c>
      <c r="AB208">
        <f t="shared" si="14"/>
        <v>7</v>
      </c>
      <c r="AC208">
        <f t="shared" si="15"/>
        <v>7</v>
      </c>
      <c r="AD208">
        <f t="shared" si="16"/>
        <v>7</v>
      </c>
      <c r="AE208">
        <f t="shared" si="17"/>
        <v>4</v>
      </c>
      <c r="AF208">
        <f t="shared" si="18"/>
        <v>7</v>
      </c>
      <c r="AG208">
        <f t="shared" si="12"/>
        <v>7</v>
      </c>
      <c r="AH208">
        <f t="shared" si="13"/>
        <v>7</v>
      </c>
    </row>
    <row r="209" spans="27:34" x14ac:dyDescent="0.25">
      <c r="AA209" s="38" t="s">
        <v>474</v>
      </c>
      <c r="AB209">
        <f t="shared" si="14"/>
        <v>7</v>
      </c>
      <c r="AC209">
        <f t="shared" si="15"/>
        <v>7</v>
      </c>
      <c r="AD209">
        <f t="shared" si="16"/>
        <v>7</v>
      </c>
      <c r="AE209">
        <f t="shared" si="17"/>
        <v>6</v>
      </c>
      <c r="AF209">
        <f t="shared" si="18"/>
        <v>6</v>
      </c>
      <c r="AG209">
        <f t="shared" si="12"/>
        <v>7</v>
      </c>
      <c r="AH209">
        <f t="shared" si="13"/>
        <v>7</v>
      </c>
    </row>
    <row r="210" spans="27:34" x14ac:dyDescent="0.25">
      <c r="AA210" s="38" t="s">
        <v>475</v>
      </c>
      <c r="AB210">
        <f t="shared" si="14"/>
        <v>7</v>
      </c>
      <c r="AC210">
        <f t="shared" si="15"/>
        <v>7</v>
      </c>
      <c r="AD210">
        <f t="shared" si="16"/>
        <v>7</v>
      </c>
      <c r="AE210">
        <f t="shared" si="17"/>
        <v>7</v>
      </c>
      <c r="AF210">
        <f t="shared" si="18"/>
        <v>7</v>
      </c>
      <c r="AG210">
        <f t="shared" si="12"/>
        <v>7</v>
      </c>
      <c r="AH210">
        <f t="shared" si="13"/>
        <v>7</v>
      </c>
    </row>
    <row r="211" spans="27:34" x14ac:dyDescent="0.25">
      <c r="AA211" s="38" t="s">
        <v>476</v>
      </c>
      <c r="AB211">
        <f t="shared" si="14"/>
        <v>7</v>
      </c>
      <c r="AC211">
        <f t="shared" si="15"/>
        <v>7</v>
      </c>
      <c r="AD211">
        <f t="shared" si="16"/>
        <v>7</v>
      </c>
      <c r="AE211">
        <f t="shared" si="17"/>
        <v>5</v>
      </c>
      <c r="AF211">
        <f t="shared" si="18"/>
        <v>5</v>
      </c>
      <c r="AG211">
        <f t="shared" si="12"/>
        <v>7</v>
      </c>
      <c r="AH211">
        <f t="shared" si="13"/>
        <v>7</v>
      </c>
    </row>
    <row r="212" spans="27:34" x14ac:dyDescent="0.25">
      <c r="AA212" s="38" t="s">
        <v>477</v>
      </c>
      <c r="AB212">
        <f t="shared" si="14"/>
        <v>7</v>
      </c>
      <c r="AC212">
        <f t="shared" si="15"/>
        <v>7</v>
      </c>
      <c r="AD212">
        <f t="shared" si="16"/>
        <v>7</v>
      </c>
      <c r="AE212">
        <f t="shared" si="17"/>
        <v>7</v>
      </c>
      <c r="AF212">
        <f t="shared" si="18"/>
        <v>6</v>
      </c>
      <c r="AG212">
        <f t="shared" si="12"/>
        <v>7</v>
      </c>
      <c r="AH212">
        <f t="shared" si="13"/>
        <v>7</v>
      </c>
    </row>
    <row r="213" spans="27:34" x14ac:dyDescent="0.25">
      <c r="AA213" s="38" t="s">
        <v>478</v>
      </c>
      <c r="AB213">
        <f t="shared" si="14"/>
        <v>7</v>
      </c>
      <c r="AC213">
        <f t="shared" si="15"/>
        <v>7</v>
      </c>
      <c r="AD213">
        <f t="shared" si="16"/>
        <v>7</v>
      </c>
      <c r="AE213">
        <f t="shared" si="17"/>
        <v>7</v>
      </c>
      <c r="AF213">
        <f t="shared" si="18"/>
        <v>7</v>
      </c>
      <c r="AG213">
        <f t="shared" si="12"/>
        <v>7</v>
      </c>
      <c r="AH213">
        <f t="shared" si="13"/>
        <v>7</v>
      </c>
    </row>
    <row r="214" spans="27:34" x14ac:dyDescent="0.25">
      <c r="AA214" s="38" t="s">
        <v>479</v>
      </c>
      <c r="AB214">
        <f t="shared" ref="AB214:AB245" si="19">COUNTIF($AB72:$AH72,"&gt;=85%")</f>
        <v>7</v>
      </c>
      <c r="AC214">
        <f t="shared" ref="AC214:AC245" si="20">COUNTIF($AJ72:$AP72,"&gt;=85%")</f>
        <v>7</v>
      </c>
      <c r="AD214">
        <f t="shared" ref="AD214:AD245" si="21">COUNTIF($AR72:$AX72,"&gt;=85%")</f>
        <v>7</v>
      </c>
      <c r="AE214">
        <f t="shared" ref="AE214:AE245" si="22">COUNTIF($AZ72:$BF72,"&gt;=85%")</f>
        <v>7</v>
      </c>
      <c r="AF214">
        <f t="shared" ref="AF214:AF245" si="23">COUNTIF($BH72:$BN72,"&gt;=85%")</f>
        <v>7</v>
      </c>
      <c r="AG214">
        <f t="shared" si="12"/>
        <v>7</v>
      </c>
      <c r="AH214">
        <f t="shared" si="13"/>
        <v>7</v>
      </c>
    </row>
    <row r="215" spans="27:34" x14ac:dyDescent="0.25">
      <c r="AA215" s="38" t="s">
        <v>480</v>
      </c>
      <c r="AB215">
        <f t="shared" si="19"/>
        <v>7</v>
      </c>
      <c r="AC215">
        <f t="shared" si="20"/>
        <v>7</v>
      </c>
      <c r="AD215">
        <f t="shared" si="21"/>
        <v>7</v>
      </c>
      <c r="AE215">
        <f t="shared" si="22"/>
        <v>7</v>
      </c>
      <c r="AF215">
        <f t="shared" si="23"/>
        <v>7</v>
      </c>
      <c r="AG215">
        <f t="shared" ref="AG215:AG278" si="24">COUNTIF($BP73:$BV73,"&gt;=85%")</f>
        <v>7</v>
      </c>
      <c r="AH215">
        <f t="shared" ref="AH215:AH278" si="25">COUNTIF($BX73:$CD73,"&gt;=85%")</f>
        <v>7</v>
      </c>
    </row>
    <row r="216" spans="27:34" x14ac:dyDescent="0.25">
      <c r="AA216" s="38" t="s">
        <v>481</v>
      </c>
      <c r="AB216">
        <f t="shared" si="19"/>
        <v>7</v>
      </c>
      <c r="AC216">
        <f t="shared" si="20"/>
        <v>7</v>
      </c>
      <c r="AD216">
        <f t="shared" si="21"/>
        <v>7</v>
      </c>
      <c r="AE216">
        <f t="shared" si="22"/>
        <v>7</v>
      </c>
      <c r="AF216">
        <f t="shared" si="23"/>
        <v>7</v>
      </c>
      <c r="AG216">
        <f t="shared" si="24"/>
        <v>7</v>
      </c>
      <c r="AH216">
        <f t="shared" si="25"/>
        <v>7</v>
      </c>
    </row>
    <row r="217" spans="27:34" x14ac:dyDescent="0.25">
      <c r="AA217" s="38" t="s">
        <v>482</v>
      </c>
      <c r="AB217">
        <f t="shared" si="19"/>
        <v>7</v>
      </c>
      <c r="AC217">
        <f t="shared" si="20"/>
        <v>7</v>
      </c>
      <c r="AD217">
        <f t="shared" si="21"/>
        <v>7</v>
      </c>
      <c r="AE217">
        <f t="shared" si="22"/>
        <v>6</v>
      </c>
      <c r="AF217">
        <f t="shared" si="23"/>
        <v>7</v>
      </c>
      <c r="AG217">
        <f t="shared" si="24"/>
        <v>7</v>
      </c>
      <c r="AH217">
        <f t="shared" si="25"/>
        <v>7</v>
      </c>
    </row>
    <row r="218" spans="27:34" x14ac:dyDescent="0.25">
      <c r="AA218" s="38" t="s">
        <v>483</v>
      </c>
      <c r="AB218">
        <f t="shared" si="19"/>
        <v>7</v>
      </c>
      <c r="AC218">
        <f t="shared" si="20"/>
        <v>7</v>
      </c>
      <c r="AD218">
        <f t="shared" si="21"/>
        <v>7</v>
      </c>
      <c r="AE218">
        <f t="shared" si="22"/>
        <v>7</v>
      </c>
      <c r="AF218">
        <f t="shared" si="23"/>
        <v>7</v>
      </c>
      <c r="AG218">
        <f t="shared" si="24"/>
        <v>7</v>
      </c>
      <c r="AH218">
        <f t="shared" si="25"/>
        <v>7</v>
      </c>
    </row>
    <row r="219" spans="27:34" x14ac:dyDescent="0.25">
      <c r="AA219" s="38" t="s">
        <v>484</v>
      </c>
      <c r="AB219">
        <f t="shared" si="19"/>
        <v>7</v>
      </c>
      <c r="AC219">
        <f t="shared" si="20"/>
        <v>7</v>
      </c>
      <c r="AD219">
        <f t="shared" si="21"/>
        <v>7</v>
      </c>
      <c r="AE219">
        <f t="shared" si="22"/>
        <v>6</v>
      </c>
      <c r="AF219">
        <f t="shared" si="23"/>
        <v>7</v>
      </c>
      <c r="AG219">
        <f t="shared" si="24"/>
        <v>7</v>
      </c>
      <c r="AH219">
        <f t="shared" si="25"/>
        <v>7</v>
      </c>
    </row>
    <row r="220" spans="27:34" x14ac:dyDescent="0.25">
      <c r="AA220" s="38" t="s">
        <v>485</v>
      </c>
      <c r="AB220">
        <f t="shared" si="19"/>
        <v>7</v>
      </c>
      <c r="AC220">
        <f t="shared" si="20"/>
        <v>7</v>
      </c>
      <c r="AD220">
        <f t="shared" si="21"/>
        <v>7</v>
      </c>
      <c r="AE220">
        <f t="shared" si="22"/>
        <v>7</v>
      </c>
      <c r="AF220">
        <f t="shared" si="23"/>
        <v>7</v>
      </c>
      <c r="AG220">
        <f t="shared" si="24"/>
        <v>7</v>
      </c>
      <c r="AH220">
        <f t="shared" si="25"/>
        <v>7</v>
      </c>
    </row>
    <row r="221" spans="27:34" x14ac:dyDescent="0.25">
      <c r="AA221" s="38" t="s">
        <v>486</v>
      </c>
      <c r="AB221">
        <f t="shared" si="19"/>
        <v>7</v>
      </c>
      <c r="AC221">
        <f t="shared" si="20"/>
        <v>7</v>
      </c>
      <c r="AD221">
        <f t="shared" si="21"/>
        <v>7</v>
      </c>
      <c r="AE221">
        <f t="shared" si="22"/>
        <v>7</v>
      </c>
      <c r="AF221">
        <f t="shared" si="23"/>
        <v>7</v>
      </c>
      <c r="AG221">
        <f t="shared" si="24"/>
        <v>7</v>
      </c>
      <c r="AH221">
        <f t="shared" si="25"/>
        <v>7</v>
      </c>
    </row>
    <row r="222" spans="27:34" x14ac:dyDescent="0.25">
      <c r="AA222" s="38" t="s">
        <v>487</v>
      </c>
      <c r="AB222">
        <f t="shared" si="19"/>
        <v>5</v>
      </c>
      <c r="AC222">
        <f t="shared" si="20"/>
        <v>7</v>
      </c>
      <c r="AD222">
        <f t="shared" si="21"/>
        <v>6</v>
      </c>
      <c r="AE222">
        <f t="shared" si="22"/>
        <v>5</v>
      </c>
      <c r="AF222">
        <f t="shared" si="23"/>
        <v>7</v>
      </c>
      <c r="AG222">
        <f t="shared" si="24"/>
        <v>7</v>
      </c>
      <c r="AH222">
        <f t="shared" si="25"/>
        <v>7</v>
      </c>
    </row>
    <row r="223" spans="27:34" x14ac:dyDescent="0.25">
      <c r="AA223" s="38" t="s">
        <v>488</v>
      </c>
      <c r="AB223">
        <f t="shared" si="19"/>
        <v>7</v>
      </c>
      <c r="AC223">
        <f t="shared" si="20"/>
        <v>7</v>
      </c>
      <c r="AD223">
        <f t="shared" si="21"/>
        <v>7</v>
      </c>
      <c r="AE223">
        <f t="shared" si="22"/>
        <v>4</v>
      </c>
      <c r="AF223">
        <f t="shared" si="23"/>
        <v>4</v>
      </c>
      <c r="AG223">
        <f t="shared" si="24"/>
        <v>7</v>
      </c>
      <c r="AH223">
        <f t="shared" si="25"/>
        <v>6</v>
      </c>
    </row>
    <row r="224" spans="27:34" x14ac:dyDescent="0.25">
      <c r="AA224" s="38" t="s">
        <v>489</v>
      </c>
      <c r="AB224">
        <f t="shared" si="19"/>
        <v>7</v>
      </c>
      <c r="AC224">
        <f t="shared" si="20"/>
        <v>7</v>
      </c>
      <c r="AD224">
        <f t="shared" si="21"/>
        <v>5</v>
      </c>
      <c r="AE224">
        <f t="shared" si="22"/>
        <v>4</v>
      </c>
      <c r="AF224">
        <f t="shared" si="23"/>
        <v>3</v>
      </c>
      <c r="AG224">
        <f t="shared" si="24"/>
        <v>7</v>
      </c>
      <c r="AH224">
        <f t="shared" si="25"/>
        <v>7</v>
      </c>
    </row>
    <row r="225" spans="27:34" x14ac:dyDescent="0.25">
      <c r="AA225" s="38" t="s">
        <v>490</v>
      </c>
      <c r="AB225">
        <f t="shared" si="19"/>
        <v>7</v>
      </c>
      <c r="AC225">
        <f t="shared" si="20"/>
        <v>7</v>
      </c>
      <c r="AD225">
        <f t="shared" si="21"/>
        <v>7</v>
      </c>
      <c r="AE225">
        <f t="shared" si="22"/>
        <v>7</v>
      </c>
      <c r="AF225">
        <f t="shared" si="23"/>
        <v>7</v>
      </c>
      <c r="AG225">
        <f t="shared" si="24"/>
        <v>7</v>
      </c>
      <c r="AH225">
        <f t="shared" si="25"/>
        <v>7</v>
      </c>
    </row>
    <row r="226" spans="27:34" x14ac:dyDescent="0.25">
      <c r="AA226" s="38" t="s">
        <v>491</v>
      </c>
      <c r="AB226">
        <f t="shared" si="19"/>
        <v>7</v>
      </c>
      <c r="AC226">
        <f t="shared" si="20"/>
        <v>6</v>
      </c>
      <c r="AD226">
        <f t="shared" si="21"/>
        <v>7</v>
      </c>
      <c r="AE226">
        <f t="shared" si="22"/>
        <v>7</v>
      </c>
      <c r="AF226">
        <f t="shared" si="23"/>
        <v>7</v>
      </c>
      <c r="AG226">
        <f t="shared" si="24"/>
        <v>7</v>
      </c>
      <c r="AH226">
        <f t="shared" si="25"/>
        <v>7</v>
      </c>
    </row>
    <row r="227" spans="27:34" x14ac:dyDescent="0.25">
      <c r="AA227" s="38" t="s">
        <v>492</v>
      </c>
      <c r="AB227">
        <f t="shared" si="19"/>
        <v>6</v>
      </c>
      <c r="AC227">
        <f t="shared" si="20"/>
        <v>5</v>
      </c>
      <c r="AD227">
        <f t="shared" si="21"/>
        <v>7</v>
      </c>
      <c r="AE227">
        <f t="shared" si="22"/>
        <v>6</v>
      </c>
      <c r="AF227">
        <f t="shared" si="23"/>
        <v>6</v>
      </c>
      <c r="AG227">
        <f t="shared" si="24"/>
        <v>7</v>
      </c>
      <c r="AH227">
        <f t="shared" si="25"/>
        <v>7</v>
      </c>
    </row>
    <row r="228" spans="27:34" x14ac:dyDescent="0.25">
      <c r="AA228" s="38" t="s">
        <v>493</v>
      </c>
      <c r="AB228">
        <f t="shared" si="19"/>
        <v>7</v>
      </c>
      <c r="AC228">
        <f t="shared" si="20"/>
        <v>7</v>
      </c>
      <c r="AD228">
        <f t="shared" si="21"/>
        <v>7</v>
      </c>
      <c r="AE228">
        <f t="shared" si="22"/>
        <v>5</v>
      </c>
      <c r="AF228">
        <f t="shared" si="23"/>
        <v>7</v>
      </c>
      <c r="AG228">
        <f t="shared" si="24"/>
        <v>7</v>
      </c>
      <c r="AH228">
        <f t="shared" si="25"/>
        <v>7</v>
      </c>
    </row>
    <row r="229" spans="27:34" x14ac:dyDescent="0.25">
      <c r="AA229" s="38" t="s">
        <v>494</v>
      </c>
      <c r="AB229">
        <f t="shared" si="19"/>
        <v>7</v>
      </c>
      <c r="AC229">
        <f t="shared" si="20"/>
        <v>7</v>
      </c>
      <c r="AD229">
        <f t="shared" si="21"/>
        <v>7</v>
      </c>
      <c r="AE229">
        <f t="shared" si="22"/>
        <v>5</v>
      </c>
      <c r="AF229">
        <f t="shared" si="23"/>
        <v>7</v>
      </c>
      <c r="AG229">
        <f t="shared" si="24"/>
        <v>7</v>
      </c>
      <c r="AH229">
        <f t="shared" si="25"/>
        <v>7</v>
      </c>
    </row>
    <row r="230" spans="27:34" x14ac:dyDescent="0.25">
      <c r="AA230" s="38" t="s">
        <v>495</v>
      </c>
      <c r="AB230">
        <f t="shared" si="19"/>
        <v>7</v>
      </c>
      <c r="AC230">
        <f t="shared" si="20"/>
        <v>7</v>
      </c>
      <c r="AD230">
        <f t="shared" si="21"/>
        <v>7</v>
      </c>
      <c r="AE230">
        <f t="shared" si="22"/>
        <v>7</v>
      </c>
      <c r="AF230">
        <f t="shared" si="23"/>
        <v>7</v>
      </c>
      <c r="AG230">
        <f t="shared" si="24"/>
        <v>7</v>
      </c>
      <c r="AH230">
        <f t="shared" si="25"/>
        <v>7</v>
      </c>
    </row>
    <row r="231" spans="27:34" x14ac:dyDescent="0.25">
      <c r="AA231" s="38" t="s">
        <v>496</v>
      </c>
      <c r="AB231">
        <f t="shared" si="19"/>
        <v>7</v>
      </c>
      <c r="AC231">
        <f t="shared" si="20"/>
        <v>7</v>
      </c>
      <c r="AD231">
        <f t="shared" si="21"/>
        <v>7</v>
      </c>
      <c r="AE231">
        <f t="shared" si="22"/>
        <v>6</v>
      </c>
      <c r="AF231">
        <f t="shared" si="23"/>
        <v>7</v>
      </c>
      <c r="AG231">
        <f t="shared" si="24"/>
        <v>7</v>
      </c>
      <c r="AH231">
        <f t="shared" si="25"/>
        <v>7</v>
      </c>
    </row>
    <row r="232" spans="27:34" x14ac:dyDescent="0.25">
      <c r="AA232" s="38" t="s">
        <v>497</v>
      </c>
      <c r="AB232">
        <f t="shared" si="19"/>
        <v>7</v>
      </c>
      <c r="AC232">
        <f t="shared" si="20"/>
        <v>5</v>
      </c>
      <c r="AD232">
        <f t="shared" si="21"/>
        <v>6</v>
      </c>
      <c r="AE232">
        <f t="shared" si="22"/>
        <v>3</v>
      </c>
      <c r="AF232">
        <f t="shared" si="23"/>
        <v>5</v>
      </c>
      <c r="AG232">
        <f t="shared" si="24"/>
        <v>5</v>
      </c>
      <c r="AH232">
        <f t="shared" si="25"/>
        <v>4</v>
      </c>
    </row>
    <row r="233" spans="27:34" x14ac:dyDescent="0.25">
      <c r="AA233" s="38" t="s">
        <v>498</v>
      </c>
      <c r="AB233">
        <f t="shared" si="19"/>
        <v>7</v>
      </c>
      <c r="AC233">
        <f t="shared" si="20"/>
        <v>7</v>
      </c>
      <c r="AD233">
        <f t="shared" si="21"/>
        <v>5</v>
      </c>
      <c r="AE233">
        <f t="shared" si="22"/>
        <v>4</v>
      </c>
      <c r="AF233">
        <f t="shared" si="23"/>
        <v>5</v>
      </c>
      <c r="AG233">
        <f t="shared" si="24"/>
        <v>7</v>
      </c>
      <c r="AH233">
        <f t="shared" si="25"/>
        <v>7</v>
      </c>
    </row>
    <row r="234" spans="27:34" x14ac:dyDescent="0.25">
      <c r="AA234" s="38" t="s">
        <v>499</v>
      </c>
      <c r="AB234">
        <f t="shared" si="19"/>
        <v>7</v>
      </c>
      <c r="AC234">
        <f t="shared" si="20"/>
        <v>7</v>
      </c>
      <c r="AD234">
        <f t="shared" si="21"/>
        <v>7</v>
      </c>
      <c r="AE234">
        <f t="shared" si="22"/>
        <v>7</v>
      </c>
      <c r="AF234">
        <f t="shared" si="23"/>
        <v>7</v>
      </c>
      <c r="AG234">
        <f t="shared" si="24"/>
        <v>7</v>
      </c>
      <c r="AH234">
        <f t="shared" si="25"/>
        <v>7</v>
      </c>
    </row>
    <row r="235" spans="27:34" x14ac:dyDescent="0.25">
      <c r="AA235" s="38" t="s">
        <v>500</v>
      </c>
      <c r="AB235">
        <f t="shared" si="19"/>
        <v>7</v>
      </c>
      <c r="AC235">
        <f t="shared" si="20"/>
        <v>7</v>
      </c>
      <c r="AD235">
        <f t="shared" si="21"/>
        <v>7</v>
      </c>
      <c r="AE235">
        <f t="shared" si="22"/>
        <v>4</v>
      </c>
      <c r="AF235">
        <f t="shared" si="23"/>
        <v>5</v>
      </c>
      <c r="AG235">
        <f t="shared" si="24"/>
        <v>7</v>
      </c>
      <c r="AH235">
        <f t="shared" si="25"/>
        <v>7</v>
      </c>
    </row>
    <row r="236" spans="27:34" x14ac:dyDescent="0.25">
      <c r="AA236" s="38" t="s">
        <v>501</v>
      </c>
      <c r="AB236">
        <f t="shared" si="19"/>
        <v>7</v>
      </c>
      <c r="AC236">
        <f t="shared" si="20"/>
        <v>7</v>
      </c>
      <c r="AD236">
        <f t="shared" si="21"/>
        <v>7</v>
      </c>
      <c r="AE236">
        <f t="shared" si="22"/>
        <v>4</v>
      </c>
      <c r="AF236">
        <f t="shared" si="23"/>
        <v>6</v>
      </c>
      <c r="AG236">
        <f t="shared" si="24"/>
        <v>7</v>
      </c>
      <c r="AH236">
        <f t="shared" si="25"/>
        <v>7</v>
      </c>
    </row>
    <row r="237" spans="27:34" x14ac:dyDescent="0.25">
      <c r="AA237" s="38" t="s">
        <v>502</v>
      </c>
      <c r="AB237">
        <f t="shared" si="19"/>
        <v>7</v>
      </c>
      <c r="AC237">
        <f t="shared" si="20"/>
        <v>7</v>
      </c>
      <c r="AD237">
        <f t="shared" si="21"/>
        <v>7</v>
      </c>
      <c r="AE237">
        <f t="shared" si="22"/>
        <v>5</v>
      </c>
      <c r="AF237">
        <f t="shared" si="23"/>
        <v>6</v>
      </c>
      <c r="AG237">
        <f t="shared" si="24"/>
        <v>7</v>
      </c>
      <c r="AH237">
        <f t="shared" si="25"/>
        <v>7</v>
      </c>
    </row>
    <row r="238" spans="27:34" x14ac:dyDescent="0.25">
      <c r="AA238" s="38" t="s">
        <v>503</v>
      </c>
      <c r="AB238">
        <f t="shared" si="19"/>
        <v>7</v>
      </c>
      <c r="AC238">
        <f t="shared" si="20"/>
        <v>7</v>
      </c>
      <c r="AD238">
        <f t="shared" si="21"/>
        <v>7</v>
      </c>
      <c r="AE238">
        <f t="shared" si="22"/>
        <v>4</v>
      </c>
      <c r="AF238">
        <f t="shared" si="23"/>
        <v>6</v>
      </c>
      <c r="AG238">
        <f t="shared" si="24"/>
        <v>7</v>
      </c>
      <c r="AH238">
        <f t="shared" si="25"/>
        <v>7</v>
      </c>
    </row>
    <row r="239" spans="27:34" x14ac:dyDescent="0.25">
      <c r="AA239" s="38" t="s">
        <v>504</v>
      </c>
      <c r="AB239">
        <f t="shared" si="19"/>
        <v>5</v>
      </c>
      <c r="AC239">
        <f t="shared" si="20"/>
        <v>5</v>
      </c>
      <c r="AD239">
        <f t="shared" si="21"/>
        <v>7</v>
      </c>
      <c r="AE239">
        <f t="shared" si="22"/>
        <v>7</v>
      </c>
      <c r="AF239">
        <f t="shared" si="23"/>
        <v>7</v>
      </c>
      <c r="AG239">
        <f t="shared" si="24"/>
        <v>7</v>
      </c>
      <c r="AH239">
        <f t="shared" si="25"/>
        <v>7</v>
      </c>
    </row>
    <row r="240" spans="27:34" x14ac:dyDescent="0.25">
      <c r="AA240" s="38" t="s">
        <v>505</v>
      </c>
      <c r="AB240">
        <f t="shared" si="19"/>
        <v>7</v>
      </c>
      <c r="AC240">
        <f t="shared" si="20"/>
        <v>7</v>
      </c>
      <c r="AD240">
        <f t="shared" si="21"/>
        <v>7</v>
      </c>
      <c r="AE240">
        <f t="shared" si="22"/>
        <v>4</v>
      </c>
      <c r="AF240">
        <f t="shared" si="23"/>
        <v>6</v>
      </c>
      <c r="AG240">
        <f t="shared" si="24"/>
        <v>7</v>
      </c>
      <c r="AH240">
        <f t="shared" si="25"/>
        <v>7</v>
      </c>
    </row>
    <row r="241" spans="27:34" x14ac:dyDescent="0.25">
      <c r="AA241" s="38" t="s">
        <v>506</v>
      </c>
      <c r="AB241">
        <f t="shared" si="19"/>
        <v>4</v>
      </c>
      <c r="AC241">
        <f t="shared" si="20"/>
        <v>3</v>
      </c>
      <c r="AD241">
        <f t="shared" si="21"/>
        <v>2</v>
      </c>
      <c r="AE241">
        <f t="shared" si="22"/>
        <v>1</v>
      </c>
      <c r="AF241">
        <f t="shared" si="23"/>
        <v>0</v>
      </c>
      <c r="AG241">
        <f t="shared" si="24"/>
        <v>0</v>
      </c>
      <c r="AH241">
        <f t="shared" si="25"/>
        <v>0</v>
      </c>
    </row>
    <row r="242" spans="27:34" x14ac:dyDescent="0.25">
      <c r="AA242" s="38" t="s">
        <v>507</v>
      </c>
      <c r="AB242">
        <f t="shared" si="19"/>
        <v>7</v>
      </c>
      <c r="AC242">
        <f t="shared" si="20"/>
        <v>7</v>
      </c>
      <c r="AD242">
        <f t="shared" si="21"/>
        <v>7</v>
      </c>
      <c r="AE242">
        <f t="shared" si="22"/>
        <v>6</v>
      </c>
      <c r="AF242">
        <f t="shared" si="23"/>
        <v>7</v>
      </c>
      <c r="AG242">
        <f t="shared" si="24"/>
        <v>7</v>
      </c>
      <c r="AH242">
        <f t="shared" si="25"/>
        <v>7</v>
      </c>
    </row>
    <row r="243" spans="27:34" x14ac:dyDescent="0.25">
      <c r="AA243" s="38" t="s">
        <v>508</v>
      </c>
      <c r="AB243">
        <f t="shared" si="19"/>
        <v>7</v>
      </c>
      <c r="AC243">
        <f t="shared" si="20"/>
        <v>7</v>
      </c>
      <c r="AD243">
        <f t="shared" si="21"/>
        <v>7</v>
      </c>
      <c r="AE243">
        <f t="shared" si="22"/>
        <v>7</v>
      </c>
      <c r="AF243">
        <f t="shared" si="23"/>
        <v>7</v>
      </c>
      <c r="AG243">
        <f t="shared" si="24"/>
        <v>7</v>
      </c>
      <c r="AH243">
        <f t="shared" si="25"/>
        <v>7</v>
      </c>
    </row>
    <row r="244" spans="27:34" x14ac:dyDescent="0.25">
      <c r="AA244" s="38" t="s">
        <v>509</v>
      </c>
      <c r="AB244">
        <f t="shared" si="19"/>
        <v>7</v>
      </c>
      <c r="AC244">
        <f t="shared" si="20"/>
        <v>7</v>
      </c>
      <c r="AD244">
        <f t="shared" si="21"/>
        <v>7</v>
      </c>
      <c r="AE244">
        <f t="shared" si="22"/>
        <v>7</v>
      </c>
      <c r="AF244">
        <f t="shared" si="23"/>
        <v>7</v>
      </c>
      <c r="AG244">
        <f t="shared" si="24"/>
        <v>7</v>
      </c>
      <c r="AH244">
        <f t="shared" si="25"/>
        <v>7</v>
      </c>
    </row>
    <row r="245" spans="27:34" x14ac:dyDescent="0.25">
      <c r="AA245" s="38" t="s">
        <v>510</v>
      </c>
      <c r="AB245">
        <f t="shared" si="19"/>
        <v>7</v>
      </c>
      <c r="AC245">
        <f t="shared" si="20"/>
        <v>7</v>
      </c>
      <c r="AD245">
        <f t="shared" si="21"/>
        <v>7</v>
      </c>
      <c r="AE245">
        <f t="shared" si="22"/>
        <v>4</v>
      </c>
      <c r="AF245">
        <f t="shared" si="23"/>
        <v>5</v>
      </c>
      <c r="AG245">
        <f t="shared" si="24"/>
        <v>7</v>
      </c>
      <c r="AH245">
        <f t="shared" si="25"/>
        <v>7</v>
      </c>
    </row>
    <row r="246" spans="27:34" x14ac:dyDescent="0.25">
      <c r="AA246" s="38" t="s">
        <v>511</v>
      </c>
      <c r="AB246">
        <f t="shared" ref="AB246:AB277" si="26">COUNTIF($AB104:$AH104,"&gt;=85%")</f>
        <v>5</v>
      </c>
      <c r="AC246">
        <f t="shared" ref="AC246:AC277" si="27">COUNTIF($AJ104:$AP104,"&gt;=85%")</f>
        <v>7</v>
      </c>
      <c r="AD246">
        <f t="shared" ref="AD246:AD277" si="28">COUNTIF($AR104:$AX104,"&gt;=85%")</f>
        <v>7</v>
      </c>
      <c r="AE246">
        <f t="shared" ref="AE246:AE277" si="29">COUNTIF($AZ104:$BF104,"&gt;=85%")</f>
        <v>4</v>
      </c>
      <c r="AF246">
        <f t="shared" ref="AF246:AF277" si="30">COUNTIF($BH104:$BN104,"&gt;=85%")</f>
        <v>7</v>
      </c>
      <c r="AG246">
        <f t="shared" si="24"/>
        <v>7</v>
      </c>
      <c r="AH246">
        <f t="shared" si="25"/>
        <v>7</v>
      </c>
    </row>
    <row r="247" spans="27:34" x14ac:dyDescent="0.25">
      <c r="AA247" s="38" t="s">
        <v>512</v>
      </c>
      <c r="AB247">
        <f t="shared" si="26"/>
        <v>7</v>
      </c>
      <c r="AC247">
        <f t="shared" si="27"/>
        <v>7</v>
      </c>
      <c r="AD247">
        <f t="shared" si="28"/>
        <v>7</v>
      </c>
      <c r="AE247">
        <f t="shared" si="29"/>
        <v>7</v>
      </c>
      <c r="AF247">
        <f t="shared" si="30"/>
        <v>7</v>
      </c>
      <c r="AG247">
        <f t="shared" si="24"/>
        <v>7</v>
      </c>
      <c r="AH247">
        <f t="shared" si="25"/>
        <v>7</v>
      </c>
    </row>
    <row r="248" spans="27:34" x14ac:dyDescent="0.25">
      <c r="AA248" s="38" t="s">
        <v>513</v>
      </c>
      <c r="AB248">
        <f t="shared" si="26"/>
        <v>7</v>
      </c>
      <c r="AC248">
        <f t="shared" si="27"/>
        <v>7</v>
      </c>
      <c r="AD248">
        <f t="shared" si="28"/>
        <v>7</v>
      </c>
      <c r="AE248">
        <f t="shared" si="29"/>
        <v>5</v>
      </c>
      <c r="AF248">
        <f t="shared" si="30"/>
        <v>7</v>
      </c>
      <c r="AG248">
        <f t="shared" si="24"/>
        <v>7</v>
      </c>
      <c r="AH248">
        <f t="shared" si="25"/>
        <v>7</v>
      </c>
    </row>
    <row r="249" spans="27:34" x14ac:dyDescent="0.25">
      <c r="AA249" s="38" t="s">
        <v>514</v>
      </c>
      <c r="AB249">
        <f t="shared" si="26"/>
        <v>7</v>
      </c>
      <c r="AC249">
        <f t="shared" si="27"/>
        <v>7</v>
      </c>
      <c r="AD249">
        <f t="shared" si="28"/>
        <v>7</v>
      </c>
      <c r="AE249">
        <f t="shared" si="29"/>
        <v>6</v>
      </c>
      <c r="AF249">
        <f t="shared" si="30"/>
        <v>7</v>
      </c>
      <c r="AG249">
        <f t="shared" si="24"/>
        <v>7</v>
      </c>
      <c r="AH249">
        <f t="shared" si="25"/>
        <v>7</v>
      </c>
    </row>
    <row r="250" spans="27:34" x14ac:dyDescent="0.25">
      <c r="AA250" s="38" t="s">
        <v>515</v>
      </c>
      <c r="AB250">
        <f t="shared" si="26"/>
        <v>7</v>
      </c>
      <c r="AC250">
        <f t="shared" si="27"/>
        <v>7</v>
      </c>
      <c r="AD250">
        <f t="shared" si="28"/>
        <v>7</v>
      </c>
      <c r="AE250">
        <f t="shared" si="29"/>
        <v>6</v>
      </c>
      <c r="AF250">
        <f t="shared" si="30"/>
        <v>7</v>
      </c>
      <c r="AG250">
        <f t="shared" si="24"/>
        <v>7</v>
      </c>
      <c r="AH250">
        <f t="shared" si="25"/>
        <v>7</v>
      </c>
    </row>
    <row r="251" spans="27:34" x14ac:dyDescent="0.25">
      <c r="AA251" s="38" t="s">
        <v>516</v>
      </c>
      <c r="AB251">
        <f t="shared" si="26"/>
        <v>7</v>
      </c>
      <c r="AC251">
        <f t="shared" si="27"/>
        <v>7</v>
      </c>
      <c r="AD251">
        <f t="shared" si="28"/>
        <v>7</v>
      </c>
      <c r="AE251">
        <f t="shared" si="29"/>
        <v>7</v>
      </c>
      <c r="AF251">
        <f t="shared" si="30"/>
        <v>7</v>
      </c>
      <c r="AG251">
        <f t="shared" si="24"/>
        <v>7</v>
      </c>
      <c r="AH251">
        <f t="shared" si="25"/>
        <v>7</v>
      </c>
    </row>
    <row r="252" spans="27:34" x14ac:dyDescent="0.25">
      <c r="AA252" s="38" t="s">
        <v>517</v>
      </c>
      <c r="AB252">
        <f t="shared" si="26"/>
        <v>7</v>
      </c>
      <c r="AC252">
        <f t="shared" si="27"/>
        <v>7</v>
      </c>
      <c r="AD252">
        <f t="shared" si="28"/>
        <v>7</v>
      </c>
      <c r="AE252">
        <f t="shared" si="29"/>
        <v>3</v>
      </c>
      <c r="AF252">
        <f t="shared" si="30"/>
        <v>2</v>
      </c>
      <c r="AG252">
        <f t="shared" si="24"/>
        <v>7</v>
      </c>
      <c r="AH252">
        <f t="shared" si="25"/>
        <v>7</v>
      </c>
    </row>
    <row r="253" spans="27:34" x14ac:dyDescent="0.25">
      <c r="AA253" s="38" t="s">
        <v>518</v>
      </c>
      <c r="AB253">
        <f t="shared" si="26"/>
        <v>7</v>
      </c>
      <c r="AC253">
        <f t="shared" si="27"/>
        <v>7</v>
      </c>
      <c r="AD253">
        <f t="shared" si="28"/>
        <v>7</v>
      </c>
      <c r="AE253">
        <f t="shared" si="29"/>
        <v>6</v>
      </c>
      <c r="AF253">
        <f t="shared" si="30"/>
        <v>7</v>
      </c>
      <c r="AG253">
        <f t="shared" si="24"/>
        <v>7</v>
      </c>
      <c r="AH253">
        <f t="shared" si="25"/>
        <v>7</v>
      </c>
    </row>
    <row r="254" spans="27:34" x14ac:dyDescent="0.25">
      <c r="AA254" s="38" t="s">
        <v>519</v>
      </c>
      <c r="AB254">
        <f t="shared" si="26"/>
        <v>7</v>
      </c>
      <c r="AC254">
        <f t="shared" si="27"/>
        <v>7</v>
      </c>
      <c r="AD254">
        <f t="shared" si="28"/>
        <v>7</v>
      </c>
      <c r="AE254">
        <f t="shared" si="29"/>
        <v>7</v>
      </c>
      <c r="AF254">
        <f t="shared" si="30"/>
        <v>7</v>
      </c>
      <c r="AG254">
        <f t="shared" si="24"/>
        <v>7</v>
      </c>
      <c r="AH254">
        <f t="shared" si="25"/>
        <v>7</v>
      </c>
    </row>
    <row r="255" spans="27:34" x14ac:dyDescent="0.25">
      <c r="AA255" s="38" t="s">
        <v>520</v>
      </c>
      <c r="AB255">
        <f t="shared" si="26"/>
        <v>6</v>
      </c>
      <c r="AC255">
        <f t="shared" si="27"/>
        <v>7</v>
      </c>
      <c r="AD255">
        <f t="shared" si="28"/>
        <v>7</v>
      </c>
      <c r="AE255">
        <f t="shared" si="29"/>
        <v>4</v>
      </c>
      <c r="AF255">
        <f t="shared" si="30"/>
        <v>6</v>
      </c>
      <c r="AG255">
        <f t="shared" si="24"/>
        <v>7</v>
      </c>
      <c r="AH255">
        <f t="shared" si="25"/>
        <v>7</v>
      </c>
    </row>
    <row r="256" spans="27:34" x14ac:dyDescent="0.25">
      <c r="AA256" s="38" t="s">
        <v>521</v>
      </c>
      <c r="AB256">
        <f t="shared" si="26"/>
        <v>7</v>
      </c>
      <c r="AC256">
        <f t="shared" si="27"/>
        <v>7</v>
      </c>
      <c r="AD256">
        <f t="shared" si="28"/>
        <v>7</v>
      </c>
      <c r="AE256">
        <f t="shared" si="29"/>
        <v>6</v>
      </c>
      <c r="AF256">
        <f t="shared" si="30"/>
        <v>7</v>
      </c>
      <c r="AG256">
        <f t="shared" si="24"/>
        <v>7</v>
      </c>
      <c r="AH256">
        <f t="shared" si="25"/>
        <v>7</v>
      </c>
    </row>
    <row r="257" spans="27:34" x14ac:dyDescent="0.25">
      <c r="AA257" s="38" t="s">
        <v>522</v>
      </c>
      <c r="AB257">
        <f t="shared" si="26"/>
        <v>7</v>
      </c>
      <c r="AC257">
        <f t="shared" si="27"/>
        <v>7</v>
      </c>
      <c r="AD257">
        <f t="shared" si="28"/>
        <v>7</v>
      </c>
      <c r="AE257">
        <f t="shared" si="29"/>
        <v>7</v>
      </c>
      <c r="AF257">
        <f t="shared" si="30"/>
        <v>7</v>
      </c>
      <c r="AG257">
        <f t="shared" si="24"/>
        <v>7</v>
      </c>
      <c r="AH257">
        <f t="shared" si="25"/>
        <v>7</v>
      </c>
    </row>
    <row r="258" spans="27:34" x14ac:dyDescent="0.25">
      <c r="AA258" s="38" t="s">
        <v>523</v>
      </c>
      <c r="AB258">
        <f t="shared" si="26"/>
        <v>6</v>
      </c>
      <c r="AC258">
        <f t="shared" si="27"/>
        <v>7</v>
      </c>
      <c r="AD258">
        <f t="shared" si="28"/>
        <v>7</v>
      </c>
      <c r="AE258">
        <f t="shared" si="29"/>
        <v>2</v>
      </c>
      <c r="AF258">
        <f t="shared" si="30"/>
        <v>0</v>
      </c>
      <c r="AG258">
        <f t="shared" si="24"/>
        <v>4</v>
      </c>
      <c r="AH258">
        <f t="shared" si="25"/>
        <v>7</v>
      </c>
    </row>
    <row r="259" spans="27:34" x14ac:dyDescent="0.25">
      <c r="AA259" s="38" t="s">
        <v>524</v>
      </c>
      <c r="AB259">
        <f t="shared" si="26"/>
        <v>7</v>
      </c>
      <c r="AC259">
        <f t="shared" si="27"/>
        <v>4</v>
      </c>
      <c r="AD259">
        <f t="shared" si="28"/>
        <v>5</v>
      </c>
      <c r="AE259">
        <f t="shared" si="29"/>
        <v>7</v>
      </c>
      <c r="AF259">
        <f t="shared" si="30"/>
        <v>7</v>
      </c>
      <c r="AG259">
        <f t="shared" si="24"/>
        <v>7</v>
      </c>
      <c r="AH259">
        <f t="shared" si="25"/>
        <v>7</v>
      </c>
    </row>
    <row r="260" spans="27:34" x14ac:dyDescent="0.25">
      <c r="AA260" s="38" t="s">
        <v>525</v>
      </c>
      <c r="AB260">
        <f t="shared" si="26"/>
        <v>7</v>
      </c>
      <c r="AC260">
        <f t="shared" si="27"/>
        <v>7</v>
      </c>
      <c r="AD260">
        <f t="shared" si="28"/>
        <v>7</v>
      </c>
      <c r="AE260">
        <f t="shared" si="29"/>
        <v>6</v>
      </c>
      <c r="AF260">
        <f t="shared" si="30"/>
        <v>6</v>
      </c>
      <c r="AG260">
        <f t="shared" si="24"/>
        <v>7</v>
      </c>
      <c r="AH260">
        <f t="shared" si="25"/>
        <v>7</v>
      </c>
    </row>
    <row r="261" spans="27:34" x14ac:dyDescent="0.25">
      <c r="AA261" s="38" t="s">
        <v>526</v>
      </c>
      <c r="AB261">
        <f t="shared" si="26"/>
        <v>7</v>
      </c>
      <c r="AC261">
        <f t="shared" si="27"/>
        <v>6</v>
      </c>
      <c r="AD261">
        <f t="shared" si="28"/>
        <v>7</v>
      </c>
      <c r="AE261">
        <f t="shared" si="29"/>
        <v>7</v>
      </c>
      <c r="AF261">
        <f t="shared" si="30"/>
        <v>7</v>
      </c>
      <c r="AG261">
        <f t="shared" si="24"/>
        <v>7</v>
      </c>
      <c r="AH261">
        <f t="shared" si="25"/>
        <v>7</v>
      </c>
    </row>
    <row r="262" spans="27:34" x14ac:dyDescent="0.25">
      <c r="AA262" s="38" t="s">
        <v>527</v>
      </c>
      <c r="AB262">
        <f t="shared" si="26"/>
        <v>6</v>
      </c>
      <c r="AC262">
        <f t="shared" si="27"/>
        <v>7</v>
      </c>
      <c r="AD262">
        <f t="shared" si="28"/>
        <v>7</v>
      </c>
      <c r="AE262">
        <f t="shared" si="29"/>
        <v>4</v>
      </c>
      <c r="AF262">
        <f t="shared" si="30"/>
        <v>7</v>
      </c>
      <c r="AG262">
        <f t="shared" si="24"/>
        <v>7</v>
      </c>
      <c r="AH262">
        <f t="shared" si="25"/>
        <v>7</v>
      </c>
    </row>
    <row r="263" spans="27:34" x14ac:dyDescent="0.25">
      <c r="AA263" s="38" t="s">
        <v>528</v>
      </c>
      <c r="AB263">
        <f t="shared" si="26"/>
        <v>7</v>
      </c>
      <c r="AC263">
        <f t="shared" si="27"/>
        <v>7</v>
      </c>
      <c r="AD263">
        <f t="shared" si="28"/>
        <v>6</v>
      </c>
      <c r="AE263">
        <f t="shared" si="29"/>
        <v>4</v>
      </c>
      <c r="AF263">
        <f t="shared" si="30"/>
        <v>5</v>
      </c>
      <c r="AG263">
        <f t="shared" si="24"/>
        <v>7</v>
      </c>
      <c r="AH263">
        <f t="shared" si="25"/>
        <v>7</v>
      </c>
    </row>
    <row r="264" spans="27:34" x14ac:dyDescent="0.25">
      <c r="AA264" s="38" t="s">
        <v>529</v>
      </c>
      <c r="AB264">
        <f t="shared" si="26"/>
        <v>7</v>
      </c>
      <c r="AC264">
        <f t="shared" si="27"/>
        <v>7</v>
      </c>
      <c r="AD264">
        <f t="shared" si="28"/>
        <v>7</v>
      </c>
      <c r="AE264">
        <f t="shared" si="29"/>
        <v>4</v>
      </c>
      <c r="AF264">
        <f t="shared" si="30"/>
        <v>4</v>
      </c>
      <c r="AG264">
        <f t="shared" si="24"/>
        <v>7</v>
      </c>
      <c r="AH264">
        <f t="shared" si="25"/>
        <v>7</v>
      </c>
    </row>
    <row r="265" spans="27:34" x14ac:dyDescent="0.25">
      <c r="AA265" s="38" t="s">
        <v>530</v>
      </c>
      <c r="AB265">
        <f t="shared" si="26"/>
        <v>7</v>
      </c>
      <c r="AC265">
        <f t="shared" si="27"/>
        <v>7</v>
      </c>
      <c r="AD265">
        <f t="shared" si="28"/>
        <v>7</v>
      </c>
      <c r="AE265">
        <f t="shared" si="29"/>
        <v>7</v>
      </c>
      <c r="AF265">
        <f t="shared" si="30"/>
        <v>7</v>
      </c>
      <c r="AG265">
        <f t="shared" si="24"/>
        <v>7</v>
      </c>
      <c r="AH265">
        <f t="shared" si="25"/>
        <v>7</v>
      </c>
    </row>
    <row r="266" spans="27:34" x14ac:dyDescent="0.25">
      <c r="AA266" s="38" t="s">
        <v>531</v>
      </c>
      <c r="AB266">
        <f t="shared" si="26"/>
        <v>2</v>
      </c>
      <c r="AC266">
        <f t="shared" si="27"/>
        <v>0</v>
      </c>
      <c r="AD266">
        <f t="shared" si="28"/>
        <v>2</v>
      </c>
      <c r="AE266">
        <f t="shared" si="29"/>
        <v>0</v>
      </c>
      <c r="AF266">
        <f t="shared" si="30"/>
        <v>0</v>
      </c>
      <c r="AG266">
        <f t="shared" si="24"/>
        <v>1</v>
      </c>
      <c r="AH266">
        <f t="shared" si="25"/>
        <v>0</v>
      </c>
    </row>
    <row r="267" spans="27:34" x14ac:dyDescent="0.25">
      <c r="AA267" s="38" t="s">
        <v>532</v>
      </c>
      <c r="AB267">
        <f t="shared" si="26"/>
        <v>7</v>
      </c>
      <c r="AC267">
        <f t="shared" si="27"/>
        <v>7</v>
      </c>
      <c r="AD267">
        <f t="shared" si="28"/>
        <v>7</v>
      </c>
      <c r="AE267">
        <f t="shared" si="29"/>
        <v>5</v>
      </c>
      <c r="AF267">
        <f t="shared" si="30"/>
        <v>6</v>
      </c>
      <c r="AG267">
        <f t="shared" si="24"/>
        <v>7</v>
      </c>
      <c r="AH267">
        <f t="shared" si="25"/>
        <v>7</v>
      </c>
    </row>
    <row r="268" spans="27:34" x14ac:dyDescent="0.25">
      <c r="AA268" s="38" t="s">
        <v>533</v>
      </c>
      <c r="AB268">
        <f t="shared" si="26"/>
        <v>7</v>
      </c>
      <c r="AC268">
        <f t="shared" si="27"/>
        <v>7</v>
      </c>
      <c r="AD268">
        <f t="shared" si="28"/>
        <v>7</v>
      </c>
      <c r="AE268">
        <f t="shared" si="29"/>
        <v>7</v>
      </c>
      <c r="AF268">
        <f t="shared" si="30"/>
        <v>7</v>
      </c>
      <c r="AG268">
        <f t="shared" si="24"/>
        <v>7</v>
      </c>
      <c r="AH268">
        <f t="shared" si="25"/>
        <v>7</v>
      </c>
    </row>
    <row r="269" spans="27:34" x14ac:dyDescent="0.25">
      <c r="AA269" s="38" t="s">
        <v>534</v>
      </c>
      <c r="AB269">
        <f t="shared" si="26"/>
        <v>7</v>
      </c>
      <c r="AC269">
        <f t="shared" si="27"/>
        <v>7</v>
      </c>
      <c r="AD269">
        <f t="shared" si="28"/>
        <v>7</v>
      </c>
      <c r="AE269">
        <f t="shared" si="29"/>
        <v>5</v>
      </c>
      <c r="AF269">
        <f t="shared" si="30"/>
        <v>6</v>
      </c>
      <c r="AG269">
        <f t="shared" si="24"/>
        <v>7</v>
      </c>
      <c r="AH269">
        <f t="shared" si="25"/>
        <v>7</v>
      </c>
    </row>
    <row r="270" spans="27:34" x14ac:dyDescent="0.25">
      <c r="AA270" s="38" t="s">
        <v>535</v>
      </c>
      <c r="AB270">
        <f t="shared" si="26"/>
        <v>7</v>
      </c>
      <c r="AC270">
        <f t="shared" si="27"/>
        <v>7</v>
      </c>
      <c r="AD270">
        <f t="shared" si="28"/>
        <v>7</v>
      </c>
      <c r="AE270">
        <f t="shared" si="29"/>
        <v>6</v>
      </c>
      <c r="AF270">
        <f t="shared" si="30"/>
        <v>7</v>
      </c>
      <c r="AG270">
        <f t="shared" si="24"/>
        <v>7</v>
      </c>
      <c r="AH270">
        <f t="shared" si="25"/>
        <v>7</v>
      </c>
    </row>
    <row r="271" spans="27:34" x14ac:dyDescent="0.25">
      <c r="AA271" s="38" t="s">
        <v>536</v>
      </c>
      <c r="AB271">
        <f t="shared" si="26"/>
        <v>7</v>
      </c>
      <c r="AC271">
        <f t="shared" si="27"/>
        <v>7</v>
      </c>
      <c r="AD271">
        <f t="shared" si="28"/>
        <v>7</v>
      </c>
      <c r="AE271">
        <f t="shared" si="29"/>
        <v>4</v>
      </c>
      <c r="AF271">
        <f t="shared" si="30"/>
        <v>5</v>
      </c>
      <c r="AG271">
        <f t="shared" si="24"/>
        <v>7</v>
      </c>
      <c r="AH271">
        <f t="shared" si="25"/>
        <v>7</v>
      </c>
    </row>
    <row r="272" spans="27:34" x14ac:dyDescent="0.25">
      <c r="AA272" s="38" t="s">
        <v>537</v>
      </c>
      <c r="AB272">
        <f t="shared" si="26"/>
        <v>7</v>
      </c>
      <c r="AC272">
        <f t="shared" si="27"/>
        <v>7</v>
      </c>
      <c r="AD272">
        <f t="shared" si="28"/>
        <v>7</v>
      </c>
      <c r="AE272">
        <f t="shared" si="29"/>
        <v>6</v>
      </c>
      <c r="AF272">
        <f t="shared" si="30"/>
        <v>7</v>
      </c>
      <c r="AG272">
        <f t="shared" si="24"/>
        <v>7</v>
      </c>
      <c r="AH272">
        <f t="shared" si="25"/>
        <v>7</v>
      </c>
    </row>
    <row r="273" spans="27:34" x14ac:dyDescent="0.25">
      <c r="AA273" s="38" t="s">
        <v>538</v>
      </c>
      <c r="AB273">
        <f t="shared" si="26"/>
        <v>7</v>
      </c>
      <c r="AC273">
        <f t="shared" si="27"/>
        <v>7</v>
      </c>
      <c r="AD273">
        <f t="shared" si="28"/>
        <v>7</v>
      </c>
      <c r="AE273">
        <f t="shared" si="29"/>
        <v>7</v>
      </c>
      <c r="AF273">
        <f t="shared" si="30"/>
        <v>6</v>
      </c>
      <c r="AG273">
        <f t="shared" si="24"/>
        <v>7</v>
      </c>
      <c r="AH273">
        <f t="shared" si="25"/>
        <v>7</v>
      </c>
    </row>
    <row r="274" spans="27:34" x14ac:dyDescent="0.25">
      <c r="AA274" s="38" t="s">
        <v>539</v>
      </c>
      <c r="AB274">
        <f t="shared" si="26"/>
        <v>7</v>
      </c>
      <c r="AC274">
        <f t="shared" si="27"/>
        <v>7</v>
      </c>
      <c r="AD274">
        <f t="shared" si="28"/>
        <v>7</v>
      </c>
      <c r="AE274">
        <f t="shared" si="29"/>
        <v>7</v>
      </c>
      <c r="AF274">
        <f t="shared" si="30"/>
        <v>7</v>
      </c>
      <c r="AG274">
        <f t="shared" si="24"/>
        <v>7</v>
      </c>
      <c r="AH274">
        <f t="shared" si="25"/>
        <v>7</v>
      </c>
    </row>
    <row r="275" spans="27:34" x14ac:dyDescent="0.25">
      <c r="AA275" s="38" t="s">
        <v>540</v>
      </c>
      <c r="AB275">
        <f t="shared" si="26"/>
        <v>6</v>
      </c>
      <c r="AC275">
        <f t="shared" si="27"/>
        <v>6</v>
      </c>
      <c r="AD275">
        <f t="shared" si="28"/>
        <v>7</v>
      </c>
      <c r="AE275">
        <f t="shared" si="29"/>
        <v>5</v>
      </c>
      <c r="AF275">
        <f t="shared" si="30"/>
        <v>6</v>
      </c>
      <c r="AG275">
        <f t="shared" si="24"/>
        <v>7</v>
      </c>
      <c r="AH275">
        <f t="shared" si="25"/>
        <v>7</v>
      </c>
    </row>
    <row r="276" spans="27:34" x14ac:dyDescent="0.25">
      <c r="AA276" s="38" t="s">
        <v>541</v>
      </c>
      <c r="AB276">
        <f t="shared" si="26"/>
        <v>7</v>
      </c>
      <c r="AC276">
        <f t="shared" si="27"/>
        <v>7</v>
      </c>
      <c r="AD276">
        <f t="shared" si="28"/>
        <v>7</v>
      </c>
      <c r="AE276">
        <f t="shared" si="29"/>
        <v>4</v>
      </c>
      <c r="AF276">
        <f t="shared" si="30"/>
        <v>6</v>
      </c>
      <c r="AG276">
        <f t="shared" si="24"/>
        <v>7</v>
      </c>
      <c r="AH276">
        <f t="shared" si="25"/>
        <v>7</v>
      </c>
    </row>
    <row r="277" spans="27:34" x14ac:dyDescent="0.25">
      <c r="AA277" s="38" t="s">
        <v>542</v>
      </c>
      <c r="AB277">
        <f t="shared" si="26"/>
        <v>7</v>
      </c>
      <c r="AC277">
        <f t="shared" si="27"/>
        <v>7</v>
      </c>
      <c r="AD277">
        <f t="shared" si="28"/>
        <v>7</v>
      </c>
      <c r="AE277">
        <f t="shared" si="29"/>
        <v>7</v>
      </c>
      <c r="AF277">
        <f t="shared" si="30"/>
        <v>7</v>
      </c>
      <c r="AG277">
        <f t="shared" si="24"/>
        <v>7</v>
      </c>
      <c r="AH277">
        <f t="shared" si="25"/>
        <v>6</v>
      </c>
    </row>
    <row r="278" spans="27:34" x14ac:dyDescent="0.25">
      <c r="AA278" s="38" t="s">
        <v>543</v>
      </c>
      <c r="AB278">
        <f t="shared" ref="AB278:AB286" si="31">COUNTIF($AB136:$AH136,"&gt;=85%")</f>
        <v>7</v>
      </c>
      <c r="AC278">
        <f t="shared" ref="AC278:AC286" si="32">COUNTIF($AJ136:$AP136,"&gt;=85%")</f>
        <v>7</v>
      </c>
      <c r="AD278">
        <f t="shared" ref="AD278:AD286" si="33">COUNTIF($AR136:$AX136,"&gt;=85%")</f>
        <v>7</v>
      </c>
      <c r="AE278">
        <f t="shared" ref="AE278:AE286" si="34">COUNTIF($AZ136:$BF136,"&gt;=85%")</f>
        <v>7</v>
      </c>
      <c r="AF278">
        <f t="shared" ref="AF278:AF286" si="35">COUNTIF($BH136:$BN136,"&gt;=85%")</f>
        <v>7</v>
      </c>
      <c r="AG278">
        <f t="shared" si="24"/>
        <v>7</v>
      </c>
      <c r="AH278">
        <f t="shared" si="25"/>
        <v>7</v>
      </c>
    </row>
    <row r="279" spans="27:34" x14ac:dyDescent="0.25">
      <c r="AA279" s="38" t="s">
        <v>544</v>
      </c>
      <c r="AB279">
        <f t="shared" si="31"/>
        <v>7</v>
      </c>
      <c r="AC279">
        <f t="shared" si="32"/>
        <v>7</v>
      </c>
      <c r="AD279">
        <f t="shared" si="33"/>
        <v>7</v>
      </c>
      <c r="AE279">
        <f t="shared" si="34"/>
        <v>7</v>
      </c>
      <c r="AF279">
        <f t="shared" si="35"/>
        <v>7</v>
      </c>
      <c r="AG279">
        <f t="shared" ref="AG279:AG286" si="36">COUNTIF($BP137:$BV137,"&gt;=85%")</f>
        <v>7</v>
      </c>
      <c r="AH279">
        <f t="shared" ref="AH279:AH286" si="37">COUNTIF($BX137:$CD137,"&gt;=85%")</f>
        <v>7</v>
      </c>
    </row>
    <row r="280" spans="27:34" x14ac:dyDescent="0.25">
      <c r="AA280" s="38" t="s">
        <v>545</v>
      </c>
      <c r="AB280">
        <f t="shared" si="31"/>
        <v>7</v>
      </c>
      <c r="AC280">
        <f t="shared" si="32"/>
        <v>7</v>
      </c>
      <c r="AD280">
        <f t="shared" si="33"/>
        <v>7</v>
      </c>
      <c r="AE280">
        <f t="shared" si="34"/>
        <v>7</v>
      </c>
      <c r="AF280">
        <f t="shared" si="35"/>
        <v>7</v>
      </c>
      <c r="AG280">
        <f t="shared" si="36"/>
        <v>7</v>
      </c>
      <c r="AH280">
        <f t="shared" si="37"/>
        <v>7</v>
      </c>
    </row>
    <row r="281" spans="27:34" x14ac:dyDescent="0.25">
      <c r="AA281" s="38" t="s">
        <v>546</v>
      </c>
      <c r="AB281">
        <f t="shared" si="31"/>
        <v>7</v>
      </c>
      <c r="AC281">
        <f t="shared" si="32"/>
        <v>7</v>
      </c>
      <c r="AD281">
        <f t="shared" si="33"/>
        <v>7</v>
      </c>
      <c r="AE281">
        <f t="shared" si="34"/>
        <v>7</v>
      </c>
      <c r="AF281">
        <f t="shared" si="35"/>
        <v>7</v>
      </c>
      <c r="AG281">
        <f t="shared" si="36"/>
        <v>7</v>
      </c>
      <c r="AH281">
        <f t="shared" si="37"/>
        <v>7</v>
      </c>
    </row>
    <row r="282" spans="27:34" x14ac:dyDescent="0.25">
      <c r="AA282" s="38" t="s">
        <v>547</v>
      </c>
      <c r="AB282">
        <f t="shared" si="31"/>
        <v>7</v>
      </c>
      <c r="AC282">
        <f t="shared" si="32"/>
        <v>7</v>
      </c>
      <c r="AD282">
        <f t="shared" si="33"/>
        <v>7</v>
      </c>
      <c r="AE282">
        <f t="shared" si="34"/>
        <v>7</v>
      </c>
      <c r="AF282">
        <f t="shared" si="35"/>
        <v>7</v>
      </c>
      <c r="AG282">
        <f t="shared" si="36"/>
        <v>7</v>
      </c>
      <c r="AH282">
        <f t="shared" si="37"/>
        <v>7</v>
      </c>
    </row>
    <row r="283" spans="27:34" x14ac:dyDescent="0.25">
      <c r="AA283" s="38" t="s">
        <v>548</v>
      </c>
      <c r="AB283">
        <f t="shared" si="31"/>
        <v>7</v>
      </c>
      <c r="AC283">
        <f t="shared" si="32"/>
        <v>7</v>
      </c>
      <c r="AD283">
        <f t="shared" si="33"/>
        <v>7</v>
      </c>
      <c r="AE283">
        <f t="shared" si="34"/>
        <v>6</v>
      </c>
      <c r="AF283">
        <f t="shared" si="35"/>
        <v>7</v>
      </c>
      <c r="AG283">
        <f t="shared" si="36"/>
        <v>7</v>
      </c>
      <c r="AH283">
        <f t="shared" si="37"/>
        <v>7</v>
      </c>
    </row>
    <row r="284" spans="27:34" x14ac:dyDescent="0.25">
      <c r="AA284" s="38" t="s">
        <v>549</v>
      </c>
      <c r="AB284">
        <f t="shared" si="31"/>
        <v>6</v>
      </c>
      <c r="AC284">
        <f t="shared" si="32"/>
        <v>7</v>
      </c>
      <c r="AD284">
        <f t="shared" si="33"/>
        <v>3</v>
      </c>
      <c r="AE284">
        <f t="shared" si="34"/>
        <v>4</v>
      </c>
      <c r="AF284">
        <f t="shared" si="35"/>
        <v>6</v>
      </c>
      <c r="AG284">
        <f t="shared" si="36"/>
        <v>7</v>
      </c>
      <c r="AH284">
        <f t="shared" si="37"/>
        <v>7</v>
      </c>
    </row>
    <row r="285" spans="27:34" x14ac:dyDescent="0.25">
      <c r="AA285" s="38" t="s">
        <v>550</v>
      </c>
      <c r="AB285">
        <f t="shared" si="31"/>
        <v>5</v>
      </c>
      <c r="AC285">
        <f t="shared" si="32"/>
        <v>5</v>
      </c>
      <c r="AD285">
        <f t="shared" si="33"/>
        <v>5</v>
      </c>
      <c r="AE285">
        <f t="shared" si="34"/>
        <v>3</v>
      </c>
      <c r="AF285">
        <f t="shared" si="35"/>
        <v>4</v>
      </c>
      <c r="AG285">
        <f t="shared" si="36"/>
        <v>7</v>
      </c>
      <c r="AH285">
        <f t="shared" si="37"/>
        <v>6</v>
      </c>
    </row>
    <row r="286" spans="27:34" x14ac:dyDescent="0.25">
      <c r="AA286" s="38" t="s">
        <v>551</v>
      </c>
      <c r="AB286">
        <f t="shared" si="31"/>
        <v>7</v>
      </c>
      <c r="AC286">
        <f t="shared" si="32"/>
        <v>7</v>
      </c>
      <c r="AD286">
        <f t="shared" si="33"/>
        <v>7</v>
      </c>
      <c r="AE286">
        <f t="shared" si="34"/>
        <v>7</v>
      </c>
      <c r="AF286">
        <f t="shared" si="35"/>
        <v>6</v>
      </c>
      <c r="AG286">
        <f t="shared" si="36"/>
        <v>7</v>
      </c>
      <c r="AH286">
        <f t="shared" si="37"/>
        <v>7</v>
      </c>
    </row>
    <row r="289" spans="27:41" x14ac:dyDescent="0.25">
      <c r="AA289" s="26" t="s">
        <v>613</v>
      </c>
      <c r="AB289" s="47" t="s">
        <v>260</v>
      </c>
      <c r="AC289" s="47" t="s">
        <v>261</v>
      </c>
      <c r="AD289" s="47" t="s">
        <v>262</v>
      </c>
      <c r="AE289" s="47" t="s">
        <v>263</v>
      </c>
      <c r="AF289" s="47" t="s">
        <v>264</v>
      </c>
      <c r="AG289" s="47" t="s">
        <v>265</v>
      </c>
      <c r="AH289" s="47" t="s">
        <v>266</v>
      </c>
      <c r="AI289" s="47" t="s">
        <v>267</v>
      </c>
      <c r="AJ289" s="47" t="s">
        <v>268</v>
      </c>
      <c r="AK289" s="47" t="s">
        <v>269</v>
      </c>
      <c r="AL289" s="47" t="s">
        <v>270</v>
      </c>
      <c r="AM289" s="47" t="s">
        <v>271</v>
      </c>
      <c r="AN289" s="47" t="s">
        <v>272</v>
      </c>
      <c r="AO289" s="47" t="s">
        <v>273</v>
      </c>
    </row>
    <row r="290" spans="27:41" x14ac:dyDescent="0.25">
      <c r="AA290" s="26" t="s">
        <v>234</v>
      </c>
      <c r="AB290" s="47">
        <f>COUNTIF(AB291:AB427,"&gt;0")</f>
        <v>105</v>
      </c>
      <c r="AC290" s="47">
        <f t="shared" ref="AC290:AH290" si="38">COUNTIF(AC291:AC427,"&gt;0")</f>
        <v>105</v>
      </c>
      <c r="AD290" s="47">
        <f t="shared" si="38"/>
        <v>112</v>
      </c>
      <c r="AE290" s="47">
        <f t="shared" si="38"/>
        <v>100</v>
      </c>
      <c r="AF290" s="47">
        <f t="shared" si="38"/>
        <v>92</v>
      </c>
      <c r="AG290" s="47">
        <f t="shared" si="38"/>
        <v>116</v>
      </c>
      <c r="AH290" s="47">
        <f t="shared" si="38"/>
        <v>106</v>
      </c>
      <c r="AI290" s="47"/>
      <c r="AJ290" s="47"/>
      <c r="AK290" s="47"/>
      <c r="AL290" s="47"/>
      <c r="AM290" s="47"/>
      <c r="AN290" s="47"/>
      <c r="AO290" s="47"/>
    </row>
    <row r="291" spans="27:41" x14ac:dyDescent="0.25">
      <c r="AA291" s="38" t="s">
        <v>415</v>
      </c>
      <c r="AB291">
        <f t="shared" ref="AB291:AB322" si="39">COUNTIF($AB8:$AH8,"&gt;=95%")</f>
        <v>6</v>
      </c>
      <c r="AC291">
        <f t="shared" ref="AC291:AC322" si="40">COUNTIF($AJ8:$AP8,"&gt;=95%")</f>
        <v>5</v>
      </c>
      <c r="AD291">
        <f t="shared" ref="AD291:AD322" si="41">COUNTIF($AR8:$AX8,"&gt;=95%")</f>
        <v>7</v>
      </c>
      <c r="AE291">
        <f t="shared" ref="AE291:AE322" si="42">COUNTIF($AZ8:$BF8,"&gt;=95%")</f>
        <v>3</v>
      </c>
      <c r="AF291">
        <f t="shared" ref="AF291:AF322" si="43">COUNTIF($BH8:$BN8,"&gt;=95%")</f>
        <v>2</v>
      </c>
      <c r="AG291">
        <f>COUNTIF($BP8:$BV8,"&gt;=95%")</f>
        <v>5</v>
      </c>
      <c r="AH291">
        <f>COUNTIF($BX8:$CD8,"&gt;=95%")</f>
        <v>3</v>
      </c>
    </row>
    <row r="292" spans="27:41" x14ac:dyDescent="0.25">
      <c r="AA292" s="38" t="s">
        <v>416</v>
      </c>
      <c r="AB292">
        <f t="shared" si="39"/>
        <v>7</v>
      </c>
      <c r="AC292">
        <f t="shared" si="40"/>
        <v>3</v>
      </c>
      <c r="AD292">
        <f t="shared" si="41"/>
        <v>5</v>
      </c>
      <c r="AE292">
        <f t="shared" si="42"/>
        <v>3</v>
      </c>
      <c r="AF292">
        <f t="shared" si="43"/>
        <v>5</v>
      </c>
      <c r="AG292">
        <f t="shared" ref="AG292:AG355" si="44">COUNTIF($BP9:$BV9,"&gt;=95%")</f>
        <v>4</v>
      </c>
      <c r="AH292">
        <f t="shared" ref="AH292:AH355" si="45">COUNTIF($BX9:$CD9,"&gt;=95%")</f>
        <v>3</v>
      </c>
    </row>
    <row r="293" spans="27:41" x14ac:dyDescent="0.25">
      <c r="AA293" s="38" t="s">
        <v>417</v>
      </c>
      <c r="AB293">
        <f t="shared" si="39"/>
        <v>0</v>
      </c>
      <c r="AC293">
        <f t="shared" si="40"/>
        <v>0</v>
      </c>
      <c r="AD293">
        <f t="shared" si="41"/>
        <v>0</v>
      </c>
      <c r="AE293">
        <f t="shared" si="42"/>
        <v>0</v>
      </c>
      <c r="AF293">
        <f t="shared" si="43"/>
        <v>0</v>
      </c>
      <c r="AG293">
        <f t="shared" si="44"/>
        <v>0</v>
      </c>
      <c r="AH293">
        <f t="shared" si="45"/>
        <v>0</v>
      </c>
    </row>
    <row r="294" spans="27:41" x14ac:dyDescent="0.25">
      <c r="AA294" s="38" t="s">
        <v>418</v>
      </c>
      <c r="AB294">
        <f t="shared" si="39"/>
        <v>4</v>
      </c>
      <c r="AC294">
        <f t="shared" si="40"/>
        <v>5</v>
      </c>
      <c r="AD294">
        <f t="shared" si="41"/>
        <v>7</v>
      </c>
      <c r="AE294">
        <f t="shared" si="42"/>
        <v>3</v>
      </c>
      <c r="AF294">
        <f t="shared" si="43"/>
        <v>1</v>
      </c>
      <c r="AG294">
        <f t="shared" si="44"/>
        <v>2</v>
      </c>
      <c r="AH294">
        <f t="shared" si="45"/>
        <v>0</v>
      </c>
    </row>
    <row r="295" spans="27:41" x14ac:dyDescent="0.25">
      <c r="AA295" s="38" t="s">
        <v>419</v>
      </c>
      <c r="AB295">
        <f t="shared" si="39"/>
        <v>7</v>
      </c>
      <c r="AC295">
        <f t="shared" si="40"/>
        <v>7</v>
      </c>
      <c r="AD295">
        <f t="shared" si="41"/>
        <v>6</v>
      </c>
      <c r="AE295">
        <f t="shared" si="42"/>
        <v>4</v>
      </c>
      <c r="AF295">
        <f t="shared" si="43"/>
        <v>6</v>
      </c>
      <c r="AG295">
        <f t="shared" si="44"/>
        <v>6</v>
      </c>
      <c r="AH295">
        <f t="shared" si="45"/>
        <v>4</v>
      </c>
    </row>
    <row r="296" spans="27:41" x14ac:dyDescent="0.25">
      <c r="AA296" s="38" t="s">
        <v>420</v>
      </c>
      <c r="AB296">
        <f t="shared" si="39"/>
        <v>7</v>
      </c>
      <c r="AC296">
        <f t="shared" si="40"/>
        <v>5</v>
      </c>
      <c r="AD296">
        <f t="shared" si="41"/>
        <v>7</v>
      </c>
      <c r="AE296">
        <f t="shared" si="42"/>
        <v>4</v>
      </c>
      <c r="AF296">
        <f t="shared" si="43"/>
        <v>7</v>
      </c>
      <c r="AG296">
        <f t="shared" si="44"/>
        <v>7</v>
      </c>
      <c r="AH296">
        <f t="shared" si="45"/>
        <v>7</v>
      </c>
    </row>
    <row r="297" spans="27:41" x14ac:dyDescent="0.25">
      <c r="AA297" s="38" t="s">
        <v>421</v>
      </c>
      <c r="AB297">
        <f t="shared" si="39"/>
        <v>6</v>
      </c>
      <c r="AC297">
        <f t="shared" si="40"/>
        <v>7</v>
      </c>
      <c r="AD297">
        <f t="shared" si="41"/>
        <v>7</v>
      </c>
      <c r="AE297">
        <f t="shared" si="42"/>
        <v>4</v>
      </c>
      <c r="AF297">
        <f t="shared" si="43"/>
        <v>0</v>
      </c>
      <c r="AG297">
        <f t="shared" si="44"/>
        <v>4</v>
      </c>
      <c r="AH297">
        <f t="shared" si="45"/>
        <v>5</v>
      </c>
    </row>
    <row r="298" spans="27:41" x14ac:dyDescent="0.25">
      <c r="AA298" s="38" t="s">
        <v>422</v>
      </c>
      <c r="AB298">
        <f t="shared" si="39"/>
        <v>7</v>
      </c>
      <c r="AC298">
        <f t="shared" si="40"/>
        <v>7</v>
      </c>
      <c r="AD298">
        <f t="shared" si="41"/>
        <v>7</v>
      </c>
      <c r="AE298">
        <f t="shared" si="42"/>
        <v>7</v>
      </c>
      <c r="AF298">
        <f t="shared" si="43"/>
        <v>7</v>
      </c>
      <c r="AG298">
        <f t="shared" si="44"/>
        <v>7</v>
      </c>
      <c r="AH298">
        <f t="shared" si="45"/>
        <v>7</v>
      </c>
    </row>
    <row r="299" spans="27:41" x14ac:dyDescent="0.25">
      <c r="AA299" s="38" t="s">
        <v>423</v>
      </c>
      <c r="AB299">
        <f t="shared" si="39"/>
        <v>2</v>
      </c>
      <c r="AC299">
        <f t="shared" si="40"/>
        <v>7</v>
      </c>
      <c r="AD299">
        <f t="shared" si="41"/>
        <v>6</v>
      </c>
      <c r="AE299">
        <f t="shared" si="42"/>
        <v>3</v>
      </c>
      <c r="AF299">
        <f t="shared" si="43"/>
        <v>7</v>
      </c>
      <c r="AG299">
        <f t="shared" si="44"/>
        <v>5</v>
      </c>
      <c r="AH299">
        <f t="shared" si="45"/>
        <v>6</v>
      </c>
    </row>
    <row r="300" spans="27:41" x14ac:dyDescent="0.25">
      <c r="AA300" s="38" t="s">
        <v>424</v>
      </c>
      <c r="AB300">
        <f t="shared" si="39"/>
        <v>0</v>
      </c>
      <c r="AC300">
        <f t="shared" si="40"/>
        <v>0</v>
      </c>
      <c r="AD300">
        <f t="shared" si="41"/>
        <v>0</v>
      </c>
      <c r="AE300">
        <f t="shared" si="42"/>
        <v>0</v>
      </c>
      <c r="AF300">
        <f t="shared" si="43"/>
        <v>0</v>
      </c>
      <c r="AG300">
        <f t="shared" si="44"/>
        <v>0</v>
      </c>
      <c r="AH300">
        <f t="shared" si="45"/>
        <v>0</v>
      </c>
    </row>
    <row r="301" spans="27:41" x14ac:dyDescent="0.25">
      <c r="AA301" s="38" t="s">
        <v>425</v>
      </c>
      <c r="AB301">
        <f t="shared" si="39"/>
        <v>7</v>
      </c>
      <c r="AC301">
        <f t="shared" si="40"/>
        <v>7</v>
      </c>
      <c r="AD301">
        <f t="shared" si="41"/>
        <v>7</v>
      </c>
      <c r="AE301">
        <f t="shared" si="42"/>
        <v>4</v>
      </c>
      <c r="AF301">
        <f t="shared" si="43"/>
        <v>2</v>
      </c>
      <c r="AG301">
        <f t="shared" si="44"/>
        <v>7</v>
      </c>
      <c r="AH301">
        <f t="shared" si="45"/>
        <v>5</v>
      </c>
    </row>
    <row r="302" spans="27:41" x14ac:dyDescent="0.25">
      <c r="AA302" s="38" t="s">
        <v>426</v>
      </c>
      <c r="AB302">
        <f t="shared" si="39"/>
        <v>6</v>
      </c>
      <c r="AC302">
        <f t="shared" si="40"/>
        <v>7</v>
      </c>
      <c r="AD302">
        <f t="shared" si="41"/>
        <v>7</v>
      </c>
      <c r="AE302">
        <f t="shared" si="42"/>
        <v>3</v>
      </c>
      <c r="AF302">
        <f t="shared" si="43"/>
        <v>6</v>
      </c>
      <c r="AG302">
        <f t="shared" si="44"/>
        <v>2</v>
      </c>
      <c r="AH302">
        <f t="shared" si="45"/>
        <v>2</v>
      </c>
    </row>
    <row r="303" spans="27:41" x14ac:dyDescent="0.25">
      <c r="AA303" s="38" t="s">
        <v>427</v>
      </c>
      <c r="AB303">
        <f t="shared" si="39"/>
        <v>7</v>
      </c>
      <c r="AC303">
        <f t="shared" si="40"/>
        <v>4</v>
      </c>
      <c r="AD303">
        <f t="shared" si="41"/>
        <v>3</v>
      </c>
      <c r="AE303">
        <f t="shared" si="42"/>
        <v>1</v>
      </c>
      <c r="AF303">
        <f t="shared" si="43"/>
        <v>3</v>
      </c>
      <c r="AG303">
        <f t="shared" si="44"/>
        <v>4</v>
      </c>
      <c r="AH303">
        <f t="shared" si="45"/>
        <v>5</v>
      </c>
    </row>
    <row r="304" spans="27:41" x14ac:dyDescent="0.25">
      <c r="AA304" s="38" t="s">
        <v>428</v>
      </c>
      <c r="AB304">
        <f t="shared" si="39"/>
        <v>7</v>
      </c>
      <c r="AC304">
        <f t="shared" si="40"/>
        <v>7</v>
      </c>
      <c r="AD304">
        <f t="shared" si="41"/>
        <v>7</v>
      </c>
      <c r="AE304">
        <f t="shared" si="42"/>
        <v>5</v>
      </c>
      <c r="AF304">
        <f t="shared" si="43"/>
        <v>6</v>
      </c>
      <c r="AG304">
        <f t="shared" si="44"/>
        <v>6</v>
      </c>
      <c r="AH304">
        <f t="shared" si="45"/>
        <v>7</v>
      </c>
    </row>
    <row r="305" spans="27:34" x14ac:dyDescent="0.25">
      <c r="AA305" s="38" t="s">
        <v>429</v>
      </c>
      <c r="AB305">
        <f t="shared" si="39"/>
        <v>6</v>
      </c>
      <c r="AC305">
        <f t="shared" si="40"/>
        <v>7</v>
      </c>
      <c r="AD305">
        <f t="shared" si="41"/>
        <v>7</v>
      </c>
      <c r="AE305">
        <f t="shared" si="42"/>
        <v>7</v>
      </c>
      <c r="AF305">
        <f t="shared" si="43"/>
        <v>6</v>
      </c>
      <c r="AG305">
        <f t="shared" si="44"/>
        <v>5</v>
      </c>
      <c r="AH305">
        <f t="shared" si="45"/>
        <v>7</v>
      </c>
    </row>
    <row r="306" spans="27:34" x14ac:dyDescent="0.25">
      <c r="AA306" s="38" t="s">
        <v>430</v>
      </c>
      <c r="AB306">
        <f t="shared" si="39"/>
        <v>7</v>
      </c>
      <c r="AC306">
        <f t="shared" si="40"/>
        <v>7</v>
      </c>
      <c r="AD306">
        <f t="shared" si="41"/>
        <v>7</v>
      </c>
      <c r="AE306">
        <f t="shared" si="42"/>
        <v>5</v>
      </c>
      <c r="AF306">
        <f t="shared" si="43"/>
        <v>5</v>
      </c>
      <c r="AG306">
        <f t="shared" si="44"/>
        <v>7</v>
      </c>
      <c r="AH306">
        <f t="shared" si="45"/>
        <v>7</v>
      </c>
    </row>
    <row r="307" spans="27:34" x14ac:dyDescent="0.25">
      <c r="AA307" s="38" t="s">
        <v>431</v>
      </c>
      <c r="AB307">
        <f t="shared" si="39"/>
        <v>0</v>
      </c>
      <c r="AC307">
        <f t="shared" si="40"/>
        <v>0</v>
      </c>
      <c r="AD307">
        <f t="shared" si="41"/>
        <v>0</v>
      </c>
      <c r="AE307">
        <f t="shared" si="42"/>
        <v>0</v>
      </c>
      <c r="AF307">
        <f t="shared" si="43"/>
        <v>0</v>
      </c>
      <c r="AG307">
        <f t="shared" si="44"/>
        <v>1</v>
      </c>
      <c r="AH307">
        <f t="shared" si="45"/>
        <v>0</v>
      </c>
    </row>
    <row r="308" spans="27:34" x14ac:dyDescent="0.25">
      <c r="AA308" s="38" t="s">
        <v>432</v>
      </c>
      <c r="AB308">
        <f t="shared" si="39"/>
        <v>0</v>
      </c>
      <c r="AC308">
        <f t="shared" si="40"/>
        <v>2</v>
      </c>
      <c r="AD308">
        <f t="shared" si="41"/>
        <v>0</v>
      </c>
      <c r="AE308">
        <f t="shared" si="42"/>
        <v>1</v>
      </c>
      <c r="AF308">
        <f t="shared" si="43"/>
        <v>0</v>
      </c>
      <c r="AG308">
        <f t="shared" si="44"/>
        <v>1</v>
      </c>
      <c r="AH308">
        <f t="shared" si="45"/>
        <v>1</v>
      </c>
    </row>
    <row r="309" spans="27:34" x14ac:dyDescent="0.25">
      <c r="AA309" s="38" t="s">
        <v>433</v>
      </c>
      <c r="AB309">
        <f t="shared" si="39"/>
        <v>6</v>
      </c>
      <c r="AC309">
        <f t="shared" si="40"/>
        <v>5</v>
      </c>
      <c r="AD309">
        <f t="shared" si="41"/>
        <v>5</v>
      </c>
      <c r="AE309">
        <f t="shared" si="42"/>
        <v>2</v>
      </c>
      <c r="AF309">
        <f t="shared" si="43"/>
        <v>4</v>
      </c>
      <c r="AG309">
        <f t="shared" si="44"/>
        <v>4</v>
      </c>
      <c r="AH309">
        <f t="shared" si="45"/>
        <v>5</v>
      </c>
    </row>
    <row r="310" spans="27:34" x14ac:dyDescent="0.25">
      <c r="AA310" s="38" t="s">
        <v>434</v>
      </c>
      <c r="AB310">
        <f t="shared" si="39"/>
        <v>1</v>
      </c>
      <c r="AC310">
        <f t="shared" si="40"/>
        <v>4</v>
      </c>
      <c r="AD310">
        <f t="shared" si="41"/>
        <v>1</v>
      </c>
      <c r="AE310">
        <f t="shared" si="42"/>
        <v>1</v>
      </c>
      <c r="AF310">
        <f t="shared" si="43"/>
        <v>2</v>
      </c>
      <c r="AG310">
        <f t="shared" si="44"/>
        <v>4</v>
      </c>
      <c r="AH310">
        <f t="shared" si="45"/>
        <v>0</v>
      </c>
    </row>
    <row r="311" spans="27:34" x14ac:dyDescent="0.25">
      <c r="AA311" s="38" t="s">
        <v>435</v>
      </c>
      <c r="AB311">
        <f t="shared" si="39"/>
        <v>0</v>
      </c>
      <c r="AC311">
        <f t="shared" si="40"/>
        <v>0</v>
      </c>
      <c r="AD311">
        <f t="shared" si="41"/>
        <v>0</v>
      </c>
      <c r="AE311">
        <f t="shared" si="42"/>
        <v>0</v>
      </c>
      <c r="AF311">
        <f t="shared" si="43"/>
        <v>0</v>
      </c>
      <c r="AG311">
        <f t="shared" si="44"/>
        <v>0</v>
      </c>
      <c r="AH311">
        <f t="shared" si="45"/>
        <v>0</v>
      </c>
    </row>
    <row r="312" spans="27:34" x14ac:dyDescent="0.25">
      <c r="AA312" s="38" t="s">
        <v>436</v>
      </c>
      <c r="AB312">
        <f t="shared" si="39"/>
        <v>6</v>
      </c>
      <c r="AC312">
        <f t="shared" si="40"/>
        <v>7</v>
      </c>
      <c r="AD312">
        <f t="shared" si="41"/>
        <v>7</v>
      </c>
      <c r="AE312">
        <f t="shared" si="42"/>
        <v>4</v>
      </c>
      <c r="AF312">
        <f t="shared" si="43"/>
        <v>6</v>
      </c>
      <c r="AG312">
        <f t="shared" si="44"/>
        <v>6</v>
      </c>
      <c r="AH312">
        <f t="shared" si="45"/>
        <v>7</v>
      </c>
    </row>
    <row r="313" spans="27:34" x14ac:dyDescent="0.25">
      <c r="AA313" s="38" t="s">
        <v>437</v>
      </c>
      <c r="AB313">
        <f t="shared" si="39"/>
        <v>3</v>
      </c>
      <c r="AC313">
        <f t="shared" si="40"/>
        <v>4</v>
      </c>
      <c r="AD313">
        <f t="shared" si="41"/>
        <v>6</v>
      </c>
      <c r="AE313">
        <f t="shared" si="42"/>
        <v>2</v>
      </c>
      <c r="AF313">
        <f t="shared" si="43"/>
        <v>5</v>
      </c>
      <c r="AG313">
        <f t="shared" si="44"/>
        <v>4</v>
      </c>
      <c r="AH313">
        <f t="shared" si="45"/>
        <v>6</v>
      </c>
    </row>
    <row r="314" spans="27:34" x14ac:dyDescent="0.25">
      <c r="AA314" s="38" t="s">
        <v>438</v>
      </c>
      <c r="AB314">
        <f t="shared" si="39"/>
        <v>0</v>
      </c>
      <c r="AC314">
        <f t="shared" si="40"/>
        <v>0</v>
      </c>
      <c r="AD314">
        <f t="shared" si="41"/>
        <v>0</v>
      </c>
      <c r="AE314">
        <f t="shared" si="42"/>
        <v>0</v>
      </c>
      <c r="AF314">
        <f t="shared" si="43"/>
        <v>0</v>
      </c>
      <c r="AG314">
        <f t="shared" si="44"/>
        <v>0</v>
      </c>
      <c r="AH314">
        <f t="shared" si="45"/>
        <v>0</v>
      </c>
    </row>
    <row r="315" spans="27:34" x14ac:dyDescent="0.25">
      <c r="AA315" s="38" t="s">
        <v>439</v>
      </c>
      <c r="AB315">
        <f t="shared" si="39"/>
        <v>6</v>
      </c>
      <c r="AC315">
        <f t="shared" si="40"/>
        <v>7</v>
      </c>
      <c r="AD315">
        <f t="shared" si="41"/>
        <v>7</v>
      </c>
      <c r="AE315">
        <f t="shared" si="42"/>
        <v>5</v>
      </c>
      <c r="AF315">
        <f t="shared" si="43"/>
        <v>7</v>
      </c>
      <c r="AG315">
        <f t="shared" si="44"/>
        <v>6</v>
      </c>
      <c r="AH315">
        <f t="shared" si="45"/>
        <v>7</v>
      </c>
    </row>
    <row r="316" spans="27:34" x14ac:dyDescent="0.25">
      <c r="AA316" s="38" t="s">
        <v>440</v>
      </c>
      <c r="AB316">
        <f t="shared" si="39"/>
        <v>6</v>
      </c>
      <c r="AC316">
        <f t="shared" si="40"/>
        <v>5</v>
      </c>
      <c r="AD316">
        <f t="shared" si="41"/>
        <v>6</v>
      </c>
      <c r="AE316">
        <f t="shared" si="42"/>
        <v>3</v>
      </c>
      <c r="AF316">
        <f t="shared" si="43"/>
        <v>4</v>
      </c>
      <c r="AG316">
        <f t="shared" si="44"/>
        <v>7</v>
      </c>
      <c r="AH316">
        <f t="shared" si="45"/>
        <v>0</v>
      </c>
    </row>
    <row r="317" spans="27:34" x14ac:dyDescent="0.25">
      <c r="AA317" s="38" t="s">
        <v>441</v>
      </c>
      <c r="AB317">
        <f t="shared" si="39"/>
        <v>0</v>
      </c>
      <c r="AC317">
        <f t="shared" si="40"/>
        <v>0</v>
      </c>
      <c r="AD317">
        <f t="shared" si="41"/>
        <v>0</v>
      </c>
      <c r="AE317">
        <f t="shared" si="42"/>
        <v>0</v>
      </c>
      <c r="AF317">
        <f t="shared" si="43"/>
        <v>0</v>
      </c>
      <c r="AG317">
        <f t="shared" si="44"/>
        <v>0</v>
      </c>
      <c r="AH317">
        <f t="shared" si="45"/>
        <v>0</v>
      </c>
    </row>
    <row r="318" spans="27:34" x14ac:dyDescent="0.25">
      <c r="AA318" s="38" t="s">
        <v>442</v>
      </c>
      <c r="AB318">
        <f t="shared" si="39"/>
        <v>0</v>
      </c>
      <c r="AC318">
        <f t="shared" si="40"/>
        <v>1</v>
      </c>
      <c r="AD318">
        <f t="shared" si="41"/>
        <v>1</v>
      </c>
      <c r="AE318">
        <f t="shared" si="42"/>
        <v>3</v>
      </c>
      <c r="AF318">
        <f t="shared" si="43"/>
        <v>0</v>
      </c>
      <c r="AG318">
        <f t="shared" si="44"/>
        <v>4</v>
      </c>
      <c r="AH318">
        <f t="shared" si="45"/>
        <v>2</v>
      </c>
    </row>
    <row r="319" spans="27:34" x14ac:dyDescent="0.25">
      <c r="AA319" s="38" t="s">
        <v>443</v>
      </c>
      <c r="AB319">
        <f t="shared" si="39"/>
        <v>1</v>
      </c>
      <c r="AC319">
        <f t="shared" si="40"/>
        <v>0</v>
      </c>
      <c r="AD319">
        <f t="shared" si="41"/>
        <v>3</v>
      </c>
      <c r="AE319">
        <f t="shared" si="42"/>
        <v>1</v>
      </c>
      <c r="AF319">
        <f t="shared" si="43"/>
        <v>3</v>
      </c>
      <c r="AG319">
        <f t="shared" si="44"/>
        <v>4</v>
      </c>
      <c r="AH319">
        <f t="shared" si="45"/>
        <v>5</v>
      </c>
    </row>
    <row r="320" spans="27:34" x14ac:dyDescent="0.25">
      <c r="AA320" s="38" t="s">
        <v>444</v>
      </c>
      <c r="AB320">
        <f t="shared" si="39"/>
        <v>4</v>
      </c>
      <c r="AC320">
        <f t="shared" si="40"/>
        <v>4</v>
      </c>
      <c r="AD320">
        <f t="shared" si="41"/>
        <v>2</v>
      </c>
      <c r="AE320">
        <f t="shared" si="42"/>
        <v>4</v>
      </c>
      <c r="AF320">
        <f t="shared" si="43"/>
        <v>6</v>
      </c>
      <c r="AG320">
        <f t="shared" si="44"/>
        <v>7</v>
      </c>
      <c r="AH320">
        <f t="shared" si="45"/>
        <v>6</v>
      </c>
    </row>
    <row r="321" spans="27:34" x14ac:dyDescent="0.25">
      <c r="AA321" s="38" t="s">
        <v>445</v>
      </c>
      <c r="AB321">
        <f t="shared" si="39"/>
        <v>7</v>
      </c>
      <c r="AC321">
        <f t="shared" si="40"/>
        <v>7</v>
      </c>
      <c r="AD321">
        <f t="shared" si="41"/>
        <v>7</v>
      </c>
      <c r="AE321">
        <f t="shared" si="42"/>
        <v>7</v>
      </c>
      <c r="AF321">
        <f t="shared" si="43"/>
        <v>6</v>
      </c>
      <c r="AG321">
        <f t="shared" si="44"/>
        <v>7</v>
      </c>
      <c r="AH321">
        <f t="shared" si="45"/>
        <v>6</v>
      </c>
    </row>
    <row r="322" spans="27:34" x14ac:dyDescent="0.25">
      <c r="AA322" s="38" t="s">
        <v>446</v>
      </c>
      <c r="AB322">
        <f t="shared" si="39"/>
        <v>0</v>
      </c>
      <c r="AC322">
        <f t="shared" si="40"/>
        <v>0</v>
      </c>
      <c r="AD322">
        <f t="shared" si="41"/>
        <v>1</v>
      </c>
      <c r="AE322">
        <f t="shared" si="42"/>
        <v>1</v>
      </c>
      <c r="AF322">
        <f t="shared" si="43"/>
        <v>0</v>
      </c>
      <c r="AG322">
        <f t="shared" si="44"/>
        <v>7</v>
      </c>
      <c r="AH322">
        <f t="shared" si="45"/>
        <v>7</v>
      </c>
    </row>
    <row r="323" spans="27:34" x14ac:dyDescent="0.25">
      <c r="AA323" s="38" t="s">
        <v>447</v>
      </c>
      <c r="AB323">
        <f t="shared" ref="AB323:AB354" si="46">COUNTIF($AB40:$AH40,"&gt;=95%")</f>
        <v>4</v>
      </c>
      <c r="AC323">
        <f t="shared" ref="AC323:AC354" si="47">COUNTIF($AJ40:$AP40,"&gt;=95%")</f>
        <v>2</v>
      </c>
      <c r="AD323">
        <f t="shared" ref="AD323:AD354" si="48">COUNTIF($AR40:$AX40,"&gt;=95%")</f>
        <v>2</v>
      </c>
      <c r="AE323">
        <f t="shared" ref="AE323:AE354" si="49">COUNTIF($AZ40:$BF40,"&gt;=95%")</f>
        <v>2</v>
      </c>
      <c r="AF323">
        <f t="shared" ref="AF323:AF354" si="50">COUNTIF($BH40:$BN40,"&gt;=95%")</f>
        <v>0</v>
      </c>
      <c r="AG323">
        <f t="shared" si="44"/>
        <v>4</v>
      </c>
      <c r="AH323">
        <f t="shared" si="45"/>
        <v>4</v>
      </c>
    </row>
    <row r="324" spans="27:34" x14ac:dyDescent="0.25">
      <c r="AA324" s="38" t="s">
        <v>448</v>
      </c>
      <c r="AB324">
        <f t="shared" si="46"/>
        <v>5</v>
      </c>
      <c r="AC324">
        <f t="shared" si="47"/>
        <v>7</v>
      </c>
      <c r="AD324">
        <f t="shared" si="48"/>
        <v>7</v>
      </c>
      <c r="AE324">
        <f t="shared" si="49"/>
        <v>4</v>
      </c>
      <c r="AF324">
        <f t="shared" si="50"/>
        <v>7</v>
      </c>
      <c r="AG324">
        <f t="shared" si="44"/>
        <v>5</v>
      </c>
      <c r="AH324">
        <f t="shared" si="45"/>
        <v>6</v>
      </c>
    </row>
    <row r="325" spans="27:34" x14ac:dyDescent="0.25">
      <c r="AA325" s="38" t="s">
        <v>449</v>
      </c>
      <c r="AB325">
        <f t="shared" si="46"/>
        <v>0</v>
      </c>
      <c r="AC325">
        <f t="shared" si="47"/>
        <v>0</v>
      </c>
      <c r="AD325">
        <f t="shared" si="48"/>
        <v>0</v>
      </c>
      <c r="AE325">
        <f t="shared" si="49"/>
        <v>0</v>
      </c>
      <c r="AF325">
        <f t="shared" si="50"/>
        <v>0</v>
      </c>
      <c r="AG325">
        <f t="shared" si="44"/>
        <v>1</v>
      </c>
      <c r="AH325">
        <f t="shared" si="45"/>
        <v>0</v>
      </c>
    </row>
    <row r="326" spans="27:34" x14ac:dyDescent="0.25">
      <c r="AA326" s="38" t="s">
        <v>450</v>
      </c>
      <c r="AB326">
        <f t="shared" si="46"/>
        <v>6</v>
      </c>
      <c r="AC326">
        <f t="shared" si="47"/>
        <v>7</v>
      </c>
      <c r="AD326">
        <f t="shared" si="48"/>
        <v>7</v>
      </c>
      <c r="AE326">
        <f t="shared" si="49"/>
        <v>4</v>
      </c>
      <c r="AF326">
        <f t="shared" si="50"/>
        <v>7</v>
      </c>
      <c r="AG326">
        <f t="shared" si="44"/>
        <v>7</v>
      </c>
      <c r="AH326">
        <f t="shared" si="45"/>
        <v>7</v>
      </c>
    </row>
    <row r="327" spans="27:34" x14ac:dyDescent="0.25">
      <c r="AA327" s="38" t="s">
        <v>451</v>
      </c>
      <c r="AB327">
        <f t="shared" si="46"/>
        <v>5</v>
      </c>
      <c r="AC327">
        <f t="shared" si="47"/>
        <v>6</v>
      </c>
      <c r="AD327">
        <f t="shared" si="48"/>
        <v>7</v>
      </c>
      <c r="AE327">
        <f t="shared" si="49"/>
        <v>2</v>
      </c>
      <c r="AF327">
        <f t="shared" si="50"/>
        <v>4</v>
      </c>
      <c r="AG327">
        <f t="shared" si="44"/>
        <v>7</v>
      </c>
      <c r="AH327">
        <f t="shared" si="45"/>
        <v>5</v>
      </c>
    </row>
    <row r="328" spans="27:34" x14ac:dyDescent="0.25">
      <c r="AA328" s="38" t="s">
        <v>452</v>
      </c>
      <c r="AB328">
        <f t="shared" si="46"/>
        <v>6</v>
      </c>
      <c r="AC328">
        <f t="shared" si="47"/>
        <v>5</v>
      </c>
      <c r="AD328">
        <f t="shared" si="48"/>
        <v>5</v>
      </c>
      <c r="AE328">
        <f t="shared" si="49"/>
        <v>2</v>
      </c>
      <c r="AF328">
        <f t="shared" si="50"/>
        <v>1</v>
      </c>
      <c r="AG328">
        <f t="shared" si="44"/>
        <v>7</v>
      </c>
      <c r="AH328">
        <f t="shared" si="45"/>
        <v>7</v>
      </c>
    </row>
    <row r="329" spans="27:34" x14ac:dyDescent="0.25">
      <c r="AA329" s="38" t="s">
        <v>453</v>
      </c>
      <c r="AB329">
        <f t="shared" si="46"/>
        <v>2</v>
      </c>
      <c r="AC329">
        <f t="shared" si="47"/>
        <v>2</v>
      </c>
      <c r="AD329">
        <f t="shared" si="48"/>
        <v>0</v>
      </c>
      <c r="AE329">
        <f t="shared" si="49"/>
        <v>0</v>
      </c>
      <c r="AF329">
        <f t="shared" si="50"/>
        <v>0</v>
      </c>
      <c r="AG329">
        <f t="shared" si="44"/>
        <v>1</v>
      </c>
      <c r="AH329">
        <f t="shared" si="45"/>
        <v>2</v>
      </c>
    </row>
    <row r="330" spans="27:34" x14ac:dyDescent="0.25">
      <c r="AA330" s="38" t="s">
        <v>454</v>
      </c>
      <c r="AB330">
        <f t="shared" si="46"/>
        <v>4</v>
      </c>
      <c r="AC330">
        <f t="shared" si="47"/>
        <v>5</v>
      </c>
      <c r="AD330">
        <f t="shared" si="48"/>
        <v>6</v>
      </c>
      <c r="AE330">
        <f t="shared" si="49"/>
        <v>4</v>
      </c>
      <c r="AF330">
        <f t="shared" si="50"/>
        <v>1</v>
      </c>
      <c r="AG330">
        <f t="shared" si="44"/>
        <v>6</v>
      </c>
      <c r="AH330">
        <f t="shared" si="45"/>
        <v>5</v>
      </c>
    </row>
    <row r="331" spans="27:34" x14ac:dyDescent="0.25">
      <c r="AA331" s="38" t="s">
        <v>455</v>
      </c>
      <c r="AB331">
        <f t="shared" si="46"/>
        <v>1</v>
      </c>
      <c r="AC331">
        <f t="shared" si="47"/>
        <v>3</v>
      </c>
      <c r="AD331">
        <f t="shared" si="48"/>
        <v>1</v>
      </c>
      <c r="AE331">
        <f t="shared" si="49"/>
        <v>0</v>
      </c>
      <c r="AF331">
        <f t="shared" si="50"/>
        <v>0</v>
      </c>
      <c r="AG331">
        <f t="shared" si="44"/>
        <v>1</v>
      </c>
      <c r="AH331">
        <f t="shared" si="45"/>
        <v>1</v>
      </c>
    </row>
    <row r="332" spans="27:34" x14ac:dyDescent="0.25">
      <c r="AA332" s="38" t="s">
        <v>456</v>
      </c>
      <c r="AB332">
        <f t="shared" si="46"/>
        <v>0</v>
      </c>
      <c r="AC332">
        <f t="shared" si="47"/>
        <v>0</v>
      </c>
      <c r="AD332">
        <f t="shared" si="48"/>
        <v>0</v>
      </c>
      <c r="AE332">
        <f t="shared" si="49"/>
        <v>0</v>
      </c>
      <c r="AF332">
        <f t="shared" si="50"/>
        <v>0</v>
      </c>
      <c r="AG332">
        <f t="shared" si="44"/>
        <v>5</v>
      </c>
      <c r="AH332">
        <f t="shared" si="45"/>
        <v>4</v>
      </c>
    </row>
    <row r="333" spans="27:34" x14ac:dyDescent="0.25">
      <c r="AA333" s="38" t="s">
        <v>457</v>
      </c>
      <c r="AB333">
        <f t="shared" si="46"/>
        <v>2</v>
      </c>
      <c r="AC333">
        <f t="shared" si="47"/>
        <v>1</v>
      </c>
      <c r="AD333">
        <f t="shared" si="48"/>
        <v>2</v>
      </c>
      <c r="AE333">
        <f t="shared" si="49"/>
        <v>0</v>
      </c>
      <c r="AF333">
        <f t="shared" si="50"/>
        <v>2</v>
      </c>
      <c r="AG333">
        <f t="shared" si="44"/>
        <v>0</v>
      </c>
      <c r="AH333">
        <f t="shared" si="45"/>
        <v>0</v>
      </c>
    </row>
    <row r="334" spans="27:34" x14ac:dyDescent="0.25">
      <c r="AA334" s="38" t="s">
        <v>458</v>
      </c>
      <c r="AB334">
        <f t="shared" si="46"/>
        <v>3</v>
      </c>
      <c r="AC334">
        <f t="shared" si="47"/>
        <v>5</v>
      </c>
      <c r="AD334">
        <f t="shared" si="48"/>
        <v>0</v>
      </c>
      <c r="AE334">
        <f t="shared" si="49"/>
        <v>2</v>
      </c>
      <c r="AF334">
        <f t="shared" si="50"/>
        <v>0</v>
      </c>
      <c r="AG334">
        <f t="shared" si="44"/>
        <v>1</v>
      </c>
      <c r="AH334">
        <f t="shared" si="45"/>
        <v>2</v>
      </c>
    </row>
    <row r="335" spans="27:34" x14ac:dyDescent="0.25">
      <c r="AA335" s="38" t="s">
        <v>459</v>
      </c>
      <c r="AB335">
        <f t="shared" si="46"/>
        <v>0</v>
      </c>
      <c r="AC335">
        <f t="shared" si="47"/>
        <v>1</v>
      </c>
      <c r="AD335">
        <f t="shared" si="48"/>
        <v>1</v>
      </c>
      <c r="AE335">
        <f t="shared" si="49"/>
        <v>0</v>
      </c>
      <c r="AF335">
        <f t="shared" si="50"/>
        <v>0</v>
      </c>
      <c r="AG335">
        <f t="shared" si="44"/>
        <v>0</v>
      </c>
      <c r="AH335">
        <f t="shared" si="45"/>
        <v>0</v>
      </c>
    </row>
    <row r="336" spans="27:34" x14ac:dyDescent="0.25">
      <c r="AA336" s="38" t="s">
        <v>460</v>
      </c>
      <c r="AB336">
        <f t="shared" si="46"/>
        <v>0</v>
      </c>
      <c r="AC336">
        <f t="shared" si="47"/>
        <v>0</v>
      </c>
      <c r="AD336">
        <f t="shared" si="48"/>
        <v>3</v>
      </c>
      <c r="AE336">
        <f t="shared" si="49"/>
        <v>0</v>
      </c>
      <c r="AF336">
        <f t="shared" si="50"/>
        <v>0</v>
      </c>
      <c r="AG336">
        <f t="shared" si="44"/>
        <v>0</v>
      </c>
      <c r="AH336">
        <f t="shared" si="45"/>
        <v>1</v>
      </c>
    </row>
    <row r="337" spans="27:34" x14ac:dyDescent="0.25">
      <c r="AA337" s="38" t="s">
        <v>461</v>
      </c>
      <c r="AB337">
        <f t="shared" si="46"/>
        <v>2</v>
      </c>
      <c r="AC337">
        <f t="shared" si="47"/>
        <v>7</v>
      </c>
      <c r="AD337">
        <f t="shared" si="48"/>
        <v>7</v>
      </c>
      <c r="AE337">
        <f t="shared" si="49"/>
        <v>3</v>
      </c>
      <c r="AF337">
        <f t="shared" si="50"/>
        <v>0</v>
      </c>
      <c r="AG337">
        <f t="shared" si="44"/>
        <v>7</v>
      </c>
      <c r="AH337">
        <f t="shared" si="45"/>
        <v>4</v>
      </c>
    </row>
    <row r="338" spans="27:34" x14ac:dyDescent="0.25">
      <c r="AA338" s="38" t="s">
        <v>462</v>
      </c>
      <c r="AB338">
        <f t="shared" si="46"/>
        <v>7</v>
      </c>
      <c r="AC338">
        <f t="shared" si="47"/>
        <v>7</v>
      </c>
      <c r="AD338">
        <f t="shared" si="48"/>
        <v>6</v>
      </c>
      <c r="AE338">
        <f t="shared" si="49"/>
        <v>4</v>
      </c>
      <c r="AF338">
        <f t="shared" si="50"/>
        <v>4</v>
      </c>
      <c r="AG338">
        <f t="shared" si="44"/>
        <v>5</v>
      </c>
      <c r="AH338">
        <f t="shared" si="45"/>
        <v>5</v>
      </c>
    </row>
    <row r="339" spans="27:34" x14ac:dyDescent="0.25">
      <c r="AA339" s="38" t="s">
        <v>463</v>
      </c>
      <c r="AB339">
        <f t="shared" si="46"/>
        <v>1</v>
      </c>
      <c r="AC339">
        <f t="shared" si="47"/>
        <v>5</v>
      </c>
      <c r="AD339">
        <f t="shared" si="48"/>
        <v>6</v>
      </c>
      <c r="AE339">
        <f t="shared" si="49"/>
        <v>2</v>
      </c>
      <c r="AF339">
        <f t="shared" si="50"/>
        <v>2</v>
      </c>
      <c r="AG339">
        <f t="shared" si="44"/>
        <v>7</v>
      </c>
      <c r="AH339">
        <f t="shared" si="45"/>
        <v>7</v>
      </c>
    </row>
    <row r="340" spans="27:34" x14ac:dyDescent="0.25">
      <c r="AA340" s="38" t="s">
        <v>464</v>
      </c>
      <c r="AB340">
        <f t="shared" si="46"/>
        <v>7</v>
      </c>
      <c r="AC340">
        <f t="shared" si="47"/>
        <v>7</v>
      </c>
      <c r="AD340">
        <f t="shared" si="48"/>
        <v>7</v>
      </c>
      <c r="AE340">
        <f t="shared" si="49"/>
        <v>4</v>
      </c>
      <c r="AF340">
        <f t="shared" si="50"/>
        <v>5</v>
      </c>
      <c r="AG340">
        <f t="shared" si="44"/>
        <v>7</v>
      </c>
      <c r="AH340">
        <f t="shared" si="45"/>
        <v>7</v>
      </c>
    </row>
    <row r="341" spans="27:34" x14ac:dyDescent="0.25">
      <c r="AA341" s="38" t="s">
        <v>465</v>
      </c>
      <c r="AB341">
        <f t="shared" si="46"/>
        <v>7</v>
      </c>
      <c r="AC341">
        <f t="shared" si="47"/>
        <v>7</v>
      </c>
      <c r="AD341">
        <f t="shared" si="48"/>
        <v>7</v>
      </c>
      <c r="AE341">
        <f t="shared" si="49"/>
        <v>5</v>
      </c>
      <c r="AF341">
        <f t="shared" si="50"/>
        <v>7</v>
      </c>
      <c r="AG341">
        <f t="shared" si="44"/>
        <v>7</v>
      </c>
      <c r="AH341">
        <f t="shared" si="45"/>
        <v>7</v>
      </c>
    </row>
    <row r="342" spans="27:34" x14ac:dyDescent="0.25">
      <c r="AA342" s="38" t="s">
        <v>466</v>
      </c>
      <c r="AB342">
        <f t="shared" si="46"/>
        <v>7</v>
      </c>
      <c r="AC342">
        <f t="shared" si="47"/>
        <v>7</v>
      </c>
      <c r="AD342">
        <f t="shared" si="48"/>
        <v>7</v>
      </c>
      <c r="AE342">
        <f t="shared" si="49"/>
        <v>4</v>
      </c>
      <c r="AF342">
        <f t="shared" si="50"/>
        <v>7</v>
      </c>
      <c r="AG342">
        <f t="shared" si="44"/>
        <v>7</v>
      </c>
      <c r="AH342">
        <f t="shared" si="45"/>
        <v>7</v>
      </c>
    </row>
    <row r="343" spans="27:34" x14ac:dyDescent="0.25">
      <c r="AA343" s="38" t="s">
        <v>467</v>
      </c>
      <c r="AB343">
        <f t="shared" si="46"/>
        <v>5</v>
      </c>
      <c r="AC343">
        <f t="shared" si="47"/>
        <v>4</v>
      </c>
      <c r="AD343">
        <f t="shared" si="48"/>
        <v>7</v>
      </c>
      <c r="AE343">
        <f t="shared" si="49"/>
        <v>4</v>
      </c>
      <c r="AF343">
        <f t="shared" si="50"/>
        <v>6</v>
      </c>
      <c r="AG343">
        <f t="shared" si="44"/>
        <v>6</v>
      </c>
      <c r="AH343">
        <f t="shared" si="45"/>
        <v>5</v>
      </c>
    </row>
    <row r="344" spans="27:34" x14ac:dyDescent="0.25">
      <c r="AA344" s="38" t="s">
        <v>468</v>
      </c>
      <c r="AB344">
        <f t="shared" si="46"/>
        <v>5</v>
      </c>
      <c r="AC344">
        <f t="shared" si="47"/>
        <v>7</v>
      </c>
      <c r="AD344">
        <f t="shared" si="48"/>
        <v>6</v>
      </c>
      <c r="AE344">
        <f t="shared" si="49"/>
        <v>4</v>
      </c>
      <c r="AF344">
        <f t="shared" si="50"/>
        <v>4</v>
      </c>
      <c r="AG344">
        <f t="shared" si="44"/>
        <v>7</v>
      </c>
      <c r="AH344">
        <f t="shared" si="45"/>
        <v>5</v>
      </c>
    </row>
    <row r="345" spans="27:34" x14ac:dyDescent="0.25">
      <c r="AA345" s="38" t="s">
        <v>469</v>
      </c>
      <c r="AB345">
        <f t="shared" si="46"/>
        <v>7</v>
      </c>
      <c r="AC345">
        <f t="shared" si="47"/>
        <v>7</v>
      </c>
      <c r="AD345">
        <f t="shared" si="48"/>
        <v>7</v>
      </c>
      <c r="AE345">
        <f t="shared" si="49"/>
        <v>4</v>
      </c>
      <c r="AF345">
        <f t="shared" si="50"/>
        <v>3</v>
      </c>
      <c r="AG345">
        <f t="shared" si="44"/>
        <v>7</v>
      </c>
      <c r="AH345">
        <f t="shared" si="45"/>
        <v>7</v>
      </c>
    </row>
    <row r="346" spans="27:34" x14ac:dyDescent="0.25">
      <c r="AA346" s="38" t="s">
        <v>470</v>
      </c>
      <c r="AB346">
        <f t="shared" si="46"/>
        <v>7</v>
      </c>
      <c r="AC346">
        <f t="shared" si="47"/>
        <v>7</v>
      </c>
      <c r="AD346">
        <f t="shared" si="48"/>
        <v>7</v>
      </c>
      <c r="AE346">
        <f t="shared" si="49"/>
        <v>4</v>
      </c>
      <c r="AF346">
        <f t="shared" si="50"/>
        <v>5</v>
      </c>
      <c r="AG346">
        <f t="shared" si="44"/>
        <v>7</v>
      </c>
      <c r="AH346">
        <f t="shared" si="45"/>
        <v>7</v>
      </c>
    </row>
    <row r="347" spans="27:34" x14ac:dyDescent="0.25">
      <c r="AA347" s="38" t="s">
        <v>471</v>
      </c>
      <c r="AB347">
        <f t="shared" si="46"/>
        <v>7</v>
      </c>
      <c r="AC347">
        <f t="shared" si="47"/>
        <v>7</v>
      </c>
      <c r="AD347">
        <f t="shared" si="48"/>
        <v>7</v>
      </c>
      <c r="AE347">
        <f t="shared" si="49"/>
        <v>5</v>
      </c>
      <c r="AF347">
        <f t="shared" si="50"/>
        <v>7</v>
      </c>
      <c r="AG347">
        <f t="shared" si="44"/>
        <v>7</v>
      </c>
      <c r="AH347">
        <f t="shared" si="45"/>
        <v>7</v>
      </c>
    </row>
    <row r="348" spans="27:34" x14ac:dyDescent="0.25">
      <c r="AA348" s="38" t="s">
        <v>472</v>
      </c>
      <c r="AB348">
        <f t="shared" si="46"/>
        <v>5</v>
      </c>
      <c r="AC348">
        <f t="shared" si="47"/>
        <v>4</v>
      </c>
      <c r="AD348">
        <f t="shared" si="48"/>
        <v>6</v>
      </c>
      <c r="AE348">
        <f t="shared" si="49"/>
        <v>2</v>
      </c>
      <c r="AF348">
        <f t="shared" si="50"/>
        <v>5</v>
      </c>
      <c r="AG348">
        <f t="shared" si="44"/>
        <v>7</v>
      </c>
      <c r="AH348">
        <f t="shared" si="45"/>
        <v>6</v>
      </c>
    </row>
    <row r="349" spans="27:34" x14ac:dyDescent="0.25">
      <c r="AA349" s="38" t="s">
        <v>473</v>
      </c>
      <c r="AB349">
        <f t="shared" si="46"/>
        <v>0</v>
      </c>
      <c r="AC349">
        <f t="shared" si="47"/>
        <v>0</v>
      </c>
      <c r="AD349">
        <f t="shared" si="48"/>
        <v>0</v>
      </c>
      <c r="AE349">
        <f t="shared" si="49"/>
        <v>1</v>
      </c>
      <c r="AF349">
        <f t="shared" si="50"/>
        <v>1</v>
      </c>
      <c r="AG349">
        <f t="shared" si="44"/>
        <v>1</v>
      </c>
      <c r="AH349">
        <f t="shared" si="45"/>
        <v>0</v>
      </c>
    </row>
    <row r="350" spans="27:34" x14ac:dyDescent="0.25">
      <c r="AA350" s="38" t="s">
        <v>474</v>
      </c>
      <c r="AB350">
        <f t="shared" si="46"/>
        <v>3</v>
      </c>
      <c r="AC350">
        <f t="shared" si="47"/>
        <v>2</v>
      </c>
      <c r="AD350">
        <f t="shared" si="48"/>
        <v>1</v>
      </c>
      <c r="AE350">
        <f t="shared" si="49"/>
        <v>0</v>
      </c>
      <c r="AF350">
        <f t="shared" si="50"/>
        <v>0</v>
      </c>
      <c r="AG350">
        <f t="shared" si="44"/>
        <v>0</v>
      </c>
      <c r="AH350">
        <f t="shared" si="45"/>
        <v>1</v>
      </c>
    </row>
    <row r="351" spans="27:34" x14ac:dyDescent="0.25">
      <c r="AA351" s="38" t="s">
        <v>475</v>
      </c>
      <c r="AB351">
        <f t="shared" si="46"/>
        <v>7</v>
      </c>
      <c r="AC351">
        <f t="shared" si="47"/>
        <v>5</v>
      </c>
      <c r="AD351">
        <f t="shared" si="48"/>
        <v>6</v>
      </c>
      <c r="AE351">
        <f t="shared" si="49"/>
        <v>4</v>
      </c>
      <c r="AF351">
        <f t="shared" si="50"/>
        <v>5</v>
      </c>
      <c r="AG351">
        <f t="shared" si="44"/>
        <v>7</v>
      </c>
      <c r="AH351">
        <f t="shared" si="45"/>
        <v>7</v>
      </c>
    </row>
    <row r="352" spans="27:34" x14ac:dyDescent="0.25">
      <c r="AA352" s="38" t="s">
        <v>476</v>
      </c>
      <c r="AB352">
        <f t="shared" si="46"/>
        <v>0</v>
      </c>
      <c r="AC352">
        <f t="shared" si="47"/>
        <v>3</v>
      </c>
      <c r="AD352">
        <f t="shared" si="48"/>
        <v>5</v>
      </c>
      <c r="AE352">
        <f t="shared" si="49"/>
        <v>1</v>
      </c>
      <c r="AF352">
        <f t="shared" si="50"/>
        <v>2</v>
      </c>
      <c r="AG352">
        <f t="shared" si="44"/>
        <v>5</v>
      </c>
      <c r="AH352">
        <f t="shared" si="45"/>
        <v>7</v>
      </c>
    </row>
    <row r="353" spans="27:34" x14ac:dyDescent="0.25">
      <c r="AA353" s="38" t="s">
        <v>477</v>
      </c>
      <c r="AB353">
        <f t="shared" si="46"/>
        <v>6</v>
      </c>
      <c r="AC353">
        <f t="shared" si="47"/>
        <v>7</v>
      </c>
      <c r="AD353">
        <f t="shared" si="48"/>
        <v>7</v>
      </c>
      <c r="AE353">
        <f t="shared" si="49"/>
        <v>6</v>
      </c>
      <c r="AF353">
        <f t="shared" si="50"/>
        <v>5</v>
      </c>
      <c r="AG353">
        <f t="shared" si="44"/>
        <v>7</v>
      </c>
      <c r="AH353">
        <f t="shared" si="45"/>
        <v>7</v>
      </c>
    </row>
    <row r="354" spans="27:34" x14ac:dyDescent="0.25">
      <c r="AA354" s="38" t="s">
        <v>478</v>
      </c>
      <c r="AB354">
        <f t="shared" si="46"/>
        <v>7</v>
      </c>
      <c r="AC354">
        <f t="shared" si="47"/>
        <v>6</v>
      </c>
      <c r="AD354">
        <f t="shared" si="48"/>
        <v>7</v>
      </c>
      <c r="AE354">
        <f t="shared" si="49"/>
        <v>6</v>
      </c>
      <c r="AF354">
        <f t="shared" si="50"/>
        <v>4</v>
      </c>
      <c r="AG354">
        <f t="shared" si="44"/>
        <v>6</v>
      </c>
      <c r="AH354">
        <f t="shared" si="45"/>
        <v>2</v>
      </c>
    </row>
    <row r="355" spans="27:34" x14ac:dyDescent="0.25">
      <c r="AA355" s="38" t="s">
        <v>479</v>
      </c>
      <c r="AB355">
        <f t="shared" ref="AB355:AB386" si="51">COUNTIF($AB72:$AH72,"&gt;=95%")</f>
        <v>7</v>
      </c>
      <c r="AC355">
        <f t="shared" ref="AC355:AC386" si="52">COUNTIF($AJ72:$AP72,"&gt;=95%")</f>
        <v>5</v>
      </c>
      <c r="AD355">
        <f t="shared" ref="AD355:AD386" si="53">COUNTIF($AR72:$AX72,"&gt;=95%")</f>
        <v>2</v>
      </c>
      <c r="AE355">
        <f t="shared" ref="AE355:AE386" si="54">COUNTIF($AZ72:$BF72,"&gt;=95%")</f>
        <v>4</v>
      </c>
      <c r="AF355">
        <f t="shared" ref="AF355:AF386" si="55">COUNTIF($BH72:$BN72,"&gt;=95%")</f>
        <v>6</v>
      </c>
      <c r="AG355">
        <f t="shared" si="44"/>
        <v>7</v>
      </c>
      <c r="AH355">
        <f t="shared" si="45"/>
        <v>7</v>
      </c>
    </row>
    <row r="356" spans="27:34" x14ac:dyDescent="0.25">
      <c r="AA356" s="38" t="s">
        <v>480</v>
      </c>
      <c r="AB356">
        <f t="shared" si="51"/>
        <v>7</v>
      </c>
      <c r="AC356">
        <f t="shared" si="52"/>
        <v>5</v>
      </c>
      <c r="AD356">
        <f t="shared" si="53"/>
        <v>4</v>
      </c>
      <c r="AE356">
        <f t="shared" si="54"/>
        <v>1</v>
      </c>
      <c r="AF356">
        <f t="shared" si="55"/>
        <v>3</v>
      </c>
      <c r="AG356">
        <f t="shared" ref="AG356:AG419" si="56">COUNTIF($BP73:$BV73,"&gt;=95%")</f>
        <v>4</v>
      </c>
      <c r="AH356">
        <f t="shared" ref="AH356:AH419" si="57">COUNTIF($BX73:$CD73,"&gt;=95%")</f>
        <v>5</v>
      </c>
    </row>
    <row r="357" spans="27:34" x14ac:dyDescent="0.25">
      <c r="AA357" s="38" t="s">
        <v>481</v>
      </c>
      <c r="AB357">
        <f t="shared" si="51"/>
        <v>4</v>
      </c>
      <c r="AC357">
        <f t="shared" si="52"/>
        <v>7</v>
      </c>
      <c r="AD357">
        <f t="shared" si="53"/>
        <v>7</v>
      </c>
      <c r="AE357">
        <f t="shared" si="54"/>
        <v>4</v>
      </c>
      <c r="AF357">
        <f t="shared" si="55"/>
        <v>6</v>
      </c>
      <c r="AG357">
        <f t="shared" si="56"/>
        <v>7</v>
      </c>
      <c r="AH357">
        <f t="shared" si="57"/>
        <v>7</v>
      </c>
    </row>
    <row r="358" spans="27:34" x14ac:dyDescent="0.25">
      <c r="AA358" s="38" t="s">
        <v>482</v>
      </c>
      <c r="AB358">
        <f t="shared" si="51"/>
        <v>3</v>
      </c>
      <c r="AC358">
        <f t="shared" si="52"/>
        <v>2</v>
      </c>
      <c r="AD358">
        <f t="shared" si="53"/>
        <v>5</v>
      </c>
      <c r="AE358">
        <f t="shared" si="54"/>
        <v>2</v>
      </c>
      <c r="AF358">
        <f t="shared" si="55"/>
        <v>2</v>
      </c>
      <c r="AG358">
        <f t="shared" si="56"/>
        <v>1</v>
      </c>
      <c r="AH358">
        <f t="shared" si="57"/>
        <v>7</v>
      </c>
    </row>
    <row r="359" spans="27:34" x14ac:dyDescent="0.25">
      <c r="AA359" s="38" t="s">
        <v>483</v>
      </c>
      <c r="AB359">
        <f t="shared" si="51"/>
        <v>7</v>
      </c>
      <c r="AC359">
        <f t="shared" si="52"/>
        <v>7</v>
      </c>
      <c r="AD359">
        <f t="shared" si="53"/>
        <v>7</v>
      </c>
      <c r="AE359">
        <f t="shared" si="54"/>
        <v>6</v>
      </c>
      <c r="AF359">
        <f t="shared" si="55"/>
        <v>7</v>
      </c>
      <c r="AG359">
        <f t="shared" si="56"/>
        <v>7</v>
      </c>
      <c r="AH359">
        <f t="shared" si="57"/>
        <v>7</v>
      </c>
    </row>
    <row r="360" spans="27:34" x14ac:dyDescent="0.25">
      <c r="AA360" s="38" t="s">
        <v>484</v>
      </c>
      <c r="AB360">
        <f t="shared" si="51"/>
        <v>3</v>
      </c>
      <c r="AC360">
        <f t="shared" si="52"/>
        <v>4</v>
      </c>
      <c r="AD360">
        <f t="shared" si="53"/>
        <v>3</v>
      </c>
      <c r="AE360">
        <f t="shared" si="54"/>
        <v>3</v>
      </c>
      <c r="AF360">
        <f t="shared" si="55"/>
        <v>3</v>
      </c>
      <c r="AG360">
        <f t="shared" si="56"/>
        <v>2</v>
      </c>
      <c r="AH360">
        <f t="shared" si="57"/>
        <v>0</v>
      </c>
    </row>
    <row r="361" spans="27:34" x14ac:dyDescent="0.25">
      <c r="AA361" s="38" t="s">
        <v>485</v>
      </c>
      <c r="AB361">
        <f t="shared" si="51"/>
        <v>5</v>
      </c>
      <c r="AC361">
        <f t="shared" si="52"/>
        <v>5</v>
      </c>
      <c r="AD361">
        <f t="shared" si="53"/>
        <v>6</v>
      </c>
      <c r="AE361">
        <f t="shared" si="54"/>
        <v>2</v>
      </c>
      <c r="AF361">
        <f t="shared" si="55"/>
        <v>1</v>
      </c>
      <c r="AG361">
        <f t="shared" si="56"/>
        <v>4</v>
      </c>
      <c r="AH361">
        <f t="shared" si="57"/>
        <v>1</v>
      </c>
    </row>
    <row r="362" spans="27:34" x14ac:dyDescent="0.25">
      <c r="AA362" s="38" t="s">
        <v>486</v>
      </c>
      <c r="AB362">
        <f t="shared" si="51"/>
        <v>7</v>
      </c>
      <c r="AC362">
        <f t="shared" si="52"/>
        <v>7</v>
      </c>
      <c r="AD362">
        <f t="shared" si="53"/>
        <v>7</v>
      </c>
      <c r="AE362">
        <f t="shared" si="54"/>
        <v>6</v>
      </c>
      <c r="AF362">
        <f t="shared" si="55"/>
        <v>7</v>
      </c>
      <c r="AG362">
        <f t="shared" si="56"/>
        <v>7</v>
      </c>
      <c r="AH362">
        <f t="shared" si="57"/>
        <v>7</v>
      </c>
    </row>
    <row r="363" spans="27:34" x14ac:dyDescent="0.25">
      <c r="AA363" s="38" t="s">
        <v>487</v>
      </c>
      <c r="AB363">
        <f t="shared" si="51"/>
        <v>1</v>
      </c>
      <c r="AC363">
        <f t="shared" si="52"/>
        <v>3</v>
      </c>
      <c r="AD363">
        <f t="shared" si="53"/>
        <v>1</v>
      </c>
      <c r="AE363">
        <f t="shared" si="54"/>
        <v>2</v>
      </c>
      <c r="AF363">
        <f t="shared" si="55"/>
        <v>1</v>
      </c>
      <c r="AG363">
        <f t="shared" si="56"/>
        <v>4</v>
      </c>
      <c r="AH363">
        <f t="shared" si="57"/>
        <v>3</v>
      </c>
    </row>
    <row r="364" spans="27:34" x14ac:dyDescent="0.25">
      <c r="AA364" s="38" t="s">
        <v>488</v>
      </c>
      <c r="AB364">
        <f t="shared" si="51"/>
        <v>0</v>
      </c>
      <c r="AC364">
        <f t="shared" si="52"/>
        <v>0</v>
      </c>
      <c r="AD364">
        <f t="shared" si="53"/>
        <v>4</v>
      </c>
      <c r="AE364">
        <f t="shared" si="54"/>
        <v>0</v>
      </c>
      <c r="AF364">
        <f t="shared" si="55"/>
        <v>0</v>
      </c>
      <c r="AG364">
        <f t="shared" si="56"/>
        <v>2</v>
      </c>
      <c r="AH364">
        <f t="shared" si="57"/>
        <v>0</v>
      </c>
    </row>
    <row r="365" spans="27:34" x14ac:dyDescent="0.25">
      <c r="AA365" s="38" t="s">
        <v>489</v>
      </c>
      <c r="AB365">
        <f t="shared" si="51"/>
        <v>2</v>
      </c>
      <c r="AC365">
        <f t="shared" si="52"/>
        <v>0</v>
      </c>
      <c r="AD365">
        <f t="shared" si="53"/>
        <v>0</v>
      </c>
      <c r="AE365">
        <f t="shared" si="54"/>
        <v>0</v>
      </c>
      <c r="AF365">
        <f t="shared" si="55"/>
        <v>0</v>
      </c>
      <c r="AG365">
        <f t="shared" si="56"/>
        <v>0</v>
      </c>
      <c r="AH365">
        <f t="shared" si="57"/>
        <v>0</v>
      </c>
    </row>
    <row r="366" spans="27:34" x14ac:dyDescent="0.25">
      <c r="AA366" s="38" t="s">
        <v>490</v>
      </c>
      <c r="AB366">
        <f t="shared" si="51"/>
        <v>1</v>
      </c>
      <c r="AC366">
        <f t="shared" si="52"/>
        <v>6</v>
      </c>
      <c r="AD366">
        <f t="shared" si="53"/>
        <v>3</v>
      </c>
      <c r="AE366">
        <f t="shared" si="54"/>
        <v>1</v>
      </c>
      <c r="AF366">
        <f t="shared" si="55"/>
        <v>1</v>
      </c>
      <c r="AG366">
        <f t="shared" si="56"/>
        <v>5</v>
      </c>
      <c r="AH366">
        <f t="shared" si="57"/>
        <v>7</v>
      </c>
    </row>
    <row r="367" spans="27:34" x14ac:dyDescent="0.25">
      <c r="AA367" s="38" t="s">
        <v>491</v>
      </c>
      <c r="AB367">
        <f t="shared" si="51"/>
        <v>7</v>
      </c>
      <c r="AC367">
        <f t="shared" si="52"/>
        <v>6</v>
      </c>
      <c r="AD367">
        <f t="shared" si="53"/>
        <v>7</v>
      </c>
      <c r="AE367">
        <f t="shared" si="54"/>
        <v>5</v>
      </c>
      <c r="AF367">
        <f t="shared" si="55"/>
        <v>1</v>
      </c>
      <c r="AG367">
        <f t="shared" si="56"/>
        <v>6</v>
      </c>
      <c r="AH367">
        <f t="shared" si="57"/>
        <v>3</v>
      </c>
    </row>
    <row r="368" spans="27:34" x14ac:dyDescent="0.25">
      <c r="AA368" s="38" t="s">
        <v>492</v>
      </c>
      <c r="AB368">
        <f t="shared" si="51"/>
        <v>0</v>
      </c>
      <c r="AC368">
        <f t="shared" si="52"/>
        <v>0</v>
      </c>
      <c r="AD368">
        <f t="shared" si="53"/>
        <v>1</v>
      </c>
      <c r="AE368">
        <f t="shared" si="54"/>
        <v>0</v>
      </c>
      <c r="AF368">
        <f t="shared" si="55"/>
        <v>0</v>
      </c>
      <c r="AG368">
        <f t="shared" si="56"/>
        <v>2</v>
      </c>
      <c r="AH368">
        <f t="shared" si="57"/>
        <v>2</v>
      </c>
    </row>
    <row r="369" spans="27:34" x14ac:dyDescent="0.25">
      <c r="AA369" s="38" t="s">
        <v>493</v>
      </c>
      <c r="AB369">
        <f t="shared" si="51"/>
        <v>7</v>
      </c>
      <c r="AC369">
        <f t="shared" si="52"/>
        <v>7</v>
      </c>
      <c r="AD369">
        <f t="shared" si="53"/>
        <v>7</v>
      </c>
      <c r="AE369">
        <f t="shared" si="54"/>
        <v>3</v>
      </c>
      <c r="AF369">
        <f t="shared" si="55"/>
        <v>3</v>
      </c>
      <c r="AG369">
        <f t="shared" si="56"/>
        <v>7</v>
      </c>
      <c r="AH369">
        <f t="shared" si="57"/>
        <v>7</v>
      </c>
    </row>
    <row r="370" spans="27:34" x14ac:dyDescent="0.25">
      <c r="AA370" s="38" t="s">
        <v>494</v>
      </c>
      <c r="AB370">
        <f t="shared" si="51"/>
        <v>5</v>
      </c>
      <c r="AC370">
        <f t="shared" si="52"/>
        <v>6</v>
      </c>
      <c r="AD370">
        <f t="shared" si="53"/>
        <v>3</v>
      </c>
      <c r="AE370">
        <f t="shared" si="54"/>
        <v>2</v>
      </c>
      <c r="AF370">
        <f t="shared" si="55"/>
        <v>4</v>
      </c>
      <c r="AG370">
        <f t="shared" si="56"/>
        <v>7</v>
      </c>
      <c r="AH370">
        <f t="shared" si="57"/>
        <v>7</v>
      </c>
    </row>
    <row r="371" spans="27:34" x14ac:dyDescent="0.25">
      <c r="AA371" s="38" t="s">
        <v>495</v>
      </c>
      <c r="AB371">
        <f t="shared" si="51"/>
        <v>4</v>
      </c>
      <c r="AC371">
        <f t="shared" si="52"/>
        <v>7</v>
      </c>
      <c r="AD371">
        <f t="shared" si="53"/>
        <v>6</v>
      </c>
      <c r="AE371">
        <f t="shared" si="54"/>
        <v>4</v>
      </c>
      <c r="AF371">
        <f t="shared" si="55"/>
        <v>6</v>
      </c>
      <c r="AG371">
        <f t="shared" si="56"/>
        <v>6</v>
      </c>
      <c r="AH371">
        <f t="shared" si="57"/>
        <v>7</v>
      </c>
    </row>
    <row r="372" spans="27:34" x14ac:dyDescent="0.25">
      <c r="AA372" s="38" t="s">
        <v>496</v>
      </c>
      <c r="AB372">
        <f t="shared" si="51"/>
        <v>6</v>
      </c>
      <c r="AC372">
        <f t="shared" si="52"/>
        <v>6</v>
      </c>
      <c r="AD372">
        <f t="shared" si="53"/>
        <v>3</v>
      </c>
      <c r="AE372">
        <f t="shared" si="54"/>
        <v>3</v>
      </c>
      <c r="AF372">
        <f t="shared" si="55"/>
        <v>4</v>
      </c>
      <c r="AG372">
        <f t="shared" si="56"/>
        <v>5</v>
      </c>
      <c r="AH372">
        <f t="shared" si="57"/>
        <v>5</v>
      </c>
    </row>
    <row r="373" spans="27:34" x14ac:dyDescent="0.25">
      <c r="AA373" s="38" t="s">
        <v>497</v>
      </c>
      <c r="AB373">
        <f t="shared" si="51"/>
        <v>0</v>
      </c>
      <c r="AC373">
        <f t="shared" si="52"/>
        <v>0</v>
      </c>
      <c r="AD373">
        <f t="shared" si="53"/>
        <v>0</v>
      </c>
      <c r="AE373">
        <f t="shared" si="54"/>
        <v>0</v>
      </c>
      <c r="AF373">
        <f t="shared" si="55"/>
        <v>0</v>
      </c>
      <c r="AG373">
        <f t="shared" si="56"/>
        <v>0</v>
      </c>
      <c r="AH373">
        <f t="shared" si="57"/>
        <v>0</v>
      </c>
    </row>
    <row r="374" spans="27:34" x14ac:dyDescent="0.25">
      <c r="AA374" s="38" t="s">
        <v>498</v>
      </c>
      <c r="AB374">
        <f t="shared" si="51"/>
        <v>0</v>
      </c>
      <c r="AC374">
        <f t="shared" si="52"/>
        <v>0</v>
      </c>
      <c r="AD374">
        <f t="shared" si="53"/>
        <v>0</v>
      </c>
      <c r="AE374">
        <f t="shared" si="54"/>
        <v>0</v>
      </c>
      <c r="AF374">
        <f t="shared" si="55"/>
        <v>0</v>
      </c>
      <c r="AG374">
        <f t="shared" si="56"/>
        <v>0</v>
      </c>
      <c r="AH374">
        <f t="shared" si="57"/>
        <v>0</v>
      </c>
    </row>
    <row r="375" spans="27:34" x14ac:dyDescent="0.25">
      <c r="AA375" s="38" t="s">
        <v>499</v>
      </c>
      <c r="AB375">
        <f t="shared" si="51"/>
        <v>7</v>
      </c>
      <c r="AC375">
        <f t="shared" si="52"/>
        <v>7</v>
      </c>
      <c r="AD375">
        <f t="shared" si="53"/>
        <v>7</v>
      </c>
      <c r="AE375">
        <f t="shared" si="54"/>
        <v>4</v>
      </c>
      <c r="AF375">
        <f t="shared" si="55"/>
        <v>0</v>
      </c>
      <c r="AG375">
        <f t="shared" si="56"/>
        <v>7</v>
      </c>
      <c r="AH375">
        <f t="shared" si="57"/>
        <v>7</v>
      </c>
    </row>
    <row r="376" spans="27:34" x14ac:dyDescent="0.25">
      <c r="AA376" s="38" t="s">
        <v>500</v>
      </c>
      <c r="AB376">
        <f t="shared" si="51"/>
        <v>1</v>
      </c>
      <c r="AC376">
        <f t="shared" si="52"/>
        <v>2</v>
      </c>
      <c r="AD376">
        <f t="shared" si="53"/>
        <v>1</v>
      </c>
      <c r="AE376">
        <f t="shared" si="54"/>
        <v>2</v>
      </c>
      <c r="AF376">
        <f t="shared" si="55"/>
        <v>0</v>
      </c>
      <c r="AG376">
        <f t="shared" si="56"/>
        <v>0</v>
      </c>
      <c r="AH376">
        <f t="shared" si="57"/>
        <v>0</v>
      </c>
    </row>
    <row r="377" spans="27:34" x14ac:dyDescent="0.25">
      <c r="AA377" s="38" t="s">
        <v>501</v>
      </c>
      <c r="AB377">
        <f t="shared" si="51"/>
        <v>5</v>
      </c>
      <c r="AC377">
        <f t="shared" si="52"/>
        <v>2</v>
      </c>
      <c r="AD377">
        <f t="shared" si="53"/>
        <v>3</v>
      </c>
      <c r="AE377">
        <f t="shared" si="54"/>
        <v>0</v>
      </c>
      <c r="AF377">
        <f t="shared" si="55"/>
        <v>0</v>
      </c>
      <c r="AG377">
        <f t="shared" si="56"/>
        <v>5</v>
      </c>
      <c r="AH377">
        <f t="shared" si="57"/>
        <v>2</v>
      </c>
    </row>
    <row r="378" spans="27:34" x14ac:dyDescent="0.25">
      <c r="AA378" s="38" t="s">
        <v>502</v>
      </c>
      <c r="AB378">
        <f t="shared" si="51"/>
        <v>2</v>
      </c>
      <c r="AC378">
        <f t="shared" si="52"/>
        <v>3</v>
      </c>
      <c r="AD378">
        <f t="shared" si="53"/>
        <v>2</v>
      </c>
      <c r="AE378">
        <f t="shared" si="54"/>
        <v>0</v>
      </c>
      <c r="AF378">
        <f t="shared" si="55"/>
        <v>0</v>
      </c>
      <c r="AG378">
        <f t="shared" si="56"/>
        <v>7</v>
      </c>
      <c r="AH378">
        <f t="shared" si="57"/>
        <v>7</v>
      </c>
    </row>
    <row r="379" spans="27:34" x14ac:dyDescent="0.25">
      <c r="AA379" s="38" t="s">
        <v>503</v>
      </c>
      <c r="AB379">
        <f t="shared" si="51"/>
        <v>1</v>
      </c>
      <c r="AC379">
        <f t="shared" si="52"/>
        <v>5</v>
      </c>
      <c r="AD379">
        <f t="shared" si="53"/>
        <v>5</v>
      </c>
      <c r="AE379">
        <f t="shared" si="54"/>
        <v>3</v>
      </c>
      <c r="AF379">
        <f t="shared" si="55"/>
        <v>2</v>
      </c>
      <c r="AG379">
        <f t="shared" si="56"/>
        <v>6</v>
      </c>
      <c r="AH379">
        <f t="shared" si="57"/>
        <v>6</v>
      </c>
    </row>
    <row r="380" spans="27:34" x14ac:dyDescent="0.25">
      <c r="AA380" s="38" t="s">
        <v>504</v>
      </c>
      <c r="AB380">
        <f t="shared" si="51"/>
        <v>5</v>
      </c>
      <c r="AC380">
        <f t="shared" si="52"/>
        <v>4</v>
      </c>
      <c r="AD380">
        <f t="shared" si="53"/>
        <v>7</v>
      </c>
      <c r="AE380">
        <f t="shared" si="54"/>
        <v>7</v>
      </c>
      <c r="AF380">
        <f t="shared" si="55"/>
        <v>1</v>
      </c>
      <c r="AG380">
        <f t="shared" si="56"/>
        <v>3</v>
      </c>
      <c r="AH380">
        <f t="shared" si="57"/>
        <v>7</v>
      </c>
    </row>
    <row r="381" spans="27:34" x14ac:dyDescent="0.25">
      <c r="AA381" s="38" t="s">
        <v>505</v>
      </c>
      <c r="AB381">
        <f t="shared" si="51"/>
        <v>1</v>
      </c>
      <c r="AC381">
        <f t="shared" si="52"/>
        <v>3</v>
      </c>
      <c r="AD381">
        <f t="shared" si="53"/>
        <v>2</v>
      </c>
      <c r="AE381">
        <f t="shared" si="54"/>
        <v>2</v>
      </c>
      <c r="AF381">
        <f t="shared" si="55"/>
        <v>2</v>
      </c>
      <c r="AG381">
        <f t="shared" si="56"/>
        <v>4</v>
      </c>
      <c r="AH381">
        <f t="shared" si="57"/>
        <v>4</v>
      </c>
    </row>
    <row r="382" spans="27:34" x14ac:dyDescent="0.25">
      <c r="AA382" s="38" t="s">
        <v>506</v>
      </c>
      <c r="AB382">
        <f t="shared" si="51"/>
        <v>1</v>
      </c>
      <c r="AC382">
        <f t="shared" si="52"/>
        <v>0</v>
      </c>
      <c r="AD382">
        <f t="shared" si="53"/>
        <v>0</v>
      </c>
      <c r="AE382">
        <f t="shared" si="54"/>
        <v>0</v>
      </c>
      <c r="AF382">
        <f t="shared" si="55"/>
        <v>0</v>
      </c>
      <c r="AG382">
        <f t="shared" si="56"/>
        <v>0</v>
      </c>
      <c r="AH382">
        <f t="shared" si="57"/>
        <v>0</v>
      </c>
    </row>
    <row r="383" spans="27:34" x14ac:dyDescent="0.25">
      <c r="AA383" s="38" t="s">
        <v>507</v>
      </c>
      <c r="AB383">
        <f t="shared" si="51"/>
        <v>5</v>
      </c>
      <c r="AC383">
        <f t="shared" si="52"/>
        <v>2</v>
      </c>
      <c r="AD383">
        <f t="shared" si="53"/>
        <v>5</v>
      </c>
      <c r="AE383">
        <f t="shared" si="54"/>
        <v>2</v>
      </c>
      <c r="AF383">
        <f t="shared" si="55"/>
        <v>3</v>
      </c>
      <c r="AG383">
        <f t="shared" si="56"/>
        <v>1</v>
      </c>
      <c r="AH383">
        <f t="shared" si="57"/>
        <v>2</v>
      </c>
    </row>
    <row r="384" spans="27:34" x14ac:dyDescent="0.25">
      <c r="AA384" s="38" t="s">
        <v>508</v>
      </c>
      <c r="AB384">
        <f t="shared" si="51"/>
        <v>2</v>
      </c>
      <c r="AC384">
        <f t="shared" si="52"/>
        <v>2</v>
      </c>
      <c r="AD384">
        <f t="shared" si="53"/>
        <v>1</v>
      </c>
      <c r="AE384">
        <f t="shared" si="54"/>
        <v>0</v>
      </c>
      <c r="AF384">
        <f t="shared" si="55"/>
        <v>0</v>
      </c>
      <c r="AG384">
        <f t="shared" si="56"/>
        <v>2</v>
      </c>
      <c r="AH384">
        <f t="shared" si="57"/>
        <v>0</v>
      </c>
    </row>
    <row r="385" spans="27:34" x14ac:dyDescent="0.25">
      <c r="AA385" s="38" t="s">
        <v>509</v>
      </c>
      <c r="AB385">
        <f t="shared" si="51"/>
        <v>1</v>
      </c>
      <c r="AC385">
        <f t="shared" si="52"/>
        <v>3</v>
      </c>
      <c r="AD385">
        <f t="shared" si="53"/>
        <v>2</v>
      </c>
      <c r="AE385">
        <f t="shared" si="54"/>
        <v>1</v>
      </c>
      <c r="AF385">
        <f t="shared" si="55"/>
        <v>2</v>
      </c>
      <c r="AG385">
        <f t="shared" si="56"/>
        <v>2</v>
      </c>
      <c r="AH385">
        <f t="shared" si="57"/>
        <v>2</v>
      </c>
    </row>
    <row r="386" spans="27:34" x14ac:dyDescent="0.25">
      <c r="AA386" s="38" t="s">
        <v>510</v>
      </c>
      <c r="AB386">
        <f t="shared" si="51"/>
        <v>0</v>
      </c>
      <c r="AC386">
        <f t="shared" si="52"/>
        <v>0</v>
      </c>
      <c r="AD386">
        <f t="shared" si="53"/>
        <v>1</v>
      </c>
      <c r="AE386">
        <f t="shared" si="54"/>
        <v>0</v>
      </c>
      <c r="AF386">
        <f t="shared" si="55"/>
        <v>0</v>
      </c>
      <c r="AG386">
        <f t="shared" si="56"/>
        <v>4</v>
      </c>
      <c r="AH386">
        <f t="shared" si="57"/>
        <v>4</v>
      </c>
    </row>
    <row r="387" spans="27:34" x14ac:dyDescent="0.25">
      <c r="AA387" s="38" t="s">
        <v>511</v>
      </c>
      <c r="AB387">
        <f t="shared" ref="AB387:AB418" si="58">COUNTIF($AB104:$AH104,"&gt;=95%")</f>
        <v>3</v>
      </c>
      <c r="AC387">
        <f t="shared" ref="AC387:AC418" si="59">COUNTIF($AJ104:$AP104,"&gt;=95%")</f>
        <v>5</v>
      </c>
      <c r="AD387">
        <f t="shared" ref="AD387:AD418" si="60">COUNTIF($AR104:$AX104,"&gt;=95%")</f>
        <v>7</v>
      </c>
      <c r="AE387">
        <f t="shared" ref="AE387:AE418" si="61">COUNTIF($AZ104:$BF104,"&gt;=95%")</f>
        <v>4</v>
      </c>
      <c r="AF387">
        <f t="shared" ref="AF387:AF418" si="62">COUNTIF($BH104:$BN104,"&gt;=95%")</f>
        <v>3</v>
      </c>
      <c r="AG387">
        <f t="shared" si="56"/>
        <v>6</v>
      </c>
      <c r="AH387">
        <f t="shared" si="57"/>
        <v>7</v>
      </c>
    </row>
    <row r="388" spans="27:34" x14ac:dyDescent="0.25">
      <c r="AA388" s="38" t="s">
        <v>512</v>
      </c>
      <c r="AB388">
        <f t="shared" si="58"/>
        <v>4</v>
      </c>
      <c r="AC388">
        <f t="shared" si="59"/>
        <v>6</v>
      </c>
      <c r="AD388">
        <f t="shared" si="60"/>
        <v>5</v>
      </c>
      <c r="AE388">
        <f t="shared" si="61"/>
        <v>3</v>
      </c>
      <c r="AF388">
        <f t="shared" si="62"/>
        <v>4</v>
      </c>
      <c r="AG388">
        <f t="shared" si="56"/>
        <v>6</v>
      </c>
      <c r="AH388">
        <f t="shared" si="57"/>
        <v>7</v>
      </c>
    </row>
    <row r="389" spans="27:34" x14ac:dyDescent="0.25">
      <c r="AA389" s="38" t="s">
        <v>513</v>
      </c>
      <c r="AB389">
        <f t="shared" si="58"/>
        <v>5</v>
      </c>
      <c r="AC389">
        <f t="shared" si="59"/>
        <v>2</v>
      </c>
      <c r="AD389">
        <f t="shared" si="60"/>
        <v>5</v>
      </c>
      <c r="AE389">
        <f t="shared" si="61"/>
        <v>4</v>
      </c>
      <c r="AF389">
        <f t="shared" si="62"/>
        <v>2</v>
      </c>
      <c r="AG389">
        <f t="shared" si="56"/>
        <v>7</v>
      </c>
      <c r="AH389">
        <f t="shared" si="57"/>
        <v>6</v>
      </c>
    </row>
    <row r="390" spans="27:34" x14ac:dyDescent="0.25">
      <c r="AA390" s="38" t="s">
        <v>514</v>
      </c>
      <c r="AB390">
        <f t="shared" si="58"/>
        <v>2</v>
      </c>
      <c r="AC390">
        <f t="shared" si="59"/>
        <v>3</v>
      </c>
      <c r="AD390">
        <f t="shared" si="60"/>
        <v>3</v>
      </c>
      <c r="AE390">
        <f t="shared" si="61"/>
        <v>1</v>
      </c>
      <c r="AF390">
        <f t="shared" si="62"/>
        <v>4</v>
      </c>
      <c r="AG390">
        <f t="shared" si="56"/>
        <v>1</v>
      </c>
      <c r="AH390">
        <f t="shared" si="57"/>
        <v>4</v>
      </c>
    </row>
    <row r="391" spans="27:34" x14ac:dyDescent="0.25">
      <c r="AA391" s="38" t="s">
        <v>515</v>
      </c>
      <c r="AB391">
        <f t="shared" si="58"/>
        <v>6</v>
      </c>
      <c r="AC391">
        <f t="shared" si="59"/>
        <v>7</v>
      </c>
      <c r="AD391">
        <f t="shared" si="60"/>
        <v>7</v>
      </c>
      <c r="AE391">
        <f t="shared" si="61"/>
        <v>3</v>
      </c>
      <c r="AF391">
        <f t="shared" si="62"/>
        <v>1</v>
      </c>
      <c r="AG391">
        <f t="shared" si="56"/>
        <v>7</v>
      </c>
      <c r="AH391">
        <f t="shared" si="57"/>
        <v>7</v>
      </c>
    </row>
    <row r="392" spans="27:34" x14ac:dyDescent="0.25">
      <c r="AA392" s="38" t="s">
        <v>516</v>
      </c>
      <c r="AB392">
        <f t="shared" si="58"/>
        <v>7</v>
      </c>
      <c r="AC392">
        <f t="shared" si="59"/>
        <v>6</v>
      </c>
      <c r="AD392">
        <f t="shared" si="60"/>
        <v>7</v>
      </c>
      <c r="AE392">
        <f t="shared" si="61"/>
        <v>4</v>
      </c>
      <c r="AF392">
        <f t="shared" si="62"/>
        <v>2</v>
      </c>
      <c r="AG392">
        <f t="shared" si="56"/>
        <v>7</v>
      </c>
      <c r="AH392">
        <f t="shared" si="57"/>
        <v>6</v>
      </c>
    </row>
    <row r="393" spans="27:34" x14ac:dyDescent="0.25">
      <c r="AA393" s="38" t="s">
        <v>517</v>
      </c>
      <c r="AB393">
        <f t="shared" si="58"/>
        <v>5</v>
      </c>
      <c r="AC393">
        <f t="shared" si="59"/>
        <v>5</v>
      </c>
      <c r="AD393">
        <f t="shared" si="60"/>
        <v>3</v>
      </c>
      <c r="AE393">
        <f t="shared" si="61"/>
        <v>2</v>
      </c>
      <c r="AF393">
        <f t="shared" si="62"/>
        <v>0</v>
      </c>
      <c r="AG393">
        <f t="shared" si="56"/>
        <v>2</v>
      </c>
      <c r="AH393">
        <f t="shared" si="57"/>
        <v>4</v>
      </c>
    </row>
    <row r="394" spans="27:34" x14ac:dyDescent="0.25">
      <c r="AA394" s="38" t="s">
        <v>518</v>
      </c>
      <c r="AB394">
        <f t="shared" si="58"/>
        <v>5</v>
      </c>
      <c r="AC394">
        <f t="shared" si="59"/>
        <v>4</v>
      </c>
      <c r="AD394">
        <f t="shared" si="60"/>
        <v>6</v>
      </c>
      <c r="AE394">
        <f t="shared" si="61"/>
        <v>3</v>
      </c>
      <c r="AF394">
        <f t="shared" si="62"/>
        <v>4</v>
      </c>
      <c r="AG394">
        <f t="shared" si="56"/>
        <v>7</v>
      </c>
      <c r="AH394">
        <f t="shared" si="57"/>
        <v>7</v>
      </c>
    </row>
    <row r="395" spans="27:34" x14ac:dyDescent="0.25">
      <c r="AA395" s="38" t="s">
        <v>519</v>
      </c>
      <c r="AB395">
        <f t="shared" si="58"/>
        <v>5</v>
      </c>
      <c r="AC395">
        <f t="shared" si="59"/>
        <v>5</v>
      </c>
      <c r="AD395">
        <f t="shared" si="60"/>
        <v>6</v>
      </c>
      <c r="AE395">
        <f t="shared" si="61"/>
        <v>4</v>
      </c>
      <c r="AF395">
        <f t="shared" si="62"/>
        <v>6</v>
      </c>
      <c r="AG395">
        <f t="shared" si="56"/>
        <v>7</v>
      </c>
      <c r="AH395">
        <f t="shared" si="57"/>
        <v>7</v>
      </c>
    </row>
    <row r="396" spans="27:34" x14ac:dyDescent="0.25">
      <c r="AA396" s="38" t="s">
        <v>520</v>
      </c>
      <c r="AB396">
        <f t="shared" si="58"/>
        <v>1</v>
      </c>
      <c r="AC396">
        <f t="shared" si="59"/>
        <v>0</v>
      </c>
      <c r="AD396">
        <f t="shared" si="60"/>
        <v>1</v>
      </c>
      <c r="AE396">
        <f t="shared" si="61"/>
        <v>1</v>
      </c>
      <c r="AF396">
        <f t="shared" si="62"/>
        <v>0</v>
      </c>
      <c r="AG396">
        <f t="shared" si="56"/>
        <v>1</v>
      </c>
      <c r="AH396">
        <f t="shared" si="57"/>
        <v>2</v>
      </c>
    </row>
    <row r="397" spans="27:34" x14ac:dyDescent="0.25">
      <c r="AA397" s="38" t="s">
        <v>521</v>
      </c>
      <c r="AB397">
        <f t="shared" si="58"/>
        <v>0</v>
      </c>
      <c r="AC397">
        <f t="shared" si="59"/>
        <v>0</v>
      </c>
      <c r="AD397">
        <f t="shared" si="60"/>
        <v>4</v>
      </c>
      <c r="AE397">
        <f t="shared" si="61"/>
        <v>0</v>
      </c>
      <c r="AF397">
        <f t="shared" si="62"/>
        <v>0</v>
      </c>
      <c r="AG397">
        <f t="shared" si="56"/>
        <v>1</v>
      </c>
      <c r="AH397">
        <f t="shared" si="57"/>
        <v>0</v>
      </c>
    </row>
    <row r="398" spans="27:34" x14ac:dyDescent="0.25">
      <c r="AA398" s="38" t="s">
        <v>522</v>
      </c>
      <c r="AB398">
        <f t="shared" si="58"/>
        <v>7</v>
      </c>
      <c r="AC398">
        <f t="shared" si="59"/>
        <v>7</v>
      </c>
      <c r="AD398">
        <f t="shared" si="60"/>
        <v>7</v>
      </c>
      <c r="AE398">
        <f t="shared" si="61"/>
        <v>6</v>
      </c>
      <c r="AF398">
        <f t="shared" si="62"/>
        <v>7</v>
      </c>
      <c r="AG398">
        <f t="shared" si="56"/>
        <v>7</v>
      </c>
      <c r="AH398">
        <f t="shared" si="57"/>
        <v>7</v>
      </c>
    </row>
    <row r="399" spans="27:34" x14ac:dyDescent="0.25">
      <c r="AA399" s="38" t="s">
        <v>523</v>
      </c>
      <c r="AB399">
        <f t="shared" si="58"/>
        <v>0</v>
      </c>
      <c r="AC399">
        <f t="shared" si="59"/>
        <v>0</v>
      </c>
      <c r="AD399">
        <f t="shared" si="60"/>
        <v>0</v>
      </c>
      <c r="AE399">
        <f t="shared" si="61"/>
        <v>0</v>
      </c>
      <c r="AF399">
        <f t="shared" si="62"/>
        <v>0</v>
      </c>
      <c r="AG399">
        <f t="shared" si="56"/>
        <v>0</v>
      </c>
      <c r="AH399">
        <f t="shared" si="57"/>
        <v>0</v>
      </c>
    </row>
    <row r="400" spans="27:34" x14ac:dyDescent="0.25">
      <c r="AA400" s="38" t="s">
        <v>524</v>
      </c>
      <c r="AB400">
        <f t="shared" si="58"/>
        <v>7</v>
      </c>
      <c r="AC400">
        <f t="shared" si="59"/>
        <v>4</v>
      </c>
      <c r="AD400">
        <f t="shared" si="60"/>
        <v>5</v>
      </c>
      <c r="AE400">
        <f t="shared" si="61"/>
        <v>5</v>
      </c>
      <c r="AF400">
        <f t="shared" si="62"/>
        <v>5</v>
      </c>
      <c r="AG400">
        <f t="shared" si="56"/>
        <v>7</v>
      </c>
      <c r="AH400">
        <f t="shared" si="57"/>
        <v>7</v>
      </c>
    </row>
    <row r="401" spans="27:34" x14ac:dyDescent="0.25">
      <c r="AA401" s="38" t="s">
        <v>525</v>
      </c>
      <c r="AB401">
        <f t="shared" si="58"/>
        <v>7</v>
      </c>
      <c r="AC401">
        <f t="shared" si="59"/>
        <v>7</v>
      </c>
      <c r="AD401">
        <f t="shared" si="60"/>
        <v>6</v>
      </c>
      <c r="AE401">
        <f t="shared" si="61"/>
        <v>5</v>
      </c>
      <c r="AF401">
        <f t="shared" si="62"/>
        <v>6</v>
      </c>
      <c r="AG401">
        <f t="shared" si="56"/>
        <v>7</v>
      </c>
      <c r="AH401">
        <f t="shared" si="57"/>
        <v>1</v>
      </c>
    </row>
    <row r="402" spans="27:34" x14ac:dyDescent="0.25">
      <c r="AA402" s="38" t="s">
        <v>526</v>
      </c>
      <c r="AB402">
        <f t="shared" si="58"/>
        <v>7</v>
      </c>
      <c r="AC402">
        <f t="shared" si="59"/>
        <v>4</v>
      </c>
      <c r="AD402">
        <f t="shared" si="60"/>
        <v>6</v>
      </c>
      <c r="AE402">
        <f t="shared" si="61"/>
        <v>4</v>
      </c>
      <c r="AF402">
        <f t="shared" si="62"/>
        <v>6</v>
      </c>
      <c r="AG402">
        <f t="shared" si="56"/>
        <v>7</v>
      </c>
      <c r="AH402">
        <f t="shared" si="57"/>
        <v>7</v>
      </c>
    </row>
    <row r="403" spans="27:34" x14ac:dyDescent="0.25">
      <c r="AA403" s="38" t="s">
        <v>527</v>
      </c>
      <c r="AB403">
        <f t="shared" si="58"/>
        <v>0</v>
      </c>
      <c r="AC403">
        <f t="shared" si="59"/>
        <v>0</v>
      </c>
      <c r="AD403">
        <f t="shared" si="60"/>
        <v>0</v>
      </c>
      <c r="AE403">
        <f t="shared" si="61"/>
        <v>0</v>
      </c>
      <c r="AF403">
        <f t="shared" si="62"/>
        <v>5</v>
      </c>
      <c r="AG403">
        <f t="shared" si="56"/>
        <v>3</v>
      </c>
      <c r="AH403">
        <f t="shared" si="57"/>
        <v>2</v>
      </c>
    </row>
    <row r="404" spans="27:34" x14ac:dyDescent="0.25">
      <c r="AA404" s="38" t="s">
        <v>528</v>
      </c>
      <c r="AB404">
        <f t="shared" si="58"/>
        <v>0</v>
      </c>
      <c r="AC404">
        <f t="shared" si="59"/>
        <v>1</v>
      </c>
      <c r="AD404">
        <f t="shared" si="60"/>
        <v>0</v>
      </c>
      <c r="AE404">
        <f t="shared" si="61"/>
        <v>0</v>
      </c>
      <c r="AF404">
        <f t="shared" si="62"/>
        <v>0</v>
      </c>
      <c r="AG404">
        <f t="shared" si="56"/>
        <v>2</v>
      </c>
      <c r="AH404">
        <f t="shared" si="57"/>
        <v>2</v>
      </c>
    </row>
    <row r="405" spans="27:34" x14ac:dyDescent="0.25">
      <c r="AA405" s="38" t="s">
        <v>529</v>
      </c>
      <c r="AB405">
        <f t="shared" si="58"/>
        <v>0</v>
      </c>
      <c r="AC405">
        <f t="shared" si="59"/>
        <v>0</v>
      </c>
      <c r="AD405">
        <f t="shared" si="60"/>
        <v>0</v>
      </c>
      <c r="AE405">
        <f t="shared" si="61"/>
        <v>0</v>
      </c>
      <c r="AF405">
        <f t="shared" si="62"/>
        <v>0</v>
      </c>
      <c r="AG405">
        <f t="shared" si="56"/>
        <v>1</v>
      </c>
      <c r="AH405">
        <f t="shared" si="57"/>
        <v>0</v>
      </c>
    </row>
    <row r="406" spans="27:34" x14ac:dyDescent="0.25">
      <c r="AA406" s="38" t="s">
        <v>530</v>
      </c>
      <c r="AB406">
        <f t="shared" si="58"/>
        <v>7</v>
      </c>
      <c r="AC406">
        <f t="shared" si="59"/>
        <v>6</v>
      </c>
      <c r="AD406">
        <f t="shared" si="60"/>
        <v>6</v>
      </c>
      <c r="AE406">
        <f t="shared" si="61"/>
        <v>1</v>
      </c>
      <c r="AF406">
        <f t="shared" si="62"/>
        <v>5</v>
      </c>
      <c r="AG406">
        <f t="shared" si="56"/>
        <v>7</v>
      </c>
      <c r="AH406">
        <f t="shared" si="57"/>
        <v>7</v>
      </c>
    </row>
    <row r="407" spans="27:34" x14ac:dyDescent="0.25">
      <c r="AA407" s="38" t="s">
        <v>531</v>
      </c>
      <c r="AB407">
        <f t="shared" si="58"/>
        <v>0</v>
      </c>
      <c r="AC407">
        <f t="shared" si="59"/>
        <v>0</v>
      </c>
      <c r="AD407">
        <f t="shared" si="60"/>
        <v>2</v>
      </c>
      <c r="AE407">
        <f t="shared" si="61"/>
        <v>0</v>
      </c>
      <c r="AF407">
        <f t="shared" si="62"/>
        <v>0</v>
      </c>
      <c r="AG407">
        <f t="shared" si="56"/>
        <v>0</v>
      </c>
      <c r="AH407">
        <f t="shared" si="57"/>
        <v>0</v>
      </c>
    </row>
    <row r="408" spans="27:34" x14ac:dyDescent="0.25">
      <c r="AA408" s="38" t="s">
        <v>532</v>
      </c>
      <c r="AB408">
        <f t="shared" si="58"/>
        <v>7</v>
      </c>
      <c r="AC408">
        <f t="shared" si="59"/>
        <v>5</v>
      </c>
      <c r="AD408">
        <f t="shared" si="60"/>
        <v>7</v>
      </c>
      <c r="AE408">
        <f t="shared" si="61"/>
        <v>2</v>
      </c>
      <c r="AF408">
        <f t="shared" si="62"/>
        <v>1</v>
      </c>
      <c r="AG408">
        <f t="shared" si="56"/>
        <v>6</v>
      </c>
      <c r="AH408">
        <f t="shared" si="57"/>
        <v>6</v>
      </c>
    </row>
    <row r="409" spans="27:34" x14ac:dyDescent="0.25">
      <c r="AA409" s="38" t="s">
        <v>533</v>
      </c>
      <c r="AB409">
        <f t="shared" si="58"/>
        <v>7</v>
      </c>
      <c r="AC409">
        <f t="shared" si="59"/>
        <v>7</v>
      </c>
      <c r="AD409">
        <f t="shared" si="60"/>
        <v>7</v>
      </c>
      <c r="AE409">
        <f t="shared" si="61"/>
        <v>4</v>
      </c>
      <c r="AF409">
        <f t="shared" si="62"/>
        <v>3</v>
      </c>
      <c r="AG409">
        <f t="shared" si="56"/>
        <v>7</v>
      </c>
      <c r="AH409">
        <f t="shared" si="57"/>
        <v>7</v>
      </c>
    </row>
    <row r="410" spans="27:34" x14ac:dyDescent="0.25">
      <c r="AA410" s="38" t="s">
        <v>534</v>
      </c>
      <c r="AB410">
        <f t="shared" si="58"/>
        <v>0</v>
      </c>
      <c r="AC410">
        <f t="shared" si="59"/>
        <v>0</v>
      </c>
      <c r="AD410">
        <f t="shared" si="60"/>
        <v>1</v>
      </c>
      <c r="AE410">
        <f t="shared" si="61"/>
        <v>0</v>
      </c>
      <c r="AF410">
        <f t="shared" si="62"/>
        <v>0</v>
      </c>
      <c r="AG410">
        <f t="shared" si="56"/>
        <v>0</v>
      </c>
      <c r="AH410">
        <f t="shared" si="57"/>
        <v>0</v>
      </c>
    </row>
    <row r="411" spans="27:34" x14ac:dyDescent="0.25">
      <c r="AA411" s="38" t="s">
        <v>535</v>
      </c>
      <c r="AB411">
        <f t="shared" si="58"/>
        <v>7</v>
      </c>
      <c r="AC411">
        <f t="shared" si="59"/>
        <v>7</v>
      </c>
      <c r="AD411">
        <f t="shared" si="60"/>
        <v>7</v>
      </c>
      <c r="AE411">
        <f t="shared" si="61"/>
        <v>3</v>
      </c>
      <c r="AF411">
        <f t="shared" si="62"/>
        <v>4</v>
      </c>
      <c r="AG411">
        <f t="shared" si="56"/>
        <v>7</v>
      </c>
      <c r="AH411">
        <f t="shared" si="57"/>
        <v>7</v>
      </c>
    </row>
    <row r="412" spans="27:34" x14ac:dyDescent="0.25">
      <c r="AA412" s="38" t="s">
        <v>536</v>
      </c>
      <c r="AB412">
        <f t="shared" si="58"/>
        <v>0</v>
      </c>
      <c r="AC412">
        <f t="shared" si="59"/>
        <v>0</v>
      </c>
      <c r="AD412">
        <f t="shared" si="60"/>
        <v>0</v>
      </c>
      <c r="AE412">
        <f t="shared" si="61"/>
        <v>0</v>
      </c>
      <c r="AF412">
        <f t="shared" si="62"/>
        <v>0</v>
      </c>
      <c r="AG412">
        <f t="shared" si="56"/>
        <v>1</v>
      </c>
      <c r="AH412">
        <f t="shared" si="57"/>
        <v>0</v>
      </c>
    </row>
    <row r="413" spans="27:34" x14ac:dyDescent="0.25">
      <c r="AA413" s="38" t="s">
        <v>537</v>
      </c>
      <c r="AB413">
        <f t="shared" si="58"/>
        <v>7</v>
      </c>
      <c r="AC413">
        <f t="shared" si="59"/>
        <v>7</v>
      </c>
      <c r="AD413">
        <f t="shared" si="60"/>
        <v>4</v>
      </c>
      <c r="AE413">
        <f t="shared" si="61"/>
        <v>3</v>
      </c>
      <c r="AF413">
        <f t="shared" si="62"/>
        <v>4</v>
      </c>
      <c r="AG413">
        <f t="shared" si="56"/>
        <v>7</v>
      </c>
      <c r="AH413">
        <f t="shared" si="57"/>
        <v>6</v>
      </c>
    </row>
    <row r="414" spans="27:34" x14ac:dyDescent="0.25">
      <c r="AA414" s="38" t="s">
        <v>538</v>
      </c>
      <c r="AB414">
        <f t="shared" si="58"/>
        <v>7</v>
      </c>
      <c r="AC414">
        <f t="shared" si="59"/>
        <v>7</v>
      </c>
      <c r="AD414">
        <f t="shared" si="60"/>
        <v>7</v>
      </c>
      <c r="AE414">
        <f t="shared" si="61"/>
        <v>6</v>
      </c>
      <c r="AF414">
        <f t="shared" si="62"/>
        <v>4</v>
      </c>
      <c r="AG414">
        <f t="shared" si="56"/>
        <v>7</v>
      </c>
      <c r="AH414">
        <f t="shared" si="57"/>
        <v>7</v>
      </c>
    </row>
    <row r="415" spans="27:34" x14ac:dyDescent="0.25">
      <c r="AA415" s="38" t="s">
        <v>539</v>
      </c>
      <c r="AB415">
        <f t="shared" si="58"/>
        <v>7</v>
      </c>
      <c r="AC415">
        <f t="shared" si="59"/>
        <v>7</v>
      </c>
      <c r="AD415">
        <f t="shared" si="60"/>
        <v>7</v>
      </c>
      <c r="AE415">
        <f t="shared" si="61"/>
        <v>6</v>
      </c>
      <c r="AF415">
        <f t="shared" si="62"/>
        <v>7</v>
      </c>
      <c r="AG415">
        <f t="shared" si="56"/>
        <v>7</v>
      </c>
      <c r="AH415">
        <f t="shared" si="57"/>
        <v>7</v>
      </c>
    </row>
    <row r="416" spans="27:34" x14ac:dyDescent="0.25">
      <c r="AA416" s="38" t="s">
        <v>540</v>
      </c>
      <c r="AB416">
        <f t="shared" si="58"/>
        <v>0</v>
      </c>
      <c r="AC416">
        <f t="shared" si="59"/>
        <v>0</v>
      </c>
      <c r="AD416">
        <f t="shared" si="60"/>
        <v>1</v>
      </c>
      <c r="AE416">
        <f t="shared" si="61"/>
        <v>0</v>
      </c>
      <c r="AF416">
        <f t="shared" si="62"/>
        <v>0</v>
      </c>
      <c r="AG416">
        <f t="shared" si="56"/>
        <v>0</v>
      </c>
      <c r="AH416">
        <f t="shared" si="57"/>
        <v>0</v>
      </c>
    </row>
    <row r="417" spans="27:41" x14ac:dyDescent="0.25">
      <c r="AA417" s="38" t="s">
        <v>541</v>
      </c>
      <c r="AB417">
        <f t="shared" si="58"/>
        <v>1</v>
      </c>
      <c r="AC417">
        <f t="shared" si="59"/>
        <v>0</v>
      </c>
      <c r="AD417">
        <f t="shared" si="60"/>
        <v>0</v>
      </c>
      <c r="AE417">
        <f t="shared" si="61"/>
        <v>0</v>
      </c>
      <c r="AF417">
        <f t="shared" si="62"/>
        <v>1</v>
      </c>
      <c r="AG417">
        <f t="shared" si="56"/>
        <v>1</v>
      </c>
      <c r="AH417">
        <f t="shared" si="57"/>
        <v>1</v>
      </c>
    </row>
    <row r="418" spans="27:41" x14ac:dyDescent="0.25">
      <c r="AA418" s="38" t="s">
        <v>542</v>
      </c>
      <c r="AB418">
        <f t="shared" si="58"/>
        <v>7</v>
      </c>
      <c r="AC418">
        <f t="shared" si="59"/>
        <v>5</v>
      </c>
      <c r="AD418">
        <f t="shared" si="60"/>
        <v>5</v>
      </c>
      <c r="AE418">
        <f t="shared" si="61"/>
        <v>4</v>
      </c>
      <c r="AF418">
        <f t="shared" si="62"/>
        <v>4</v>
      </c>
      <c r="AG418">
        <f t="shared" si="56"/>
        <v>7</v>
      </c>
      <c r="AH418">
        <f t="shared" si="57"/>
        <v>5</v>
      </c>
    </row>
    <row r="419" spans="27:41" x14ac:dyDescent="0.25">
      <c r="AA419" s="38" t="s">
        <v>543</v>
      </c>
      <c r="AB419">
        <f t="shared" ref="AB419:AB427" si="63">COUNTIF($AB136:$AH136,"&gt;=95%")</f>
        <v>4</v>
      </c>
      <c r="AC419">
        <f t="shared" ref="AC419:AC427" si="64">COUNTIF($AJ136:$AP136,"&gt;=95%")</f>
        <v>6</v>
      </c>
      <c r="AD419">
        <f t="shared" ref="AD419:AD427" si="65">COUNTIF($AR136:$AX136,"&gt;=95%")</f>
        <v>7</v>
      </c>
      <c r="AE419">
        <f t="shared" ref="AE419:AE427" si="66">COUNTIF($AZ136:$BF136,"&gt;=95%")</f>
        <v>2</v>
      </c>
      <c r="AF419">
        <f t="shared" ref="AF419:AF427" si="67">COUNTIF($BH136:$BN136,"&gt;=95%")</f>
        <v>7</v>
      </c>
      <c r="AG419">
        <f t="shared" si="56"/>
        <v>7</v>
      </c>
      <c r="AH419">
        <f t="shared" si="57"/>
        <v>6</v>
      </c>
    </row>
    <row r="420" spans="27:41" x14ac:dyDescent="0.25">
      <c r="AA420" s="38" t="s">
        <v>544</v>
      </c>
      <c r="AB420">
        <f t="shared" si="63"/>
        <v>7</v>
      </c>
      <c r="AC420">
        <f t="shared" si="64"/>
        <v>5</v>
      </c>
      <c r="AD420">
        <f t="shared" si="65"/>
        <v>7</v>
      </c>
      <c r="AE420">
        <f t="shared" si="66"/>
        <v>4</v>
      </c>
      <c r="AF420">
        <f t="shared" si="67"/>
        <v>6</v>
      </c>
      <c r="AG420">
        <f t="shared" ref="AG420:AG427" si="68">COUNTIF($BP137:$BV137,"&gt;=95%")</f>
        <v>7</v>
      </c>
      <c r="AH420">
        <f t="shared" ref="AH420:AH427" si="69">COUNTIF($BX137:$CD137,"&gt;=95%")</f>
        <v>7</v>
      </c>
    </row>
    <row r="421" spans="27:41" x14ac:dyDescent="0.25">
      <c r="AA421" s="38" t="s">
        <v>545</v>
      </c>
      <c r="AB421">
        <f t="shared" si="63"/>
        <v>5</v>
      </c>
      <c r="AC421">
        <f t="shared" si="64"/>
        <v>7</v>
      </c>
      <c r="AD421">
        <f t="shared" si="65"/>
        <v>7</v>
      </c>
      <c r="AE421">
        <f t="shared" si="66"/>
        <v>4</v>
      </c>
      <c r="AF421">
        <f t="shared" si="67"/>
        <v>6</v>
      </c>
      <c r="AG421">
        <f t="shared" si="68"/>
        <v>7</v>
      </c>
      <c r="AH421">
        <f t="shared" si="69"/>
        <v>7</v>
      </c>
    </row>
    <row r="422" spans="27:41" x14ac:dyDescent="0.25">
      <c r="AA422" s="38" t="s">
        <v>546</v>
      </c>
      <c r="AB422">
        <f t="shared" si="63"/>
        <v>7</v>
      </c>
      <c r="AC422">
        <f t="shared" si="64"/>
        <v>7</v>
      </c>
      <c r="AD422">
        <f t="shared" si="65"/>
        <v>7</v>
      </c>
      <c r="AE422">
        <f t="shared" si="66"/>
        <v>5</v>
      </c>
      <c r="AF422">
        <f t="shared" si="67"/>
        <v>7</v>
      </c>
      <c r="AG422">
        <f t="shared" si="68"/>
        <v>6</v>
      </c>
      <c r="AH422">
        <f t="shared" si="69"/>
        <v>7</v>
      </c>
    </row>
    <row r="423" spans="27:41" x14ac:dyDescent="0.25">
      <c r="AA423" s="38" t="s">
        <v>547</v>
      </c>
      <c r="AB423">
        <f t="shared" si="63"/>
        <v>7</v>
      </c>
      <c r="AC423">
        <f t="shared" si="64"/>
        <v>7</v>
      </c>
      <c r="AD423">
        <f t="shared" si="65"/>
        <v>7</v>
      </c>
      <c r="AE423">
        <f t="shared" si="66"/>
        <v>7</v>
      </c>
      <c r="AF423">
        <f t="shared" si="67"/>
        <v>6</v>
      </c>
      <c r="AG423">
        <f t="shared" si="68"/>
        <v>7</v>
      </c>
      <c r="AH423">
        <f t="shared" si="69"/>
        <v>7</v>
      </c>
    </row>
    <row r="424" spans="27:41" x14ac:dyDescent="0.25">
      <c r="AA424" s="38" t="s">
        <v>548</v>
      </c>
      <c r="AB424">
        <f t="shared" si="63"/>
        <v>6</v>
      </c>
      <c r="AC424">
        <f t="shared" si="64"/>
        <v>7</v>
      </c>
      <c r="AD424">
        <f t="shared" si="65"/>
        <v>7</v>
      </c>
      <c r="AE424">
        <f t="shared" si="66"/>
        <v>6</v>
      </c>
      <c r="AF424">
        <f t="shared" si="67"/>
        <v>3</v>
      </c>
      <c r="AG424">
        <f t="shared" si="68"/>
        <v>3</v>
      </c>
      <c r="AH424">
        <f t="shared" si="69"/>
        <v>3</v>
      </c>
    </row>
    <row r="425" spans="27:41" x14ac:dyDescent="0.25">
      <c r="AA425" s="38" t="s">
        <v>549</v>
      </c>
      <c r="AB425">
        <f t="shared" si="63"/>
        <v>0</v>
      </c>
      <c r="AC425">
        <f t="shared" si="64"/>
        <v>0</v>
      </c>
      <c r="AD425">
        <f t="shared" si="65"/>
        <v>0</v>
      </c>
      <c r="AE425">
        <f t="shared" si="66"/>
        <v>0</v>
      </c>
      <c r="AF425">
        <f t="shared" si="67"/>
        <v>0</v>
      </c>
      <c r="AG425">
        <f t="shared" si="68"/>
        <v>0</v>
      </c>
      <c r="AH425">
        <f t="shared" si="69"/>
        <v>0</v>
      </c>
    </row>
    <row r="426" spans="27:41" x14ac:dyDescent="0.25">
      <c r="AA426" s="38" t="s">
        <v>550</v>
      </c>
      <c r="AB426">
        <f t="shared" si="63"/>
        <v>0</v>
      </c>
      <c r="AC426">
        <f t="shared" si="64"/>
        <v>0</v>
      </c>
      <c r="AD426">
        <f t="shared" si="65"/>
        <v>0</v>
      </c>
      <c r="AE426">
        <f t="shared" si="66"/>
        <v>0</v>
      </c>
      <c r="AF426">
        <f t="shared" si="67"/>
        <v>0</v>
      </c>
      <c r="AG426">
        <f t="shared" si="68"/>
        <v>0</v>
      </c>
      <c r="AH426">
        <f t="shared" si="69"/>
        <v>0</v>
      </c>
    </row>
    <row r="427" spans="27:41" x14ac:dyDescent="0.25">
      <c r="AA427" s="38" t="s">
        <v>551</v>
      </c>
      <c r="AB427">
        <f t="shared" si="63"/>
        <v>0</v>
      </c>
      <c r="AC427">
        <f t="shared" si="64"/>
        <v>0</v>
      </c>
      <c r="AD427">
        <f t="shared" si="65"/>
        <v>0</v>
      </c>
      <c r="AE427">
        <f t="shared" si="66"/>
        <v>0</v>
      </c>
      <c r="AF427">
        <f t="shared" si="67"/>
        <v>0</v>
      </c>
      <c r="AG427">
        <f t="shared" si="68"/>
        <v>0</v>
      </c>
      <c r="AH427">
        <f t="shared" si="69"/>
        <v>0</v>
      </c>
    </row>
    <row r="430" spans="27:41" x14ac:dyDescent="0.25">
      <c r="AA430" s="54">
        <v>1</v>
      </c>
      <c r="AB430" s="47" t="s">
        <v>260</v>
      </c>
      <c r="AC430" s="47" t="s">
        <v>261</v>
      </c>
      <c r="AD430" s="47" t="s">
        <v>262</v>
      </c>
      <c r="AE430" s="47" t="s">
        <v>263</v>
      </c>
      <c r="AF430" s="47" t="s">
        <v>264</v>
      </c>
      <c r="AG430" s="47" t="s">
        <v>265</v>
      </c>
      <c r="AH430" s="47" t="s">
        <v>266</v>
      </c>
      <c r="AI430" s="47" t="s">
        <v>267</v>
      </c>
      <c r="AJ430" s="47" t="s">
        <v>268</v>
      </c>
      <c r="AK430" s="47" t="s">
        <v>269</v>
      </c>
      <c r="AL430" s="47" t="s">
        <v>270</v>
      </c>
      <c r="AM430" s="47" t="s">
        <v>271</v>
      </c>
      <c r="AN430" s="47" t="s">
        <v>272</v>
      </c>
      <c r="AO430" s="47" t="s">
        <v>273</v>
      </c>
    </row>
    <row r="431" spans="27:41" x14ac:dyDescent="0.25">
      <c r="AA431" s="54" t="s">
        <v>234</v>
      </c>
      <c r="AB431" s="47">
        <f>COUNTIF(AB432:AB568,"&gt;0")</f>
        <v>18</v>
      </c>
      <c r="AC431" s="47">
        <f t="shared" ref="AC431:AH431" si="70">COUNTIF(AC432:AC568,"&gt;0")</f>
        <v>17</v>
      </c>
      <c r="AD431" s="47">
        <f t="shared" si="70"/>
        <v>18</v>
      </c>
      <c r="AE431" s="47">
        <f t="shared" si="70"/>
        <v>12</v>
      </c>
      <c r="AF431" s="47">
        <f t="shared" si="70"/>
        <v>22</v>
      </c>
      <c r="AG431" s="47">
        <f t="shared" si="70"/>
        <v>23</v>
      </c>
      <c r="AH431" s="47">
        <f t="shared" si="70"/>
        <v>20</v>
      </c>
      <c r="AI431" s="47"/>
      <c r="AJ431" s="47"/>
      <c r="AK431" s="47"/>
      <c r="AL431" s="47"/>
      <c r="AM431" s="47"/>
      <c r="AN431" s="47"/>
      <c r="AO431" s="47"/>
    </row>
    <row r="432" spans="27:41" x14ac:dyDescent="0.25">
      <c r="AA432" s="38" t="s">
        <v>415</v>
      </c>
      <c r="AB432">
        <f t="shared" ref="AB432:AB463" si="71">COUNTIF($AB8:$AH8,"=100%")</f>
        <v>0</v>
      </c>
      <c r="AC432">
        <f t="shared" ref="AC432:AC463" si="72">COUNTIF($AJ8:$AP8,"=100%")</f>
        <v>0</v>
      </c>
      <c r="AD432">
        <f t="shared" ref="AD432:AD463" si="73">COUNTIF($AR8:$AX8,"=100%")</f>
        <v>0</v>
      </c>
      <c r="AE432">
        <f t="shared" ref="AE432:AE463" si="74">COUNTIF($AZ8:$BF8,"=100%")</f>
        <v>0</v>
      </c>
      <c r="AF432">
        <f t="shared" ref="AF432:AF463" si="75">COUNTIF($BH8:$BN8,"=100%")</f>
        <v>0</v>
      </c>
      <c r="AG432">
        <f>COUNTIF($BP8:$BV8,"=100%")</f>
        <v>0</v>
      </c>
      <c r="AH432">
        <f>COUNTIF($BX8:$CD8,"=100%")</f>
        <v>0</v>
      </c>
    </row>
    <row r="433" spans="27:34" x14ac:dyDescent="0.25">
      <c r="AA433" s="38" t="s">
        <v>416</v>
      </c>
      <c r="AB433">
        <f t="shared" si="71"/>
        <v>0</v>
      </c>
      <c r="AC433">
        <f t="shared" si="72"/>
        <v>0</v>
      </c>
      <c r="AD433">
        <f t="shared" si="73"/>
        <v>0</v>
      </c>
      <c r="AE433">
        <f t="shared" si="74"/>
        <v>0</v>
      </c>
      <c r="AF433">
        <f t="shared" si="75"/>
        <v>0</v>
      </c>
      <c r="AG433">
        <f t="shared" ref="AG433:AG496" si="76">COUNTIF($BP9:$BV9,"=100%")</f>
        <v>0</v>
      </c>
      <c r="AH433">
        <f t="shared" ref="AH433:AH496" si="77">COUNTIF($BX9:$CD9,"=100%")</f>
        <v>0</v>
      </c>
    </row>
    <row r="434" spans="27:34" x14ac:dyDescent="0.25">
      <c r="AA434" s="38" t="s">
        <v>417</v>
      </c>
      <c r="AB434">
        <f t="shared" si="71"/>
        <v>0</v>
      </c>
      <c r="AC434">
        <f t="shared" si="72"/>
        <v>0</v>
      </c>
      <c r="AD434">
        <f t="shared" si="73"/>
        <v>0</v>
      </c>
      <c r="AE434">
        <f t="shared" si="74"/>
        <v>0</v>
      </c>
      <c r="AF434">
        <f t="shared" si="75"/>
        <v>0</v>
      </c>
      <c r="AG434">
        <f t="shared" si="76"/>
        <v>0</v>
      </c>
      <c r="AH434">
        <f t="shared" si="77"/>
        <v>0</v>
      </c>
    </row>
    <row r="435" spans="27:34" x14ac:dyDescent="0.25">
      <c r="AA435" s="38" t="s">
        <v>418</v>
      </c>
      <c r="AB435">
        <f t="shared" si="71"/>
        <v>0</v>
      </c>
      <c r="AC435">
        <f t="shared" si="72"/>
        <v>0</v>
      </c>
      <c r="AD435">
        <f t="shared" si="73"/>
        <v>0</v>
      </c>
      <c r="AE435">
        <f t="shared" si="74"/>
        <v>0</v>
      </c>
      <c r="AF435">
        <f t="shared" si="75"/>
        <v>0</v>
      </c>
      <c r="AG435">
        <f t="shared" si="76"/>
        <v>0</v>
      </c>
      <c r="AH435">
        <f t="shared" si="77"/>
        <v>0</v>
      </c>
    </row>
    <row r="436" spans="27:34" x14ac:dyDescent="0.25">
      <c r="AA436" s="38" t="s">
        <v>419</v>
      </c>
      <c r="AB436">
        <f t="shared" si="71"/>
        <v>0</v>
      </c>
      <c r="AC436">
        <f t="shared" si="72"/>
        <v>0</v>
      </c>
      <c r="AD436">
        <f t="shared" si="73"/>
        <v>0</v>
      </c>
      <c r="AE436">
        <f t="shared" si="74"/>
        <v>0</v>
      </c>
      <c r="AF436">
        <f t="shared" si="75"/>
        <v>0</v>
      </c>
      <c r="AG436">
        <f t="shared" si="76"/>
        <v>0</v>
      </c>
      <c r="AH436">
        <f t="shared" si="77"/>
        <v>0</v>
      </c>
    </row>
    <row r="437" spans="27:34" x14ac:dyDescent="0.25">
      <c r="AA437" s="38" t="s">
        <v>420</v>
      </c>
      <c r="AB437">
        <f t="shared" si="71"/>
        <v>5</v>
      </c>
      <c r="AC437">
        <f t="shared" si="72"/>
        <v>2</v>
      </c>
      <c r="AD437">
        <f t="shared" si="73"/>
        <v>5</v>
      </c>
      <c r="AE437">
        <f t="shared" si="74"/>
        <v>0</v>
      </c>
      <c r="AF437">
        <f t="shared" si="75"/>
        <v>1</v>
      </c>
      <c r="AG437">
        <f t="shared" si="76"/>
        <v>6</v>
      </c>
      <c r="AH437">
        <f t="shared" si="77"/>
        <v>3</v>
      </c>
    </row>
    <row r="438" spans="27:34" x14ac:dyDescent="0.25">
      <c r="AA438" s="38" t="s">
        <v>421</v>
      </c>
      <c r="AB438">
        <f t="shared" si="71"/>
        <v>0</v>
      </c>
      <c r="AC438">
        <f t="shared" si="72"/>
        <v>0</v>
      </c>
      <c r="AD438">
        <f t="shared" si="73"/>
        <v>0</v>
      </c>
      <c r="AE438">
        <f t="shared" si="74"/>
        <v>0</v>
      </c>
      <c r="AF438">
        <f t="shared" si="75"/>
        <v>0</v>
      </c>
      <c r="AG438">
        <f t="shared" si="76"/>
        <v>0</v>
      </c>
      <c r="AH438">
        <f t="shared" si="77"/>
        <v>0</v>
      </c>
    </row>
    <row r="439" spans="27:34" x14ac:dyDescent="0.25">
      <c r="AA439" s="38" t="s">
        <v>422</v>
      </c>
      <c r="AB439">
        <f t="shared" si="71"/>
        <v>0</v>
      </c>
      <c r="AC439">
        <f t="shared" si="72"/>
        <v>1</v>
      </c>
      <c r="AD439">
        <f t="shared" si="73"/>
        <v>0</v>
      </c>
      <c r="AE439">
        <f t="shared" si="74"/>
        <v>0</v>
      </c>
      <c r="AF439">
        <f t="shared" si="75"/>
        <v>2</v>
      </c>
      <c r="AG439">
        <f t="shared" si="76"/>
        <v>0</v>
      </c>
      <c r="AH439">
        <f t="shared" si="77"/>
        <v>0</v>
      </c>
    </row>
    <row r="440" spans="27:34" x14ac:dyDescent="0.25">
      <c r="AA440" s="38" t="s">
        <v>423</v>
      </c>
      <c r="AB440">
        <f t="shared" si="71"/>
        <v>0</v>
      </c>
      <c r="AC440">
        <f t="shared" si="72"/>
        <v>0</v>
      </c>
      <c r="AD440">
        <f t="shared" si="73"/>
        <v>1</v>
      </c>
      <c r="AE440">
        <f t="shared" si="74"/>
        <v>0</v>
      </c>
      <c r="AF440">
        <f t="shared" si="75"/>
        <v>1</v>
      </c>
      <c r="AG440">
        <f t="shared" si="76"/>
        <v>0</v>
      </c>
      <c r="AH440">
        <f t="shared" si="77"/>
        <v>0</v>
      </c>
    </row>
    <row r="441" spans="27:34" x14ac:dyDescent="0.25">
      <c r="AA441" s="38" t="s">
        <v>424</v>
      </c>
      <c r="AB441">
        <f t="shared" si="71"/>
        <v>0</v>
      </c>
      <c r="AC441">
        <f t="shared" si="72"/>
        <v>0</v>
      </c>
      <c r="AD441">
        <f t="shared" si="73"/>
        <v>0</v>
      </c>
      <c r="AE441">
        <f t="shared" si="74"/>
        <v>0</v>
      </c>
      <c r="AF441">
        <f t="shared" si="75"/>
        <v>0</v>
      </c>
      <c r="AG441">
        <f t="shared" si="76"/>
        <v>0</v>
      </c>
      <c r="AH441">
        <f t="shared" si="77"/>
        <v>0</v>
      </c>
    </row>
    <row r="442" spans="27:34" x14ac:dyDescent="0.25">
      <c r="AA442" s="38" t="s">
        <v>425</v>
      </c>
      <c r="AB442">
        <f t="shared" si="71"/>
        <v>0</v>
      </c>
      <c r="AC442">
        <f t="shared" si="72"/>
        <v>0</v>
      </c>
      <c r="AD442">
        <f t="shared" si="73"/>
        <v>0</v>
      </c>
      <c r="AE442">
        <f t="shared" si="74"/>
        <v>0</v>
      </c>
      <c r="AF442">
        <f t="shared" si="75"/>
        <v>0</v>
      </c>
      <c r="AG442">
        <f t="shared" si="76"/>
        <v>0</v>
      </c>
      <c r="AH442">
        <f t="shared" si="77"/>
        <v>0</v>
      </c>
    </row>
    <row r="443" spans="27:34" x14ac:dyDescent="0.25">
      <c r="AA443" s="38" t="s">
        <v>426</v>
      </c>
      <c r="AB443">
        <f t="shared" si="71"/>
        <v>2</v>
      </c>
      <c r="AC443">
        <f t="shared" si="72"/>
        <v>2</v>
      </c>
      <c r="AD443">
        <f t="shared" si="73"/>
        <v>6</v>
      </c>
      <c r="AE443">
        <f t="shared" si="74"/>
        <v>1</v>
      </c>
      <c r="AF443">
        <f t="shared" si="75"/>
        <v>4</v>
      </c>
      <c r="AG443">
        <f t="shared" si="76"/>
        <v>1</v>
      </c>
      <c r="AH443">
        <f t="shared" si="77"/>
        <v>0</v>
      </c>
    </row>
    <row r="444" spans="27:34" x14ac:dyDescent="0.25">
      <c r="AA444" s="38" t="s">
        <v>427</v>
      </c>
      <c r="AB444">
        <f t="shared" si="71"/>
        <v>0</v>
      </c>
      <c r="AC444">
        <f t="shared" si="72"/>
        <v>0</v>
      </c>
      <c r="AD444">
        <f t="shared" si="73"/>
        <v>0</v>
      </c>
      <c r="AE444">
        <f t="shared" si="74"/>
        <v>0</v>
      </c>
      <c r="AF444">
        <f t="shared" si="75"/>
        <v>0</v>
      </c>
      <c r="AG444">
        <f t="shared" si="76"/>
        <v>0</v>
      </c>
      <c r="AH444">
        <f t="shared" si="77"/>
        <v>0</v>
      </c>
    </row>
    <row r="445" spans="27:34" x14ac:dyDescent="0.25">
      <c r="AA445" s="38" t="s">
        <v>428</v>
      </c>
      <c r="AB445">
        <f t="shared" si="71"/>
        <v>0</v>
      </c>
      <c r="AC445">
        <f t="shared" si="72"/>
        <v>0</v>
      </c>
      <c r="AD445">
        <f t="shared" si="73"/>
        <v>0</v>
      </c>
      <c r="AE445">
        <f t="shared" si="74"/>
        <v>0</v>
      </c>
      <c r="AF445">
        <f t="shared" si="75"/>
        <v>0</v>
      </c>
      <c r="AG445">
        <f t="shared" si="76"/>
        <v>0</v>
      </c>
      <c r="AH445">
        <f t="shared" si="77"/>
        <v>0</v>
      </c>
    </row>
    <row r="446" spans="27:34" x14ac:dyDescent="0.25">
      <c r="AA446" s="38" t="s">
        <v>429</v>
      </c>
      <c r="AB446">
        <f t="shared" si="71"/>
        <v>0</v>
      </c>
      <c r="AC446">
        <f t="shared" si="72"/>
        <v>0</v>
      </c>
      <c r="AD446">
        <f t="shared" si="73"/>
        <v>0</v>
      </c>
      <c r="AE446">
        <f t="shared" si="74"/>
        <v>2</v>
      </c>
      <c r="AF446">
        <f t="shared" si="75"/>
        <v>0</v>
      </c>
      <c r="AG446">
        <f t="shared" si="76"/>
        <v>0</v>
      </c>
      <c r="AH446">
        <f t="shared" si="77"/>
        <v>0</v>
      </c>
    </row>
    <row r="447" spans="27:34" x14ac:dyDescent="0.25">
      <c r="AA447" s="38" t="s">
        <v>430</v>
      </c>
      <c r="AB447">
        <f t="shared" si="71"/>
        <v>2</v>
      </c>
      <c r="AC447">
        <f t="shared" si="72"/>
        <v>0</v>
      </c>
      <c r="AD447">
        <f t="shared" si="73"/>
        <v>0</v>
      </c>
      <c r="AE447">
        <f t="shared" si="74"/>
        <v>0</v>
      </c>
      <c r="AF447">
        <f t="shared" si="75"/>
        <v>0</v>
      </c>
      <c r="AG447">
        <f t="shared" si="76"/>
        <v>0</v>
      </c>
      <c r="AH447">
        <f t="shared" si="77"/>
        <v>1</v>
      </c>
    </row>
    <row r="448" spans="27:34" x14ac:dyDescent="0.25">
      <c r="AA448" s="38" t="s">
        <v>431</v>
      </c>
      <c r="AB448">
        <f t="shared" si="71"/>
        <v>0</v>
      </c>
      <c r="AC448">
        <f t="shared" si="72"/>
        <v>0</v>
      </c>
      <c r="AD448">
        <f t="shared" si="73"/>
        <v>0</v>
      </c>
      <c r="AE448">
        <f t="shared" si="74"/>
        <v>0</v>
      </c>
      <c r="AF448">
        <f t="shared" si="75"/>
        <v>0</v>
      </c>
      <c r="AG448">
        <f t="shared" si="76"/>
        <v>0</v>
      </c>
      <c r="AH448">
        <f t="shared" si="77"/>
        <v>0</v>
      </c>
    </row>
    <row r="449" spans="27:34" x14ac:dyDescent="0.25">
      <c r="AA449" s="38" t="s">
        <v>432</v>
      </c>
      <c r="AB449">
        <f t="shared" si="71"/>
        <v>0</v>
      </c>
      <c r="AC449">
        <f t="shared" si="72"/>
        <v>0</v>
      </c>
      <c r="AD449">
        <f t="shared" si="73"/>
        <v>0</v>
      </c>
      <c r="AE449">
        <f t="shared" si="74"/>
        <v>0</v>
      </c>
      <c r="AF449">
        <f t="shared" si="75"/>
        <v>0</v>
      </c>
      <c r="AG449">
        <f t="shared" si="76"/>
        <v>0</v>
      </c>
      <c r="AH449">
        <f t="shared" si="77"/>
        <v>0</v>
      </c>
    </row>
    <row r="450" spans="27:34" x14ac:dyDescent="0.25">
      <c r="AA450" s="38" t="s">
        <v>433</v>
      </c>
      <c r="AB450">
        <f t="shared" si="71"/>
        <v>0</v>
      </c>
      <c r="AC450">
        <f t="shared" si="72"/>
        <v>0</v>
      </c>
      <c r="AD450">
        <f t="shared" si="73"/>
        <v>0</v>
      </c>
      <c r="AE450">
        <f t="shared" si="74"/>
        <v>0</v>
      </c>
      <c r="AF450">
        <f t="shared" si="75"/>
        <v>0</v>
      </c>
      <c r="AG450">
        <f t="shared" si="76"/>
        <v>0</v>
      </c>
      <c r="AH450">
        <f t="shared" si="77"/>
        <v>0</v>
      </c>
    </row>
    <row r="451" spans="27:34" x14ac:dyDescent="0.25">
      <c r="AA451" s="38" t="s">
        <v>434</v>
      </c>
      <c r="AB451">
        <f t="shared" si="71"/>
        <v>0</v>
      </c>
      <c r="AC451">
        <f t="shared" si="72"/>
        <v>0</v>
      </c>
      <c r="AD451">
        <f t="shared" si="73"/>
        <v>0</v>
      </c>
      <c r="AE451">
        <f t="shared" si="74"/>
        <v>0</v>
      </c>
      <c r="AF451">
        <f t="shared" si="75"/>
        <v>0</v>
      </c>
      <c r="AG451">
        <f t="shared" si="76"/>
        <v>0</v>
      </c>
      <c r="AH451">
        <f t="shared" si="77"/>
        <v>0</v>
      </c>
    </row>
    <row r="452" spans="27:34" x14ac:dyDescent="0.25">
      <c r="AA452" s="38" t="s">
        <v>435</v>
      </c>
      <c r="AB452">
        <f t="shared" si="71"/>
        <v>0</v>
      </c>
      <c r="AC452">
        <f t="shared" si="72"/>
        <v>0</v>
      </c>
      <c r="AD452">
        <f t="shared" si="73"/>
        <v>0</v>
      </c>
      <c r="AE452">
        <f t="shared" si="74"/>
        <v>0</v>
      </c>
      <c r="AF452">
        <f t="shared" si="75"/>
        <v>0</v>
      </c>
      <c r="AG452">
        <f t="shared" si="76"/>
        <v>0</v>
      </c>
      <c r="AH452">
        <f t="shared" si="77"/>
        <v>0</v>
      </c>
    </row>
    <row r="453" spans="27:34" x14ac:dyDescent="0.25">
      <c r="AA453" s="38" t="s">
        <v>436</v>
      </c>
      <c r="AB453">
        <f t="shared" si="71"/>
        <v>0</v>
      </c>
      <c r="AC453">
        <f t="shared" si="72"/>
        <v>0</v>
      </c>
      <c r="AD453">
        <f t="shared" si="73"/>
        <v>0</v>
      </c>
      <c r="AE453">
        <f t="shared" si="74"/>
        <v>0</v>
      </c>
      <c r="AF453">
        <f t="shared" si="75"/>
        <v>0</v>
      </c>
      <c r="AG453">
        <f t="shared" si="76"/>
        <v>0</v>
      </c>
      <c r="AH453">
        <f t="shared" si="77"/>
        <v>0</v>
      </c>
    </row>
    <row r="454" spans="27:34" x14ac:dyDescent="0.25">
      <c r="AA454" s="38" t="s">
        <v>437</v>
      </c>
      <c r="AB454">
        <f t="shared" si="71"/>
        <v>0</v>
      </c>
      <c r="AC454">
        <f t="shared" si="72"/>
        <v>0</v>
      </c>
      <c r="AD454">
        <f t="shared" si="73"/>
        <v>0</v>
      </c>
      <c r="AE454">
        <f t="shared" si="74"/>
        <v>0</v>
      </c>
      <c r="AF454">
        <f t="shared" si="75"/>
        <v>0</v>
      </c>
      <c r="AG454">
        <f t="shared" si="76"/>
        <v>0</v>
      </c>
      <c r="AH454">
        <f t="shared" si="77"/>
        <v>0</v>
      </c>
    </row>
    <row r="455" spans="27:34" x14ac:dyDescent="0.25">
      <c r="AA455" s="38" t="s">
        <v>438</v>
      </c>
      <c r="AB455">
        <f t="shared" si="71"/>
        <v>0</v>
      </c>
      <c r="AC455">
        <f t="shared" si="72"/>
        <v>0</v>
      </c>
      <c r="AD455">
        <f t="shared" si="73"/>
        <v>0</v>
      </c>
      <c r="AE455">
        <f t="shared" si="74"/>
        <v>0</v>
      </c>
      <c r="AF455">
        <f t="shared" si="75"/>
        <v>0</v>
      </c>
      <c r="AG455">
        <f t="shared" si="76"/>
        <v>0</v>
      </c>
      <c r="AH455">
        <f t="shared" si="77"/>
        <v>0</v>
      </c>
    </row>
    <row r="456" spans="27:34" x14ac:dyDescent="0.25">
      <c r="AA456" s="38" t="s">
        <v>439</v>
      </c>
      <c r="AB456">
        <f t="shared" si="71"/>
        <v>0</v>
      </c>
      <c r="AC456">
        <f t="shared" si="72"/>
        <v>0</v>
      </c>
      <c r="AD456">
        <f t="shared" si="73"/>
        <v>0</v>
      </c>
      <c r="AE456">
        <f t="shared" si="74"/>
        <v>0</v>
      </c>
      <c r="AF456">
        <f t="shared" si="75"/>
        <v>0</v>
      </c>
      <c r="AG456">
        <f t="shared" si="76"/>
        <v>2</v>
      </c>
      <c r="AH456">
        <f t="shared" si="77"/>
        <v>3</v>
      </c>
    </row>
    <row r="457" spans="27:34" x14ac:dyDescent="0.25">
      <c r="AA457" s="38" t="s">
        <v>440</v>
      </c>
      <c r="AB457">
        <f t="shared" si="71"/>
        <v>0</v>
      </c>
      <c r="AC457">
        <f t="shared" si="72"/>
        <v>0</v>
      </c>
      <c r="AD457">
        <f t="shared" si="73"/>
        <v>0</v>
      </c>
      <c r="AE457">
        <f t="shared" si="74"/>
        <v>0</v>
      </c>
      <c r="AF457">
        <f t="shared" si="75"/>
        <v>0</v>
      </c>
      <c r="AG457">
        <f t="shared" si="76"/>
        <v>0</v>
      </c>
      <c r="AH457">
        <f t="shared" si="77"/>
        <v>0</v>
      </c>
    </row>
    <row r="458" spans="27:34" x14ac:dyDescent="0.25">
      <c r="AA458" s="38" t="s">
        <v>441</v>
      </c>
      <c r="AB458">
        <f t="shared" si="71"/>
        <v>0</v>
      </c>
      <c r="AC458">
        <f t="shared" si="72"/>
        <v>0</v>
      </c>
      <c r="AD458">
        <f t="shared" si="73"/>
        <v>0</v>
      </c>
      <c r="AE458">
        <f t="shared" si="74"/>
        <v>0</v>
      </c>
      <c r="AF458">
        <f t="shared" si="75"/>
        <v>0</v>
      </c>
      <c r="AG458">
        <f t="shared" si="76"/>
        <v>0</v>
      </c>
      <c r="AH458">
        <f t="shared" si="77"/>
        <v>0</v>
      </c>
    </row>
    <row r="459" spans="27:34" x14ac:dyDescent="0.25">
      <c r="AA459" s="38" t="s">
        <v>442</v>
      </c>
      <c r="AB459">
        <f t="shared" si="71"/>
        <v>0</v>
      </c>
      <c r="AC459">
        <f t="shared" si="72"/>
        <v>0</v>
      </c>
      <c r="AD459">
        <f t="shared" si="73"/>
        <v>0</v>
      </c>
      <c r="AE459">
        <f t="shared" si="74"/>
        <v>0</v>
      </c>
      <c r="AF459">
        <f t="shared" si="75"/>
        <v>0</v>
      </c>
      <c r="AG459">
        <f t="shared" si="76"/>
        <v>0</v>
      </c>
      <c r="AH459">
        <f t="shared" si="77"/>
        <v>0</v>
      </c>
    </row>
    <row r="460" spans="27:34" x14ac:dyDescent="0.25">
      <c r="AA460" s="38" t="s">
        <v>443</v>
      </c>
      <c r="AB460">
        <f t="shared" si="71"/>
        <v>0</v>
      </c>
      <c r="AC460">
        <f t="shared" si="72"/>
        <v>0</v>
      </c>
      <c r="AD460">
        <f t="shared" si="73"/>
        <v>0</v>
      </c>
      <c r="AE460">
        <f t="shared" si="74"/>
        <v>0</v>
      </c>
      <c r="AF460">
        <f t="shared" si="75"/>
        <v>0</v>
      </c>
      <c r="AG460">
        <f t="shared" si="76"/>
        <v>0</v>
      </c>
      <c r="AH460">
        <f t="shared" si="77"/>
        <v>0</v>
      </c>
    </row>
    <row r="461" spans="27:34" x14ac:dyDescent="0.25">
      <c r="AA461" s="38" t="s">
        <v>444</v>
      </c>
      <c r="AB461">
        <f t="shared" si="71"/>
        <v>0</v>
      </c>
      <c r="AC461">
        <f t="shared" si="72"/>
        <v>0</v>
      </c>
      <c r="AD461">
        <f t="shared" si="73"/>
        <v>0</v>
      </c>
      <c r="AE461">
        <f t="shared" si="74"/>
        <v>0</v>
      </c>
      <c r="AF461">
        <f t="shared" si="75"/>
        <v>0</v>
      </c>
      <c r="AG461">
        <f t="shared" si="76"/>
        <v>1</v>
      </c>
      <c r="AH461">
        <f t="shared" si="77"/>
        <v>0</v>
      </c>
    </row>
    <row r="462" spans="27:34" x14ac:dyDescent="0.25">
      <c r="AA462" s="38" t="s">
        <v>445</v>
      </c>
      <c r="AB462">
        <f t="shared" si="71"/>
        <v>0</v>
      </c>
      <c r="AC462">
        <f t="shared" si="72"/>
        <v>0</v>
      </c>
      <c r="AD462">
        <f t="shared" si="73"/>
        <v>2</v>
      </c>
      <c r="AE462">
        <f t="shared" si="74"/>
        <v>1</v>
      </c>
      <c r="AF462">
        <f t="shared" si="75"/>
        <v>1</v>
      </c>
      <c r="AG462">
        <f t="shared" si="76"/>
        <v>5</v>
      </c>
      <c r="AH462">
        <f t="shared" si="77"/>
        <v>1</v>
      </c>
    </row>
    <row r="463" spans="27:34" x14ac:dyDescent="0.25">
      <c r="AA463" s="38" t="s">
        <v>446</v>
      </c>
      <c r="AB463">
        <f t="shared" si="71"/>
        <v>0</v>
      </c>
      <c r="AC463">
        <f t="shared" si="72"/>
        <v>0</v>
      </c>
      <c r="AD463">
        <f t="shared" si="73"/>
        <v>0</v>
      </c>
      <c r="AE463">
        <f t="shared" si="74"/>
        <v>0</v>
      </c>
      <c r="AF463">
        <f t="shared" si="75"/>
        <v>0</v>
      </c>
      <c r="AG463">
        <f t="shared" si="76"/>
        <v>0</v>
      </c>
      <c r="AH463">
        <f t="shared" si="77"/>
        <v>0</v>
      </c>
    </row>
    <row r="464" spans="27:34" x14ac:dyDescent="0.25">
      <c r="AA464" s="38" t="s">
        <v>447</v>
      </c>
      <c r="AB464">
        <f t="shared" ref="AB464:AB495" si="78">COUNTIF($AB40:$AH40,"=100%")</f>
        <v>0</v>
      </c>
      <c r="AC464">
        <f t="shared" ref="AC464:AC495" si="79">COUNTIF($AJ40:$AP40,"=100%")</f>
        <v>0</v>
      </c>
      <c r="AD464">
        <f t="shared" ref="AD464:AD495" si="80">COUNTIF($AR40:$AX40,"=100%")</f>
        <v>0</v>
      </c>
      <c r="AE464">
        <f t="shared" ref="AE464:AE495" si="81">COUNTIF($AZ40:$BF40,"=100%")</f>
        <v>0</v>
      </c>
      <c r="AF464">
        <f t="shared" ref="AF464:AF495" si="82">COUNTIF($BH40:$BN40,"=100%")</f>
        <v>0</v>
      </c>
      <c r="AG464">
        <f t="shared" si="76"/>
        <v>0</v>
      </c>
      <c r="AH464">
        <f t="shared" si="77"/>
        <v>0</v>
      </c>
    </row>
    <row r="465" spans="27:34" x14ac:dyDescent="0.25">
      <c r="AA465" s="38" t="s">
        <v>448</v>
      </c>
      <c r="AB465">
        <f t="shared" si="78"/>
        <v>0</v>
      </c>
      <c r="AC465">
        <f t="shared" si="79"/>
        <v>0</v>
      </c>
      <c r="AD465">
        <f t="shared" si="80"/>
        <v>0</v>
      </c>
      <c r="AE465">
        <f t="shared" si="81"/>
        <v>0</v>
      </c>
      <c r="AF465">
        <f t="shared" si="82"/>
        <v>0</v>
      </c>
      <c r="AG465">
        <f t="shared" si="76"/>
        <v>0</v>
      </c>
      <c r="AH465">
        <f t="shared" si="77"/>
        <v>0</v>
      </c>
    </row>
    <row r="466" spans="27:34" x14ac:dyDescent="0.25">
      <c r="AA466" s="38" t="s">
        <v>449</v>
      </c>
      <c r="AB466">
        <f t="shared" si="78"/>
        <v>0</v>
      </c>
      <c r="AC466">
        <f t="shared" si="79"/>
        <v>0</v>
      </c>
      <c r="AD466">
        <f t="shared" si="80"/>
        <v>0</v>
      </c>
      <c r="AE466">
        <f t="shared" si="81"/>
        <v>0</v>
      </c>
      <c r="AF466">
        <f t="shared" si="82"/>
        <v>0</v>
      </c>
      <c r="AG466">
        <f t="shared" si="76"/>
        <v>0</v>
      </c>
      <c r="AH466">
        <f t="shared" si="77"/>
        <v>0</v>
      </c>
    </row>
    <row r="467" spans="27:34" x14ac:dyDescent="0.25">
      <c r="AA467" s="38" t="s">
        <v>450</v>
      </c>
      <c r="AB467">
        <f t="shared" si="78"/>
        <v>0</v>
      </c>
      <c r="AC467">
        <f t="shared" si="79"/>
        <v>0</v>
      </c>
      <c r="AD467">
        <f t="shared" si="80"/>
        <v>0</v>
      </c>
      <c r="AE467">
        <f t="shared" si="81"/>
        <v>0</v>
      </c>
      <c r="AF467">
        <f t="shared" si="82"/>
        <v>0</v>
      </c>
      <c r="AG467">
        <f t="shared" si="76"/>
        <v>0</v>
      </c>
      <c r="AH467">
        <f t="shared" si="77"/>
        <v>0</v>
      </c>
    </row>
    <row r="468" spans="27:34" x14ac:dyDescent="0.25">
      <c r="AA468" s="38" t="s">
        <v>451</v>
      </c>
      <c r="AB468">
        <f t="shared" si="78"/>
        <v>0</v>
      </c>
      <c r="AC468">
        <f t="shared" si="79"/>
        <v>0</v>
      </c>
      <c r="AD468">
        <f t="shared" si="80"/>
        <v>0</v>
      </c>
      <c r="AE468">
        <f t="shared" si="81"/>
        <v>0</v>
      </c>
      <c r="AF468">
        <f t="shared" si="82"/>
        <v>0</v>
      </c>
      <c r="AG468">
        <f t="shared" si="76"/>
        <v>0</v>
      </c>
      <c r="AH468">
        <f t="shared" si="77"/>
        <v>0</v>
      </c>
    </row>
    <row r="469" spans="27:34" x14ac:dyDescent="0.25">
      <c r="AA469" s="38" t="s">
        <v>452</v>
      </c>
      <c r="AB469">
        <f t="shared" si="78"/>
        <v>1</v>
      </c>
      <c r="AC469">
        <f t="shared" si="79"/>
        <v>0</v>
      </c>
      <c r="AD469">
        <f t="shared" si="80"/>
        <v>0</v>
      </c>
      <c r="AE469">
        <f t="shared" si="81"/>
        <v>0</v>
      </c>
      <c r="AF469">
        <f t="shared" si="82"/>
        <v>0</v>
      </c>
      <c r="AG469">
        <f t="shared" si="76"/>
        <v>0</v>
      </c>
      <c r="AH469">
        <f t="shared" si="77"/>
        <v>1</v>
      </c>
    </row>
    <row r="470" spans="27:34" x14ac:dyDescent="0.25">
      <c r="AA470" s="38" t="s">
        <v>453</v>
      </c>
      <c r="AB470">
        <f t="shared" si="78"/>
        <v>0</v>
      </c>
      <c r="AC470">
        <f t="shared" si="79"/>
        <v>0</v>
      </c>
      <c r="AD470">
        <f t="shared" si="80"/>
        <v>0</v>
      </c>
      <c r="AE470">
        <f t="shared" si="81"/>
        <v>0</v>
      </c>
      <c r="AF470">
        <f t="shared" si="82"/>
        <v>0</v>
      </c>
      <c r="AG470">
        <f t="shared" si="76"/>
        <v>0</v>
      </c>
      <c r="AH470">
        <f t="shared" si="77"/>
        <v>0</v>
      </c>
    </row>
    <row r="471" spans="27:34" x14ac:dyDescent="0.25">
      <c r="AA471" s="38" t="s">
        <v>454</v>
      </c>
      <c r="AB471">
        <f t="shared" si="78"/>
        <v>0</v>
      </c>
      <c r="AC471">
        <f t="shared" si="79"/>
        <v>0</v>
      </c>
      <c r="AD471">
        <f t="shared" si="80"/>
        <v>0</v>
      </c>
      <c r="AE471">
        <f t="shared" si="81"/>
        <v>0</v>
      </c>
      <c r="AF471">
        <f t="shared" si="82"/>
        <v>0</v>
      </c>
      <c r="AG471">
        <f t="shared" si="76"/>
        <v>0</v>
      </c>
      <c r="AH471">
        <f t="shared" si="77"/>
        <v>0</v>
      </c>
    </row>
    <row r="472" spans="27:34" x14ac:dyDescent="0.25">
      <c r="AA472" s="38" t="s">
        <v>455</v>
      </c>
      <c r="AB472">
        <f t="shared" si="78"/>
        <v>0</v>
      </c>
      <c r="AC472">
        <f t="shared" si="79"/>
        <v>0</v>
      </c>
      <c r="AD472">
        <f t="shared" si="80"/>
        <v>0</v>
      </c>
      <c r="AE472">
        <f t="shared" si="81"/>
        <v>0</v>
      </c>
      <c r="AF472">
        <f t="shared" si="82"/>
        <v>0</v>
      </c>
      <c r="AG472">
        <f t="shared" si="76"/>
        <v>0</v>
      </c>
      <c r="AH472">
        <f t="shared" si="77"/>
        <v>0</v>
      </c>
    </row>
    <row r="473" spans="27:34" x14ac:dyDescent="0.25">
      <c r="AA473" s="38" t="s">
        <v>456</v>
      </c>
      <c r="AB473">
        <f t="shared" si="78"/>
        <v>0</v>
      </c>
      <c r="AC473">
        <f t="shared" si="79"/>
        <v>0</v>
      </c>
      <c r="AD473">
        <f t="shared" si="80"/>
        <v>0</v>
      </c>
      <c r="AE473">
        <f t="shared" si="81"/>
        <v>0</v>
      </c>
      <c r="AF473">
        <f t="shared" si="82"/>
        <v>0</v>
      </c>
      <c r="AG473">
        <f t="shared" si="76"/>
        <v>0</v>
      </c>
      <c r="AH473">
        <f t="shared" si="77"/>
        <v>0</v>
      </c>
    </row>
    <row r="474" spans="27:34" x14ac:dyDescent="0.25">
      <c r="AA474" s="38" t="s">
        <v>457</v>
      </c>
      <c r="AB474">
        <f t="shared" si="78"/>
        <v>0</v>
      </c>
      <c r="AC474">
        <f t="shared" si="79"/>
        <v>0</v>
      </c>
      <c r="AD474">
        <f t="shared" si="80"/>
        <v>0</v>
      </c>
      <c r="AE474">
        <f t="shared" si="81"/>
        <v>0</v>
      </c>
      <c r="AF474">
        <f t="shared" si="82"/>
        <v>0</v>
      </c>
      <c r="AG474">
        <f t="shared" si="76"/>
        <v>0</v>
      </c>
      <c r="AH474">
        <f t="shared" si="77"/>
        <v>0</v>
      </c>
    </row>
    <row r="475" spans="27:34" x14ac:dyDescent="0.25">
      <c r="AA475" s="38" t="s">
        <v>458</v>
      </c>
      <c r="AB475">
        <f t="shared" si="78"/>
        <v>0</v>
      </c>
      <c r="AC475">
        <f t="shared" si="79"/>
        <v>0</v>
      </c>
      <c r="AD475">
        <f t="shared" si="80"/>
        <v>0</v>
      </c>
      <c r="AE475">
        <f t="shared" si="81"/>
        <v>0</v>
      </c>
      <c r="AF475">
        <f t="shared" si="82"/>
        <v>0</v>
      </c>
      <c r="AG475">
        <f t="shared" si="76"/>
        <v>0</v>
      </c>
      <c r="AH475">
        <f t="shared" si="77"/>
        <v>0</v>
      </c>
    </row>
    <row r="476" spans="27:34" x14ac:dyDescent="0.25">
      <c r="AA476" s="38" t="s">
        <v>459</v>
      </c>
      <c r="AB476">
        <f t="shared" si="78"/>
        <v>0</v>
      </c>
      <c r="AC476">
        <f t="shared" si="79"/>
        <v>0</v>
      </c>
      <c r="AD476">
        <f t="shared" si="80"/>
        <v>0</v>
      </c>
      <c r="AE476">
        <f t="shared" si="81"/>
        <v>0</v>
      </c>
      <c r="AF476">
        <f t="shared" si="82"/>
        <v>0</v>
      </c>
      <c r="AG476">
        <f t="shared" si="76"/>
        <v>0</v>
      </c>
      <c r="AH476">
        <f t="shared" si="77"/>
        <v>0</v>
      </c>
    </row>
    <row r="477" spans="27:34" x14ac:dyDescent="0.25">
      <c r="AA477" s="38" t="s">
        <v>460</v>
      </c>
      <c r="AB477">
        <f t="shared" si="78"/>
        <v>0</v>
      </c>
      <c r="AC477">
        <f t="shared" si="79"/>
        <v>0</v>
      </c>
      <c r="AD477">
        <f t="shared" si="80"/>
        <v>0</v>
      </c>
      <c r="AE477">
        <f t="shared" si="81"/>
        <v>0</v>
      </c>
      <c r="AF477">
        <f t="shared" si="82"/>
        <v>0</v>
      </c>
      <c r="AG477">
        <f t="shared" si="76"/>
        <v>0</v>
      </c>
      <c r="AH477">
        <f t="shared" si="77"/>
        <v>0</v>
      </c>
    </row>
    <row r="478" spans="27:34" x14ac:dyDescent="0.25">
      <c r="AA478" s="38" t="s">
        <v>461</v>
      </c>
      <c r="AB478">
        <f t="shared" si="78"/>
        <v>0</v>
      </c>
      <c r="AC478">
        <f t="shared" si="79"/>
        <v>0</v>
      </c>
      <c r="AD478">
        <f t="shared" si="80"/>
        <v>0</v>
      </c>
      <c r="AE478">
        <f t="shared" si="81"/>
        <v>0</v>
      </c>
      <c r="AF478">
        <f t="shared" si="82"/>
        <v>0</v>
      </c>
      <c r="AG478">
        <f t="shared" si="76"/>
        <v>0</v>
      </c>
      <c r="AH478">
        <f t="shared" si="77"/>
        <v>0</v>
      </c>
    </row>
    <row r="479" spans="27:34" x14ac:dyDescent="0.25">
      <c r="AA479" s="38" t="s">
        <v>462</v>
      </c>
      <c r="AB479">
        <f t="shared" si="78"/>
        <v>0</v>
      </c>
      <c r="AC479">
        <f t="shared" si="79"/>
        <v>0</v>
      </c>
      <c r="AD479">
        <f t="shared" si="80"/>
        <v>0</v>
      </c>
      <c r="AE479">
        <f t="shared" si="81"/>
        <v>0</v>
      </c>
      <c r="AF479">
        <f t="shared" si="82"/>
        <v>0</v>
      </c>
      <c r="AG479">
        <f t="shared" si="76"/>
        <v>0</v>
      </c>
      <c r="AH479">
        <f t="shared" si="77"/>
        <v>0</v>
      </c>
    </row>
    <row r="480" spans="27:34" x14ac:dyDescent="0.25">
      <c r="AA480" s="38" t="s">
        <v>463</v>
      </c>
      <c r="AB480">
        <f t="shared" si="78"/>
        <v>1</v>
      </c>
      <c r="AC480">
        <f t="shared" si="79"/>
        <v>0</v>
      </c>
      <c r="AD480">
        <f t="shared" si="80"/>
        <v>1</v>
      </c>
      <c r="AE480">
        <f t="shared" si="81"/>
        <v>0</v>
      </c>
      <c r="AF480">
        <f t="shared" si="82"/>
        <v>0</v>
      </c>
      <c r="AG480">
        <f t="shared" si="76"/>
        <v>3</v>
      </c>
      <c r="AH480">
        <f t="shared" si="77"/>
        <v>4</v>
      </c>
    </row>
    <row r="481" spans="27:34" x14ac:dyDescent="0.25">
      <c r="AA481" s="38" t="s">
        <v>464</v>
      </c>
      <c r="AB481">
        <f t="shared" si="78"/>
        <v>7</v>
      </c>
      <c r="AC481">
        <f t="shared" si="79"/>
        <v>3</v>
      </c>
      <c r="AD481">
        <f t="shared" si="80"/>
        <v>5</v>
      </c>
      <c r="AE481">
        <f t="shared" si="81"/>
        <v>3</v>
      </c>
      <c r="AF481">
        <f t="shared" si="82"/>
        <v>4</v>
      </c>
      <c r="AG481">
        <f t="shared" si="76"/>
        <v>7</v>
      </c>
      <c r="AH481">
        <f t="shared" si="77"/>
        <v>2</v>
      </c>
    </row>
    <row r="482" spans="27:34" x14ac:dyDescent="0.25">
      <c r="AA482" s="38" t="s">
        <v>465</v>
      </c>
      <c r="AB482">
        <f t="shared" si="78"/>
        <v>1</v>
      </c>
      <c r="AC482">
        <f t="shared" si="79"/>
        <v>1</v>
      </c>
      <c r="AD482">
        <f t="shared" si="80"/>
        <v>0</v>
      </c>
      <c r="AE482">
        <f t="shared" si="81"/>
        <v>0</v>
      </c>
      <c r="AF482">
        <f t="shared" si="82"/>
        <v>2</v>
      </c>
      <c r="AG482">
        <f t="shared" si="76"/>
        <v>3</v>
      </c>
      <c r="AH482">
        <f t="shared" si="77"/>
        <v>0</v>
      </c>
    </row>
    <row r="483" spans="27:34" x14ac:dyDescent="0.25">
      <c r="AA483" s="38" t="s">
        <v>466</v>
      </c>
      <c r="AB483">
        <f t="shared" si="78"/>
        <v>2</v>
      </c>
      <c r="AC483">
        <f t="shared" si="79"/>
        <v>1</v>
      </c>
      <c r="AD483">
        <f t="shared" si="80"/>
        <v>0</v>
      </c>
      <c r="AE483">
        <f t="shared" si="81"/>
        <v>0</v>
      </c>
      <c r="AF483">
        <f t="shared" si="82"/>
        <v>0</v>
      </c>
      <c r="AG483">
        <f t="shared" si="76"/>
        <v>0</v>
      </c>
      <c r="AH483">
        <f t="shared" si="77"/>
        <v>0</v>
      </c>
    </row>
    <row r="484" spans="27:34" x14ac:dyDescent="0.25">
      <c r="AA484" s="38" t="s">
        <v>467</v>
      </c>
      <c r="AB484">
        <f t="shared" si="78"/>
        <v>0</v>
      </c>
      <c r="AC484">
        <f t="shared" si="79"/>
        <v>0</v>
      </c>
      <c r="AD484">
        <f t="shared" si="80"/>
        <v>0</v>
      </c>
      <c r="AE484">
        <f t="shared" si="81"/>
        <v>0</v>
      </c>
      <c r="AF484">
        <f t="shared" si="82"/>
        <v>0</v>
      </c>
      <c r="AG484">
        <f t="shared" si="76"/>
        <v>0</v>
      </c>
      <c r="AH484">
        <f t="shared" si="77"/>
        <v>0</v>
      </c>
    </row>
    <row r="485" spans="27:34" x14ac:dyDescent="0.25">
      <c r="AA485" s="38" t="s">
        <v>468</v>
      </c>
      <c r="AB485">
        <f t="shared" si="78"/>
        <v>0</v>
      </c>
      <c r="AC485">
        <f t="shared" si="79"/>
        <v>0</v>
      </c>
      <c r="AD485">
        <f t="shared" si="80"/>
        <v>0</v>
      </c>
      <c r="AE485">
        <f t="shared" si="81"/>
        <v>0</v>
      </c>
      <c r="AF485">
        <f t="shared" si="82"/>
        <v>0</v>
      </c>
      <c r="AG485">
        <f t="shared" si="76"/>
        <v>0</v>
      </c>
      <c r="AH485">
        <f t="shared" si="77"/>
        <v>0</v>
      </c>
    </row>
    <row r="486" spans="27:34" x14ac:dyDescent="0.25">
      <c r="AA486" s="38" t="s">
        <v>469</v>
      </c>
      <c r="AB486">
        <f t="shared" si="78"/>
        <v>6</v>
      </c>
      <c r="AC486">
        <f t="shared" si="79"/>
        <v>5</v>
      </c>
      <c r="AD486">
        <f t="shared" si="80"/>
        <v>5</v>
      </c>
      <c r="AE486">
        <f t="shared" si="81"/>
        <v>0</v>
      </c>
      <c r="AF486">
        <f t="shared" si="82"/>
        <v>0</v>
      </c>
      <c r="AG486">
        <f t="shared" si="76"/>
        <v>1</v>
      </c>
      <c r="AH486">
        <f t="shared" si="77"/>
        <v>3</v>
      </c>
    </row>
    <row r="487" spans="27:34" x14ac:dyDescent="0.25">
      <c r="AA487" s="38" t="s">
        <v>470</v>
      </c>
      <c r="AB487">
        <f t="shared" si="78"/>
        <v>0</v>
      </c>
      <c r="AC487">
        <f t="shared" si="79"/>
        <v>0</v>
      </c>
      <c r="AD487">
        <f t="shared" si="80"/>
        <v>0</v>
      </c>
      <c r="AE487">
        <f t="shared" si="81"/>
        <v>0</v>
      </c>
      <c r="AF487">
        <f t="shared" si="82"/>
        <v>0</v>
      </c>
      <c r="AG487">
        <f t="shared" si="76"/>
        <v>2</v>
      </c>
      <c r="AH487">
        <f t="shared" si="77"/>
        <v>0</v>
      </c>
    </row>
    <row r="488" spans="27:34" x14ac:dyDescent="0.25">
      <c r="AA488" s="38" t="s">
        <v>471</v>
      </c>
      <c r="AB488">
        <f t="shared" si="78"/>
        <v>1</v>
      </c>
      <c r="AC488">
        <f t="shared" si="79"/>
        <v>0</v>
      </c>
      <c r="AD488">
        <f t="shared" si="80"/>
        <v>0</v>
      </c>
      <c r="AE488">
        <f t="shared" si="81"/>
        <v>0</v>
      </c>
      <c r="AF488">
        <f t="shared" si="82"/>
        <v>0</v>
      </c>
      <c r="AG488">
        <f t="shared" si="76"/>
        <v>0</v>
      </c>
      <c r="AH488">
        <f t="shared" si="77"/>
        <v>7</v>
      </c>
    </row>
    <row r="489" spans="27:34" x14ac:dyDescent="0.25">
      <c r="AA489" s="38" t="s">
        <v>472</v>
      </c>
      <c r="AB489">
        <f t="shared" si="78"/>
        <v>0</v>
      </c>
      <c r="AC489">
        <f t="shared" si="79"/>
        <v>0</v>
      </c>
      <c r="AD489">
        <f t="shared" si="80"/>
        <v>0</v>
      </c>
      <c r="AE489">
        <f t="shared" si="81"/>
        <v>0</v>
      </c>
      <c r="AF489">
        <f t="shared" si="82"/>
        <v>0</v>
      </c>
      <c r="AG489">
        <f t="shared" si="76"/>
        <v>0</v>
      </c>
      <c r="AH489">
        <f t="shared" si="77"/>
        <v>0</v>
      </c>
    </row>
    <row r="490" spans="27:34" x14ac:dyDescent="0.25">
      <c r="AA490" s="38" t="s">
        <v>473</v>
      </c>
      <c r="AB490">
        <f t="shared" si="78"/>
        <v>0</v>
      </c>
      <c r="AC490">
        <f t="shared" si="79"/>
        <v>0</v>
      </c>
      <c r="AD490">
        <f t="shared" si="80"/>
        <v>0</v>
      </c>
      <c r="AE490">
        <f t="shared" si="81"/>
        <v>0</v>
      </c>
      <c r="AF490">
        <f t="shared" si="82"/>
        <v>0</v>
      </c>
      <c r="AG490">
        <f t="shared" si="76"/>
        <v>0</v>
      </c>
      <c r="AH490">
        <f t="shared" si="77"/>
        <v>0</v>
      </c>
    </row>
    <row r="491" spans="27:34" x14ac:dyDescent="0.25">
      <c r="AA491" s="38" t="s">
        <v>474</v>
      </c>
      <c r="AB491">
        <f t="shared" si="78"/>
        <v>0</v>
      </c>
      <c r="AC491">
        <f t="shared" si="79"/>
        <v>0</v>
      </c>
      <c r="AD491">
        <f t="shared" si="80"/>
        <v>0</v>
      </c>
      <c r="AE491">
        <f t="shared" si="81"/>
        <v>0</v>
      </c>
      <c r="AF491">
        <f t="shared" si="82"/>
        <v>0</v>
      </c>
      <c r="AG491">
        <f t="shared" si="76"/>
        <v>0</v>
      </c>
      <c r="AH491">
        <f t="shared" si="77"/>
        <v>0</v>
      </c>
    </row>
    <row r="492" spans="27:34" x14ac:dyDescent="0.25">
      <c r="AA492" s="38" t="s">
        <v>475</v>
      </c>
      <c r="AB492">
        <f t="shared" si="78"/>
        <v>0</v>
      </c>
      <c r="AC492">
        <f t="shared" si="79"/>
        <v>0</v>
      </c>
      <c r="AD492">
        <f t="shared" si="80"/>
        <v>0</v>
      </c>
      <c r="AE492">
        <f t="shared" si="81"/>
        <v>0</v>
      </c>
      <c r="AF492">
        <f t="shared" si="82"/>
        <v>0</v>
      </c>
      <c r="AG492">
        <f t="shared" si="76"/>
        <v>0</v>
      </c>
      <c r="AH492">
        <f t="shared" si="77"/>
        <v>0</v>
      </c>
    </row>
    <row r="493" spans="27:34" x14ac:dyDescent="0.25">
      <c r="AA493" s="38" t="s">
        <v>476</v>
      </c>
      <c r="AB493">
        <f t="shared" si="78"/>
        <v>0</v>
      </c>
      <c r="AC493">
        <f t="shared" si="79"/>
        <v>0</v>
      </c>
      <c r="AD493">
        <f t="shared" si="80"/>
        <v>0</v>
      </c>
      <c r="AE493">
        <f t="shared" si="81"/>
        <v>0</v>
      </c>
      <c r="AF493">
        <f t="shared" si="82"/>
        <v>0</v>
      </c>
      <c r="AG493">
        <f t="shared" si="76"/>
        <v>0</v>
      </c>
      <c r="AH493">
        <f t="shared" si="77"/>
        <v>0</v>
      </c>
    </row>
    <row r="494" spans="27:34" x14ac:dyDescent="0.25">
      <c r="AA494" s="38" t="s">
        <v>477</v>
      </c>
      <c r="AB494">
        <f t="shared" si="78"/>
        <v>0</v>
      </c>
      <c r="AC494">
        <f t="shared" si="79"/>
        <v>1</v>
      </c>
      <c r="AD494">
        <f t="shared" si="80"/>
        <v>1</v>
      </c>
      <c r="AE494">
        <f t="shared" si="81"/>
        <v>0</v>
      </c>
      <c r="AF494">
        <f t="shared" si="82"/>
        <v>0</v>
      </c>
      <c r="AG494">
        <f t="shared" si="76"/>
        <v>0</v>
      </c>
      <c r="AH494">
        <f t="shared" si="77"/>
        <v>0</v>
      </c>
    </row>
    <row r="495" spans="27:34" x14ac:dyDescent="0.25">
      <c r="AA495" s="38" t="s">
        <v>478</v>
      </c>
      <c r="AB495">
        <f t="shared" si="78"/>
        <v>0</v>
      </c>
      <c r="AC495">
        <f t="shared" si="79"/>
        <v>0</v>
      </c>
      <c r="AD495">
        <f t="shared" si="80"/>
        <v>0</v>
      </c>
      <c r="AE495">
        <f t="shared" si="81"/>
        <v>0</v>
      </c>
      <c r="AF495">
        <f t="shared" si="82"/>
        <v>0</v>
      </c>
      <c r="AG495">
        <f t="shared" si="76"/>
        <v>0</v>
      </c>
      <c r="AH495">
        <f t="shared" si="77"/>
        <v>0</v>
      </c>
    </row>
    <row r="496" spans="27:34" x14ac:dyDescent="0.25">
      <c r="AA496" s="38" t="s">
        <v>479</v>
      </c>
      <c r="AB496">
        <f t="shared" ref="AB496:AB527" si="83">COUNTIF($AB72:$AH72,"=100%")</f>
        <v>3</v>
      </c>
      <c r="AC496">
        <f t="shared" ref="AC496:AC527" si="84">COUNTIF($AJ72:$AP72,"=100%")</f>
        <v>0</v>
      </c>
      <c r="AD496">
        <f t="shared" ref="AD496:AD527" si="85">COUNTIF($AR72:$AX72,"=100%")</f>
        <v>0</v>
      </c>
      <c r="AE496">
        <f t="shared" ref="AE496:AE527" si="86">COUNTIF($AZ72:$BF72,"=100%")</f>
        <v>1</v>
      </c>
      <c r="AF496">
        <f t="shared" ref="AF496:AF527" si="87">COUNTIF($BH72:$BN72,"=100%")</f>
        <v>1</v>
      </c>
      <c r="AG496">
        <f t="shared" si="76"/>
        <v>1</v>
      </c>
      <c r="AH496">
        <f t="shared" si="77"/>
        <v>0</v>
      </c>
    </row>
    <row r="497" spans="27:34" x14ac:dyDescent="0.25">
      <c r="AA497" s="38" t="s">
        <v>480</v>
      </c>
      <c r="AB497">
        <f t="shared" si="83"/>
        <v>0</v>
      </c>
      <c r="AC497">
        <f t="shared" si="84"/>
        <v>0</v>
      </c>
      <c r="AD497">
        <f t="shared" si="85"/>
        <v>0</v>
      </c>
      <c r="AE497">
        <f t="shared" si="86"/>
        <v>0</v>
      </c>
      <c r="AF497">
        <f t="shared" si="87"/>
        <v>2</v>
      </c>
      <c r="AG497">
        <f t="shared" ref="AG497:AG560" si="88">COUNTIF($BP73:$BV73,"=100%")</f>
        <v>0</v>
      </c>
      <c r="AH497">
        <f t="shared" ref="AH497:AH560" si="89">COUNTIF($BX73:$CD73,"=100%")</f>
        <v>0</v>
      </c>
    </row>
    <row r="498" spans="27:34" x14ac:dyDescent="0.25">
      <c r="AA498" s="38" t="s">
        <v>481</v>
      </c>
      <c r="AB498">
        <f t="shared" si="83"/>
        <v>0</v>
      </c>
      <c r="AC498">
        <f t="shared" si="84"/>
        <v>0</v>
      </c>
      <c r="AD498">
        <f t="shared" si="85"/>
        <v>0</v>
      </c>
      <c r="AE498">
        <f t="shared" si="86"/>
        <v>0</v>
      </c>
      <c r="AF498">
        <f t="shared" si="87"/>
        <v>0</v>
      </c>
      <c r="AG498">
        <f t="shared" si="88"/>
        <v>0</v>
      </c>
      <c r="AH498">
        <f t="shared" si="89"/>
        <v>0</v>
      </c>
    </row>
    <row r="499" spans="27:34" x14ac:dyDescent="0.25">
      <c r="AA499" s="38" t="s">
        <v>482</v>
      </c>
      <c r="AB499">
        <f t="shared" si="83"/>
        <v>0</v>
      </c>
      <c r="AC499">
        <f t="shared" si="84"/>
        <v>0</v>
      </c>
      <c r="AD499">
        <f t="shared" si="85"/>
        <v>0</v>
      </c>
      <c r="AE499">
        <f t="shared" si="86"/>
        <v>0</v>
      </c>
      <c r="AF499">
        <f t="shared" si="87"/>
        <v>0</v>
      </c>
      <c r="AG499">
        <f t="shared" si="88"/>
        <v>0</v>
      </c>
      <c r="AH499">
        <f t="shared" si="89"/>
        <v>0</v>
      </c>
    </row>
    <row r="500" spans="27:34" x14ac:dyDescent="0.25">
      <c r="AA500" s="38" t="s">
        <v>483</v>
      </c>
      <c r="AB500">
        <f t="shared" si="83"/>
        <v>7</v>
      </c>
      <c r="AC500">
        <f t="shared" si="84"/>
        <v>7</v>
      </c>
      <c r="AD500">
        <f t="shared" si="85"/>
        <v>7</v>
      </c>
      <c r="AE500">
        <f t="shared" si="86"/>
        <v>5</v>
      </c>
      <c r="AF500">
        <f t="shared" si="87"/>
        <v>4</v>
      </c>
      <c r="AG500">
        <f t="shared" si="88"/>
        <v>4</v>
      </c>
      <c r="AH500">
        <f t="shared" si="89"/>
        <v>5</v>
      </c>
    </row>
    <row r="501" spans="27:34" x14ac:dyDescent="0.25">
      <c r="AA501" s="38" t="s">
        <v>484</v>
      </c>
      <c r="AB501">
        <f t="shared" si="83"/>
        <v>0</v>
      </c>
      <c r="AC501">
        <f t="shared" si="84"/>
        <v>0</v>
      </c>
      <c r="AD501">
        <f t="shared" si="85"/>
        <v>0</v>
      </c>
      <c r="AE501">
        <f t="shared" si="86"/>
        <v>0</v>
      </c>
      <c r="AF501">
        <f t="shared" si="87"/>
        <v>0</v>
      </c>
      <c r="AG501">
        <f t="shared" si="88"/>
        <v>0</v>
      </c>
      <c r="AH501">
        <f t="shared" si="89"/>
        <v>0</v>
      </c>
    </row>
    <row r="502" spans="27:34" x14ac:dyDescent="0.25">
      <c r="AA502" s="38" t="s">
        <v>485</v>
      </c>
      <c r="AB502">
        <f t="shared" si="83"/>
        <v>0</v>
      </c>
      <c r="AC502">
        <f t="shared" si="84"/>
        <v>0</v>
      </c>
      <c r="AD502">
        <f t="shared" si="85"/>
        <v>0</v>
      </c>
      <c r="AE502">
        <f t="shared" si="86"/>
        <v>0</v>
      </c>
      <c r="AF502">
        <f t="shared" si="87"/>
        <v>0</v>
      </c>
      <c r="AG502">
        <f t="shared" si="88"/>
        <v>0</v>
      </c>
      <c r="AH502">
        <f t="shared" si="89"/>
        <v>0</v>
      </c>
    </row>
    <row r="503" spans="27:34" x14ac:dyDescent="0.25">
      <c r="AA503" s="38" t="s">
        <v>486</v>
      </c>
      <c r="AB503">
        <f t="shared" si="83"/>
        <v>0</v>
      </c>
      <c r="AC503">
        <f t="shared" si="84"/>
        <v>2</v>
      </c>
      <c r="AD503">
        <f t="shared" si="85"/>
        <v>3</v>
      </c>
      <c r="AE503">
        <f t="shared" si="86"/>
        <v>0</v>
      </c>
      <c r="AF503">
        <f t="shared" si="87"/>
        <v>0</v>
      </c>
      <c r="AG503">
        <f t="shared" si="88"/>
        <v>2</v>
      </c>
      <c r="AH503">
        <f t="shared" si="89"/>
        <v>2</v>
      </c>
    </row>
    <row r="504" spans="27:34" x14ac:dyDescent="0.25">
      <c r="AA504" s="38" t="s">
        <v>487</v>
      </c>
      <c r="AB504">
        <f t="shared" si="83"/>
        <v>0</v>
      </c>
      <c r="AC504">
        <f t="shared" si="84"/>
        <v>0</v>
      </c>
      <c r="AD504">
        <f t="shared" si="85"/>
        <v>0</v>
      </c>
      <c r="AE504">
        <f t="shared" si="86"/>
        <v>0</v>
      </c>
      <c r="AF504">
        <f t="shared" si="87"/>
        <v>0</v>
      </c>
      <c r="AG504">
        <f t="shared" si="88"/>
        <v>0</v>
      </c>
      <c r="AH504">
        <f t="shared" si="89"/>
        <v>0</v>
      </c>
    </row>
    <row r="505" spans="27:34" x14ac:dyDescent="0.25">
      <c r="AA505" s="38" t="s">
        <v>488</v>
      </c>
      <c r="AB505">
        <f t="shared" si="83"/>
        <v>0</v>
      </c>
      <c r="AC505">
        <f t="shared" si="84"/>
        <v>0</v>
      </c>
      <c r="AD505">
        <f t="shared" si="85"/>
        <v>0</v>
      </c>
      <c r="AE505">
        <f t="shared" si="86"/>
        <v>0</v>
      </c>
      <c r="AF505">
        <f t="shared" si="87"/>
        <v>0</v>
      </c>
      <c r="AG505">
        <f t="shared" si="88"/>
        <v>0</v>
      </c>
      <c r="AH505">
        <f t="shared" si="89"/>
        <v>0</v>
      </c>
    </row>
    <row r="506" spans="27:34" x14ac:dyDescent="0.25">
      <c r="AA506" s="38" t="s">
        <v>489</v>
      </c>
      <c r="AB506">
        <f t="shared" si="83"/>
        <v>0</v>
      </c>
      <c r="AC506">
        <f t="shared" si="84"/>
        <v>0</v>
      </c>
      <c r="AD506">
        <f t="shared" si="85"/>
        <v>0</v>
      </c>
      <c r="AE506">
        <f t="shared" si="86"/>
        <v>0</v>
      </c>
      <c r="AF506">
        <f t="shared" si="87"/>
        <v>0</v>
      </c>
      <c r="AG506">
        <f t="shared" si="88"/>
        <v>0</v>
      </c>
      <c r="AH506">
        <f t="shared" si="89"/>
        <v>0</v>
      </c>
    </row>
    <row r="507" spans="27:34" x14ac:dyDescent="0.25">
      <c r="AA507" s="38" t="s">
        <v>490</v>
      </c>
      <c r="AB507">
        <f t="shared" si="83"/>
        <v>0</v>
      </c>
      <c r="AC507">
        <f t="shared" si="84"/>
        <v>0</v>
      </c>
      <c r="AD507">
        <f t="shared" si="85"/>
        <v>0</v>
      </c>
      <c r="AE507">
        <f t="shared" si="86"/>
        <v>0</v>
      </c>
      <c r="AF507">
        <f t="shared" si="87"/>
        <v>0</v>
      </c>
      <c r="AG507">
        <f t="shared" si="88"/>
        <v>0</v>
      </c>
      <c r="AH507">
        <f t="shared" si="89"/>
        <v>0</v>
      </c>
    </row>
    <row r="508" spans="27:34" x14ac:dyDescent="0.25">
      <c r="AA508" s="38" t="s">
        <v>491</v>
      </c>
      <c r="AB508">
        <f t="shared" si="83"/>
        <v>0</v>
      </c>
      <c r="AC508">
        <f t="shared" si="84"/>
        <v>0</v>
      </c>
      <c r="AD508">
        <f t="shared" si="85"/>
        <v>0</v>
      </c>
      <c r="AE508">
        <f t="shared" si="86"/>
        <v>0</v>
      </c>
      <c r="AF508">
        <f t="shared" si="87"/>
        <v>0</v>
      </c>
      <c r="AG508">
        <f t="shared" si="88"/>
        <v>0</v>
      </c>
      <c r="AH508">
        <f t="shared" si="89"/>
        <v>0</v>
      </c>
    </row>
    <row r="509" spans="27:34" x14ac:dyDescent="0.25">
      <c r="AA509" s="38" t="s">
        <v>492</v>
      </c>
      <c r="AB509">
        <f t="shared" si="83"/>
        <v>0</v>
      </c>
      <c r="AC509">
        <f t="shared" si="84"/>
        <v>0</v>
      </c>
      <c r="AD509">
        <f t="shared" si="85"/>
        <v>0</v>
      </c>
      <c r="AE509">
        <f t="shared" si="86"/>
        <v>0</v>
      </c>
      <c r="AF509">
        <f t="shared" si="87"/>
        <v>0</v>
      </c>
      <c r="AG509">
        <f t="shared" si="88"/>
        <v>0</v>
      </c>
      <c r="AH509">
        <f t="shared" si="89"/>
        <v>0</v>
      </c>
    </row>
    <row r="510" spans="27:34" x14ac:dyDescent="0.25">
      <c r="AA510" s="38" t="s">
        <v>493</v>
      </c>
      <c r="AB510">
        <f t="shared" si="83"/>
        <v>0</v>
      </c>
      <c r="AC510">
        <f t="shared" si="84"/>
        <v>0</v>
      </c>
      <c r="AD510">
        <f t="shared" si="85"/>
        <v>0</v>
      </c>
      <c r="AE510">
        <f t="shared" si="86"/>
        <v>0</v>
      </c>
      <c r="AF510">
        <f t="shared" si="87"/>
        <v>0</v>
      </c>
      <c r="AG510">
        <f t="shared" si="88"/>
        <v>0</v>
      </c>
      <c r="AH510">
        <f t="shared" si="89"/>
        <v>0</v>
      </c>
    </row>
    <row r="511" spans="27:34" x14ac:dyDescent="0.25">
      <c r="AA511" s="38" t="s">
        <v>494</v>
      </c>
      <c r="AB511">
        <f t="shared" si="83"/>
        <v>0</v>
      </c>
      <c r="AC511">
        <f t="shared" si="84"/>
        <v>0</v>
      </c>
      <c r="AD511">
        <f t="shared" si="85"/>
        <v>0</v>
      </c>
      <c r="AE511">
        <f t="shared" si="86"/>
        <v>0</v>
      </c>
      <c r="AF511">
        <f t="shared" si="87"/>
        <v>0</v>
      </c>
      <c r="AG511">
        <f t="shared" si="88"/>
        <v>0</v>
      </c>
      <c r="AH511">
        <f t="shared" si="89"/>
        <v>0</v>
      </c>
    </row>
    <row r="512" spans="27:34" x14ac:dyDescent="0.25">
      <c r="AA512" s="38" t="s">
        <v>495</v>
      </c>
      <c r="AB512">
        <f t="shared" si="83"/>
        <v>0</v>
      </c>
      <c r="AC512">
        <f t="shared" si="84"/>
        <v>0</v>
      </c>
      <c r="AD512">
        <f t="shared" si="85"/>
        <v>0</v>
      </c>
      <c r="AE512">
        <f t="shared" si="86"/>
        <v>0</v>
      </c>
      <c r="AF512">
        <f t="shared" si="87"/>
        <v>0</v>
      </c>
      <c r="AG512">
        <f t="shared" si="88"/>
        <v>0</v>
      </c>
      <c r="AH512">
        <f t="shared" si="89"/>
        <v>0</v>
      </c>
    </row>
    <row r="513" spans="27:34" x14ac:dyDescent="0.25">
      <c r="AA513" s="38" t="s">
        <v>496</v>
      </c>
      <c r="AB513">
        <f t="shared" si="83"/>
        <v>1</v>
      </c>
      <c r="AC513">
        <f t="shared" si="84"/>
        <v>0</v>
      </c>
      <c r="AD513">
        <f t="shared" si="85"/>
        <v>0</v>
      </c>
      <c r="AE513">
        <f t="shared" si="86"/>
        <v>0</v>
      </c>
      <c r="AF513">
        <f t="shared" si="87"/>
        <v>0</v>
      </c>
      <c r="AG513">
        <f t="shared" si="88"/>
        <v>0</v>
      </c>
      <c r="AH513">
        <f t="shared" si="89"/>
        <v>0</v>
      </c>
    </row>
    <row r="514" spans="27:34" x14ac:dyDescent="0.25">
      <c r="AA514" s="38" t="s">
        <v>497</v>
      </c>
      <c r="AB514">
        <f t="shared" si="83"/>
        <v>0</v>
      </c>
      <c r="AC514">
        <f t="shared" si="84"/>
        <v>0</v>
      </c>
      <c r="AD514">
        <f t="shared" si="85"/>
        <v>0</v>
      </c>
      <c r="AE514">
        <f t="shared" si="86"/>
        <v>0</v>
      </c>
      <c r="AF514">
        <f t="shared" si="87"/>
        <v>0</v>
      </c>
      <c r="AG514">
        <f t="shared" si="88"/>
        <v>0</v>
      </c>
      <c r="AH514">
        <f t="shared" si="89"/>
        <v>0</v>
      </c>
    </row>
    <row r="515" spans="27:34" x14ac:dyDescent="0.25">
      <c r="AA515" s="38" t="s">
        <v>498</v>
      </c>
      <c r="AB515">
        <f t="shared" si="83"/>
        <v>0</v>
      </c>
      <c r="AC515">
        <f t="shared" si="84"/>
        <v>0</v>
      </c>
      <c r="AD515">
        <f t="shared" si="85"/>
        <v>0</v>
      </c>
      <c r="AE515">
        <f t="shared" si="86"/>
        <v>0</v>
      </c>
      <c r="AF515">
        <f t="shared" si="87"/>
        <v>0</v>
      </c>
      <c r="AG515">
        <f t="shared" si="88"/>
        <v>0</v>
      </c>
      <c r="AH515">
        <f t="shared" si="89"/>
        <v>0</v>
      </c>
    </row>
    <row r="516" spans="27:34" x14ac:dyDescent="0.25">
      <c r="AA516" s="38" t="s">
        <v>499</v>
      </c>
      <c r="AB516">
        <f t="shared" si="83"/>
        <v>0</v>
      </c>
      <c r="AC516">
        <f t="shared" si="84"/>
        <v>0</v>
      </c>
      <c r="AD516">
        <f t="shared" si="85"/>
        <v>1</v>
      </c>
      <c r="AE516">
        <f t="shared" si="86"/>
        <v>0</v>
      </c>
      <c r="AF516">
        <f t="shared" si="87"/>
        <v>0</v>
      </c>
      <c r="AG516">
        <f t="shared" si="88"/>
        <v>0</v>
      </c>
      <c r="AH516">
        <f t="shared" si="89"/>
        <v>0</v>
      </c>
    </row>
    <row r="517" spans="27:34" x14ac:dyDescent="0.25">
      <c r="AA517" s="38" t="s">
        <v>500</v>
      </c>
      <c r="AB517">
        <f t="shared" si="83"/>
        <v>0</v>
      </c>
      <c r="AC517">
        <f t="shared" si="84"/>
        <v>0</v>
      </c>
      <c r="AD517">
        <f t="shared" si="85"/>
        <v>0</v>
      </c>
      <c r="AE517">
        <f t="shared" si="86"/>
        <v>0</v>
      </c>
      <c r="AF517">
        <f t="shared" si="87"/>
        <v>0</v>
      </c>
      <c r="AG517">
        <f t="shared" si="88"/>
        <v>0</v>
      </c>
      <c r="AH517">
        <f t="shared" si="89"/>
        <v>0</v>
      </c>
    </row>
    <row r="518" spans="27:34" x14ac:dyDescent="0.25">
      <c r="AA518" s="38" t="s">
        <v>501</v>
      </c>
      <c r="AB518">
        <f t="shared" si="83"/>
        <v>0</v>
      </c>
      <c r="AC518">
        <f t="shared" si="84"/>
        <v>0</v>
      </c>
      <c r="AD518">
        <f t="shared" si="85"/>
        <v>0</v>
      </c>
      <c r="AE518">
        <f t="shared" si="86"/>
        <v>0</v>
      </c>
      <c r="AF518">
        <f t="shared" si="87"/>
        <v>0</v>
      </c>
      <c r="AG518">
        <f t="shared" si="88"/>
        <v>0</v>
      </c>
      <c r="AH518">
        <f t="shared" si="89"/>
        <v>0</v>
      </c>
    </row>
    <row r="519" spans="27:34" x14ac:dyDescent="0.25">
      <c r="AA519" s="38" t="s">
        <v>502</v>
      </c>
      <c r="AB519">
        <f t="shared" si="83"/>
        <v>0</v>
      </c>
      <c r="AC519">
        <f t="shared" si="84"/>
        <v>0</v>
      </c>
      <c r="AD519">
        <f t="shared" si="85"/>
        <v>0</v>
      </c>
      <c r="AE519">
        <f t="shared" si="86"/>
        <v>0</v>
      </c>
      <c r="AF519">
        <f t="shared" si="87"/>
        <v>0</v>
      </c>
      <c r="AG519">
        <f t="shared" si="88"/>
        <v>0</v>
      </c>
      <c r="AH519">
        <f t="shared" si="89"/>
        <v>0</v>
      </c>
    </row>
    <row r="520" spans="27:34" x14ac:dyDescent="0.25">
      <c r="AA520" s="38" t="s">
        <v>503</v>
      </c>
      <c r="AB520">
        <f t="shared" si="83"/>
        <v>0</v>
      </c>
      <c r="AC520">
        <f t="shared" si="84"/>
        <v>0</v>
      </c>
      <c r="AD520">
        <f t="shared" si="85"/>
        <v>0</v>
      </c>
      <c r="AE520">
        <f t="shared" si="86"/>
        <v>0</v>
      </c>
      <c r="AF520">
        <f t="shared" si="87"/>
        <v>0</v>
      </c>
      <c r="AG520">
        <f t="shared" si="88"/>
        <v>1</v>
      </c>
      <c r="AH520">
        <f t="shared" si="89"/>
        <v>0</v>
      </c>
    </row>
    <row r="521" spans="27:34" x14ac:dyDescent="0.25">
      <c r="AA521" s="38" t="s">
        <v>504</v>
      </c>
      <c r="AB521">
        <f t="shared" si="83"/>
        <v>0</v>
      </c>
      <c r="AC521">
        <f t="shared" si="84"/>
        <v>1</v>
      </c>
      <c r="AD521">
        <f t="shared" si="85"/>
        <v>4</v>
      </c>
      <c r="AE521">
        <f t="shared" si="86"/>
        <v>0</v>
      </c>
      <c r="AF521">
        <f t="shared" si="87"/>
        <v>0</v>
      </c>
      <c r="AG521">
        <f t="shared" si="88"/>
        <v>0</v>
      </c>
      <c r="AH521">
        <f t="shared" si="89"/>
        <v>0</v>
      </c>
    </row>
    <row r="522" spans="27:34" x14ac:dyDescent="0.25">
      <c r="AA522" s="38" t="s">
        <v>505</v>
      </c>
      <c r="AB522">
        <f t="shared" si="83"/>
        <v>0</v>
      </c>
      <c r="AC522">
        <f t="shared" si="84"/>
        <v>0</v>
      </c>
      <c r="AD522">
        <f t="shared" si="85"/>
        <v>0</v>
      </c>
      <c r="AE522">
        <f t="shared" si="86"/>
        <v>0</v>
      </c>
      <c r="AF522">
        <f t="shared" si="87"/>
        <v>0</v>
      </c>
      <c r="AG522">
        <f t="shared" si="88"/>
        <v>0</v>
      </c>
      <c r="AH522">
        <f t="shared" si="89"/>
        <v>0</v>
      </c>
    </row>
    <row r="523" spans="27:34" x14ac:dyDescent="0.25">
      <c r="AA523" s="38" t="s">
        <v>506</v>
      </c>
      <c r="AB523">
        <f t="shared" si="83"/>
        <v>0</v>
      </c>
      <c r="AC523">
        <f t="shared" si="84"/>
        <v>0</v>
      </c>
      <c r="AD523">
        <f t="shared" si="85"/>
        <v>0</v>
      </c>
      <c r="AE523">
        <f t="shared" si="86"/>
        <v>0</v>
      </c>
      <c r="AF523">
        <f t="shared" si="87"/>
        <v>0</v>
      </c>
      <c r="AG523">
        <f t="shared" si="88"/>
        <v>0</v>
      </c>
      <c r="AH523">
        <f t="shared" si="89"/>
        <v>0</v>
      </c>
    </row>
    <row r="524" spans="27:34" x14ac:dyDescent="0.25">
      <c r="AA524" s="38" t="s">
        <v>507</v>
      </c>
      <c r="AB524">
        <f t="shared" si="83"/>
        <v>0</v>
      </c>
      <c r="AC524">
        <f t="shared" si="84"/>
        <v>0</v>
      </c>
      <c r="AD524">
        <f t="shared" si="85"/>
        <v>0</v>
      </c>
      <c r="AE524">
        <f t="shared" si="86"/>
        <v>0</v>
      </c>
      <c r="AF524">
        <f t="shared" si="87"/>
        <v>0</v>
      </c>
      <c r="AG524">
        <f t="shared" si="88"/>
        <v>0</v>
      </c>
      <c r="AH524">
        <f t="shared" si="89"/>
        <v>0</v>
      </c>
    </row>
    <row r="525" spans="27:34" x14ac:dyDescent="0.25">
      <c r="AA525" s="38" t="s">
        <v>508</v>
      </c>
      <c r="AB525">
        <f t="shared" si="83"/>
        <v>0</v>
      </c>
      <c r="AC525">
        <f t="shared" si="84"/>
        <v>0</v>
      </c>
      <c r="AD525">
        <f t="shared" si="85"/>
        <v>0</v>
      </c>
      <c r="AE525">
        <f t="shared" si="86"/>
        <v>0</v>
      </c>
      <c r="AF525">
        <f t="shared" si="87"/>
        <v>0</v>
      </c>
      <c r="AG525">
        <f t="shared" si="88"/>
        <v>0</v>
      </c>
      <c r="AH525">
        <f t="shared" si="89"/>
        <v>0</v>
      </c>
    </row>
    <row r="526" spans="27:34" x14ac:dyDescent="0.25">
      <c r="AA526" s="38" t="s">
        <v>509</v>
      </c>
      <c r="AB526">
        <f t="shared" si="83"/>
        <v>0</v>
      </c>
      <c r="AC526">
        <f t="shared" si="84"/>
        <v>0</v>
      </c>
      <c r="AD526">
        <f t="shared" si="85"/>
        <v>0</v>
      </c>
      <c r="AE526">
        <f t="shared" si="86"/>
        <v>0</v>
      </c>
      <c r="AF526">
        <f t="shared" si="87"/>
        <v>0</v>
      </c>
      <c r="AG526">
        <f t="shared" si="88"/>
        <v>0</v>
      </c>
      <c r="AH526">
        <f t="shared" si="89"/>
        <v>1</v>
      </c>
    </row>
    <row r="527" spans="27:34" x14ac:dyDescent="0.25">
      <c r="AA527" s="38" t="s">
        <v>510</v>
      </c>
      <c r="AB527">
        <f t="shared" si="83"/>
        <v>0</v>
      </c>
      <c r="AC527">
        <f t="shared" si="84"/>
        <v>0</v>
      </c>
      <c r="AD527">
        <f t="shared" si="85"/>
        <v>0</v>
      </c>
      <c r="AE527">
        <f t="shared" si="86"/>
        <v>0</v>
      </c>
      <c r="AF527">
        <f t="shared" si="87"/>
        <v>0</v>
      </c>
      <c r="AG527">
        <f t="shared" si="88"/>
        <v>0</v>
      </c>
      <c r="AH527">
        <f t="shared" si="89"/>
        <v>0</v>
      </c>
    </row>
    <row r="528" spans="27:34" x14ac:dyDescent="0.25">
      <c r="AA528" s="38" t="s">
        <v>511</v>
      </c>
      <c r="AB528">
        <f t="shared" ref="AB528:AB559" si="90">COUNTIF($AB104:$AH104,"=100%")</f>
        <v>0</v>
      </c>
      <c r="AC528">
        <f t="shared" ref="AC528:AC559" si="91">COUNTIF($AJ104:$AP104,"=100%")</f>
        <v>2</v>
      </c>
      <c r="AD528">
        <f t="shared" ref="AD528:AD559" si="92">COUNTIF($AR104:$AX104,"=100%")</f>
        <v>2</v>
      </c>
      <c r="AE528">
        <f t="shared" ref="AE528:AE559" si="93">COUNTIF($AZ104:$BF104,"=100%")</f>
        <v>0</v>
      </c>
      <c r="AF528">
        <f t="shared" ref="AF528:AF559" si="94">COUNTIF($BH104:$BN104,"=100%")</f>
        <v>0</v>
      </c>
      <c r="AG528">
        <f t="shared" si="88"/>
        <v>1</v>
      </c>
      <c r="AH528">
        <f t="shared" si="89"/>
        <v>0</v>
      </c>
    </row>
    <row r="529" spans="27:34" x14ac:dyDescent="0.25">
      <c r="AA529" s="38" t="s">
        <v>512</v>
      </c>
      <c r="AB529">
        <f t="shared" si="90"/>
        <v>0</v>
      </c>
      <c r="AC529">
        <f t="shared" si="91"/>
        <v>0</v>
      </c>
      <c r="AD529">
        <f t="shared" si="92"/>
        <v>0</v>
      </c>
      <c r="AE529">
        <f t="shared" si="93"/>
        <v>0</v>
      </c>
      <c r="AF529">
        <f t="shared" si="94"/>
        <v>0</v>
      </c>
      <c r="AG529">
        <f t="shared" si="88"/>
        <v>0</v>
      </c>
      <c r="AH529">
        <f t="shared" si="89"/>
        <v>0</v>
      </c>
    </row>
    <row r="530" spans="27:34" x14ac:dyDescent="0.25">
      <c r="AA530" s="38" t="s">
        <v>513</v>
      </c>
      <c r="AB530">
        <f t="shared" si="90"/>
        <v>0</v>
      </c>
      <c r="AC530">
        <f t="shared" si="91"/>
        <v>0</v>
      </c>
      <c r="AD530">
        <f t="shared" si="92"/>
        <v>0</v>
      </c>
      <c r="AE530">
        <f t="shared" si="93"/>
        <v>0</v>
      </c>
      <c r="AF530">
        <f t="shared" si="94"/>
        <v>0</v>
      </c>
      <c r="AG530">
        <f t="shared" si="88"/>
        <v>0</v>
      </c>
      <c r="AH530">
        <f t="shared" si="89"/>
        <v>0</v>
      </c>
    </row>
    <row r="531" spans="27:34" x14ac:dyDescent="0.25">
      <c r="AA531" s="38" t="s">
        <v>514</v>
      </c>
      <c r="AB531">
        <f t="shared" si="90"/>
        <v>0</v>
      </c>
      <c r="AC531">
        <f t="shared" si="91"/>
        <v>0</v>
      </c>
      <c r="AD531">
        <f t="shared" si="92"/>
        <v>0</v>
      </c>
      <c r="AE531">
        <f t="shared" si="93"/>
        <v>0</v>
      </c>
      <c r="AF531">
        <f t="shared" si="94"/>
        <v>1</v>
      </c>
      <c r="AG531">
        <f t="shared" si="88"/>
        <v>0</v>
      </c>
      <c r="AH531">
        <f t="shared" si="89"/>
        <v>0</v>
      </c>
    </row>
    <row r="532" spans="27:34" x14ac:dyDescent="0.25">
      <c r="AA532" s="38" t="s">
        <v>515</v>
      </c>
      <c r="AB532">
        <f t="shared" si="90"/>
        <v>0</v>
      </c>
      <c r="AC532">
        <f t="shared" si="91"/>
        <v>0</v>
      </c>
      <c r="AD532">
        <f t="shared" si="92"/>
        <v>0</v>
      </c>
      <c r="AE532">
        <f t="shared" si="93"/>
        <v>0</v>
      </c>
      <c r="AF532">
        <f t="shared" si="94"/>
        <v>0</v>
      </c>
      <c r="AG532">
        <f t="shared" si="88"/>
        <v>0</v>
      </c>
      <c r="AH532">
        <f t="shared" si="89"/>
        <v>0</v>
      </c>
    </row>
    <row r="533" spans="27:34" x14ac:dyDescent="0.25">
      <c r="AA533" s="38" t="s">
        <v>516</v>
      </c>
      <c r="AB533">
        <f t="shared" si="90"/>
        <v>0</v>
      </c>
      <c r="AC533">
        <f t="shared" si="91"/>
        <v>0</v>
      </c>
      <c r="AD533">
        <f t="shared" si="92"/>
        <v>0</v>
      </c>
      <c r="AE533">
        <f t="shared" si="93"/>
        <v>0</v>
      </c>
      <c r="AF533">
        <f t="shared" si="94"/>
        <v>0</v>
      </c>
      <c r="AG533">
        <f t="shared" si="88"/>
        <v>0</v>
      </c>
      <c r="AH533">
        <f t="shared" si="89"/>
        <v>0</v>
      </c>
    </row>
    <row r="534" spans="27:34" x14ac:dyDescent="0.25">
      <c r="AA534" s="38" t="s">
        <v>517</v>
      </c>
      <c r="AB534">
        <f t="shared" si="90"/>
        <v>0</v>
      </c>
      <c r="AC534">
        <f t="shared" si="91"/>
        <v>0</v>
      </c>
      <c r="AD534">
        <f t="shared" si="92"/>
        <v>0</v>
      </c>
      <c r="AE534">
        <f t="shared" si="93"/>
        <v>0</v>
      </c>
      <c r="AF534">
        <f t="shared" si="94"/>
        <v>0</v>
      </c>
      <c r="AG534">
        <f t="shared" si="88"/>
        <v>0</v>
      </c>
      <c r="AH534">
        <f t="shared" si="89"/>
        <v>0</v>
      </c>
    </row>
    <row r="535" spans="27:34" x14ac:dyDescent="0.25">
      <c r="AA535" s="38" t="s">
        <v>518</v>
      </c>
      <c r="AB535">
        <f t="shared" si="90"/>
        <v>0</v>
      </c>
      <c r="AC535">
        <f t="shared" si="91"/>
        <v>0</v>
      </c>
      <c r="AD535">
        <f t="shared" si="92"/>
        <v>0</v>
      </c>
      <c r="AE535">
        <f t="shared" si="93"/>
        <v>0</v>
      </c>
      <c r="AF535">
        <f t="shared" si="94"/>
        <v>0</v>
      </c>
      <c r="AG535">
        <f t="shared" si="88"/>
        <v>0</v>
      </c>
      <c r="AH535">
        <f t="shared" si="89"/>
        <v>1</v>
      </c>
    </row>
    <row r="536" spans="27:34" x14ac:dyDescent="0.25">
      <c r="AA536" s="38" t="s">
        <v>519</v>
      </c>
      <c r="AB536">
        <f t="shared" si="90"/>
        <v>0</v>
      </c>
      <c r="AC536">
        <f t="shared" si="91"/>
        <v>0</v>
      </c>
      <c r="AD536">
        <f t="shared" si="92"/>
        <v>0</v>
      </c>
      <c r="AE536">
        <f t="shared" si="93"/>
        <v>0</v>
      </c>
      <c r="AF536">
        <f t="shared" si="94"/>
        <v>1</v>
      </c>
      <c r="AG536">
        <f t="shared" si="88"/>
        <v>2</v>
      </c>
      <c r="AH536">
        <f t="shared" si="89"/>
        <v>0</v>
      </c>
    </row>
    <row r="537" spans="27:34" x14ac:dyDescent="0.25">
      <c r="AA537" s="38" t="s">
        <v>520</v>
      </c>
      <c r="AB537">
        <f t="shared" si="90"/>
        <v>0</v>
      </c>
      <c r="AC537">
        <f t="shared" si="91"/>
        <v>0</v>
      </c>
      <c r="AD537">
        <f t="shared" si="92"/>
        <v>0</v>
      </c>
      <c r="AE537">
        <f t="shared" si="93"/>
        <v>0</v>
      </c>
      <c r="AF537">
        <f t="shared" si="94"/>
        <v>0</v>
      </c>
      <c r="AG537">
        <f t="shared" si="88"/>
        <v>0</v>
      </c>
      <c r="AH537">
        <f t="shared" si="89"/>
        <v>0</v>
      </c>
    </row>
    <row r="538" spans="27:34" x14ac:dyDescent="0.25">
      <c r="AA538" s="38" t="s">
        <v>521</v>
      </c>
      <c r="AB538">
        <f t="shared" si="90"/>
        <v>0</v>
      </c>
      <c r="AC538">
        <f t="shared" si="91"/>
        <v>0</v>
      </c>
      <c r="AD538">
        <f t="shared" si="92"/>
        <v>0</v>
      </c>
      <c r="AE538">
        <f t="shared" si="93"/>
        <v>0</v>
      </c>
      <c r="AF538">
        <f t="shared" si="94"/>
        <v>0</v>
      </c>
      <c r="AG538">
        <f t="shared" si="88"/>
        <v>0</v>
      </c>
      <c r="AH538">
        <f t="shared" si="89"/>
        <v>0</v>
      </c>
    </row>
    <row r="539" spans="27:34" x14ac:dyDescent="0.25">
      <c r="AA539" s="38" t="s">
        <v>522</v>
      </c>
      <c r="AB539">
        <f t="shared" si="90"/>
        <v>4</v>
      </c>
      <c r="AC539">
        <f t="shared" si="91"/>
        <v>4</v>
      </c>
      <c r="AD539">
        <f t="shared" si="92"/>
        <v>5</v>
      </c>
      <c r="AE539">
        <f t="shared" si="93"/>
        <v>1</v>
      </c>
      <c r="AF539">
        <f t="shared" si="94"/>
        <v>3</v>
      </c>
      <c r="AG539">
        <f t="shared" si="88"/>
        <v>7</v>
      </c>
      <c r="AH539">
        <f t="shared" si="89"/>
        <v>4</v>
      </c>
    </row>
    <row r="540" spans="27:34" x14ac:dyDescent="0.25">
      <c r="AA540" s="38" t="s">
        <v>523</v>
      </c>
      <c r="AB540">
        <f t="shared" si="90"/>
        <v>0</v>
      </c>
      <c r="AC540">
        <f t="shared" si="91"/>
        <v>0</v>
      </c>
      <c r="AD540">
        <f t="shared" si="92"/>
        <v>0</v>
      </c>
      <c r="AE540">
        <f t="shared" si="93"/>
        <v>0</v>
      </c>
      <c r="AF540">
        <f t="shared" si="94"/>
        <v>0</v>
      </c>
      <c r="AG540">
        <f t="shared" si="88"/>
        <v>0</v>
      </c>
      <c r="AH540">
        <f t="shared" si="89"/>
        <v>0</v>
      </c>
    </row>
    <row r="541" spans="27:34" x14ac:dyDescent="0.25">
      <c r="AA541" s="38" t="s">
        <v>524</v>
      </c>
      <c r="AB541">
        <f t="shared" si="90"/>
        <v>3</v>
      </c>
      <c r="AC541">
        <f t="shared" si="91"/>
        <v>4</v>
      </c>
      <c r="AD541">
        <f t="shared" si="92"/>
        <v>4</v>
      </c>
      <c r="AE541">
        <f t="shared" si="93"/>
        <v>1</v>
      </c>
      <c r="AF541">
        <f t="shared" si="94"/>
        <v>2</v>
      </c>
      <c r="AG541">
        <f t="shared" si="88"/>
        <v>5</v>
      </c>
      <c r="AH541">
        <f t="shared" si="89"/>
        <v>4</v>
      </c>
    </row>
    <row r="542" spans="27:34" x14ac:dyDescent="0.25">
      <c r="AA542" s="38" t="s">
        <v>525</v>
      </c>
      <c r="AB542">
        <f t="shared" si="90"/>
        <v>0</v>
      </c>
      <c r="AC542">
        <f t="shared" si="91"/>
        <v>0</v>
      </c>
      <c r="AD542">
        <f t="shared" si="92"/>
        <v>0</v>
      </c>
      <c r="AE542">
        <f t="shared" si="93"/>
        <v>0</v>
      </c>
      <c r="AF542">
        <f t="shared" si="94"/>
        <v>4</v>
      </c>
      <c r="AG542">
        <f t="shared" si="88"/>
        <v>0</v>
      </c>
      <c r="AH542">
        <f t="shared" si="89"/>
        <v>0</v>
      </c>
    </row>
    <row r="543" spans="27:34" x14ac:dyDescent="0.25">
      <c r="AA543" s="38" t="s">
        <v>526</v>
      </c>
      <c r="AB543">
        <f t="shared" si="90"/>
        <v>0</v>
      </c>
      <c r="AC543">
        <f t="shared" si="91"/>
        <v>0</v>
      </c>
      <c r="AD543">
        <f t="shared" si="92"/>
        <v>0</v>
      </c>
      <c r="AE543">
        <f t="shared" si="93"/>
        <v>0</v>
      </c>
      <c r="AF543">
        <f t="shared" si="94"/>
        <v>0</v>
      </c>
      <c r="AG543">
        <f t="shared" si="88"/>
        <v>0</v>
      </c>
      <c r="AH543">
        <f t="shared" si="89"/>
        <v>0</v>
      </c>
    </row>
    <row r="544" spans="27:34" x14ac:dyDescent="0.25">
      <c r="AA544" s="38" t="s">
        <v>527</v>
      </c>
      <c r="AB544">
        <f t="shared" si="90"/>
        <v>0</v>
      </c>
      <c r="AC544">
        <f t="shared" si="91"/>
        <v>0</v>
      </c>
      <c r="AD544">
        <f t="shared" si="92"/>
        <v>0</v>
      </c>
      <c r="AE544">
        <f t="shared" si="93"/>
        <v>0</v>
      </c>
      <c r="AF544">
        <f t="shared" si="94"/>
        <v>0</v>
      </c>
      <c r="AG544">
        <f t="shared" si="88"/>
        <v>0</v>
      </c>
      <c r="AH544">
        <f t="shared" si="89"/>
        <v>0</v>
      </c>
    </row>
    <row r="545" spans="27:34" x14ac:dyDescent="0.25">
      <c r="AA545" s="38" t="s">
        <v>528</v>
      </c>
      <c r="AB545">
        <f t="shared" si="90"/>
        <v>0</v>
      </c>
      <c r="AC545">
        <f t="shared" si="91"/>
        <v>0</v>
      </c>
      <c r="AD545">
        <f t="shared" si="92"/>
        <v>0</v>
      </c>
      <c r="AE545">
        <f t="shared" si="93"/>
        <v>0</v>
      </c>
      <c r="AF545">
        <f t="shared" si="94"/>
        <v>0</v>
      </c>
      <c r="AG545">
        <f t="shared" si="88"/>
        <v>0</v>
      </c>
      <c r="AH545">
        <f t="shared" si="89"/>
        <v>0</v>
      </c>
    </row>
    <row r="546" spans="27:34" x14ac:dyDescent="0.25">
      <c r="AA546" s="38" t="s">
        <v>529</v>
      </c>
      <c r="AB546">
        <f t="shared" si="90"/>
        <v>0</v>
      </c>
      <c r="AC546">
        <f t="shared" si="91"/>
        <v>0</v>
      </c>
      <c r="AD546">
        <f t="shared" si="92"/>
        <v>0</v>
      </c>
      <c r="AE546">
        <f t="shared" si="93"/>
        <v>0</v>
      </c>
      <c r="AF546">
        <f t="shared" si="94"/>
        <v>0</v>
      </c>
      <c r="AG546">
        <f t="shared" si="88"/>
        <v>0</v>
      </c>
      <c r="AH546">
        <f t="shared" si="89"/>
        <v>0</v>
      </c>
    </row>
    <row r="547" spans="27:34" x14ac:dyDescent="0.25">
      <c r="AA547" s="38" t="s">
        <v>530</v>
      </c>
      <c r="AB547">
        <f t="shared" si="90"/>
        <v>0</v>
      </c>
      <c r="AC547">
        <f t="shared" si="91"/>
        <v>0</v>
      </c>
      <c r="AD547">
        <f t="shared" si="92"/>
        <v>0</v>
      </c>
      <c r="AE547">
        <f t="shared" si="93"/>
        <v>0</v>
      </c>
      <c r="AF547">
        <f t="shared" si="94"/>
        <v>0</v>
      </c>
      <c r="AG547">
        <f t="shared" si="88"/>
        <v>0</v>
      </c>
      <c r="AH547">
        <f t="shared" si="89"/>
        <v>0</v>
      </c>
    </row>
    <row r="548" spans="27:34" x14ac:dyDescent="0.25">
      <c r="AA548" s="38" t="s">
        <v>531</v>
      </c>
      <c r="AB548">
        <f t="shared" si="90"/>
        <v>0</v>
      </c>
      <c r="AC548">
        <f t="shared" si="91"/>
        <v>0</v>
      </c>
      <c r="AD548">
        <f t="shared" si="92"/>
        <v>0</v>
      </c>
      <c r="AE548">
        <f t="shared" si="93"/>
        <v>0</v>
      </c>
      <c r="AF548">
        <f t="shared" si="94"/>
        <v>0</v>
      </c>
      <c r="AG548">
        <f t="shared" si="88"/>
        <v>0</v>
      </c>
      <c r="AH548">
        <f t="shared" si="89"/>
        <v>0</v>
      </c>
    </row>
    <row r="549" spans="27:34" x14ac:dyDescent="0.25">
      <c r="AA549" s="38" t="s">
        <v>532</v>
      </c>
      <c r="AB549">
        <f t="shared" si="90"/>
        <v>0</v>
      </c>
      <c r="AC549">
        <f t="shared" si="91"/>
        <v>0</v>
      </c>
      <c r="AD549">
        <f t="shared" si="92"/>
        <v>0</v>
      </c>
      <c r="AE549">
        <f t="shared" si="93"/>
        <v>0</v>
      </c>
      <c r="AF549">
        <f t="shared" si="94"/>
        <v>0</v>
      </c>
      <c r="AG549">
        <f t="shared" si="88"/>
        <v>0</v>
      </c>
      <c r="AH549">
        <f t="shared" si="89"/>
        <v>0</v>
      </c>
    </row>
    <row r="550" spans="27:34" x14ac:dyDescent="0.25">
      <c r="AA550" s="38" t="s">
        <v>533</v>
      </c>
      <c r="AB550">
        <f t="shared" si="90"/>
        <v>0</v>
      </c>
      <c r="AC550">
        <f t="shared" si="91"/>
        <v>0</v>
      </c>
      <c r="AD550">
        <f t="shared" si="92"/>
        <v>0</v>
      </c>
      <c r="AE550">
        <f t="shared" si="93"/>
        <v>0</v>
      </c>
      <c r="AF550">
        <f t="shared" si="94"/>
        <v>0</v>
      </c>
      <c r="AG550">
        <f t="shared" si="88"/>
        <v>0</v>
      </c>
      <c r="AH550">
        <f t="shared" si="89"/>
        <v>0</v>
      </c>
    </row>
    <row r="551" spans="27:34" x14ac:dyDescent="0.25">
      <c r="AA551" s="38" t="s">
        <v>534</v>
      </c>
      <c r="AB551">
        <f t="shared" si="90"/>
        <v>0</v>
      </c>
      <c r="AC551">
        <f t="shared" si="91"/>
        <v>0</v>
      </c>
      <c r="AD551">
        <f t="shared" si="92"/>
        <v>0</v>
      </c>
      <c r="AE551">
        <f t="shared" si="93"/>
        <v>0</v>
      </c>
      <c r="AF551">
        <f t="shared" si="94"/>
        <v>0</v>
      </c>
      <c r="AG551">
        <f t="shared" si="88"/>
        <v>0</v>
      </c>
      <c r="AH551">
        <f t="shared" si="89"/>
        <v>0</v>
      </c>
    </row>
    <row r="552" spans="27:34" x14ac:dyDescent="0.25">
      <c r="AA552" s="38" t="s">
        <v>535</v>
      </c>
      <c r="AB552">
        <f t="shared" si="90"/>
        <v>0</v>
      </c>
      <c r="AC552">
        <f t="shared" si="91"/>
        <v>0</v>
      </c>
      <c r="AD552">
        <f t="shared" si="92"/>
        <v>0</v>
      </c>
      <c r="AE552">
        <f t="shared" si="93"/>
        <v>0</v>
      </c>
      <c r="AF552">
        <f t="shared" si="94"/>
        <v>0</v>
      </c>
      <c r="AG552">
        <f t="shared" si="88"/>
        <v>0</v>
      </c>
      <c r="AH552">
        <f t="shared" si="89"/>
        <v>0</v>
      </c>
    </row>
    <row r="553" spans="27:34" x14ac:dyDescent="0.25">
      <c r="AA553" s="38" t="s">
        <v>536</v>
      </c>
      <c r="AB553">
        <f t="shared" si="90"/>
        <v>0</v>
      </c>
      <c r="AC553">
        <f t="shared" si="91"/>
        <v>0</v>
      </c>
      <c r="AD553">
        <f t="shared" si="92"/>
        <v>0</v>
      </c>
      <c r="AE553">
        <f t="shared" si="93"/>
        <v>0</v>
      </c>
      <c r="AF553">
        <f t="shared" si="94"/>
        <v>0</v>
      </c>
      <c r="AG553">
        <f t="shared" si="88"/>
        <v>0</v>
      </c>
      <c r="AH553">
        <f t="shared" si="89"/>
        <v>0</v>
      </c>
    </row>
    <row r="554" spans="27:34" x14ac:dyDescent="0.25">
      <c r="AA554" s="38" t="s">
        <v>537</v>
      </c>
      <c r="AB554">
        <f t="shared" si="90"/>
        <v>0</v>
      </c>
      <c r="AC554">
        <f t="shared" si="91"/>
        <v>0</v>
      </c>
      <c r="AD554">
        <f t="shared" si="92"/>
        <v>0</v>
      </c>
      <c r="AE554">
        <f t="shared" si="93"/>
        <v>0</v>
      </c>
      <c r="AF554">
        <f t="shared" si="94"/>
        <v>0</v>
      </c>
      <c r="AG554">
        <f t="shared" si="88"/>
        <v>1</v>
      </c>
      <c r="AH554">
        <f t="shared" si="89"/>
        <v>0</v>
      </c>
    </row>
    <row r="555" spans="27:34" x14ac:dyDescent="0.25">
      <c r="AA555" s="38" t="s">
        <v>538</v>
      </c>
      <c r="AB555">
        <f t="shared" si="90"/>
        <v>0</v>
      </c>
      <c r="AC555">
        <f t="shared" si="91"/>
        <v>0</v>
      </c>
      <c r="AD555">
        <f t="shared" si="92"/>
        <v>0</v>
      </c>
      <c r="AE555">
        <f t="shared" si="93"/>
        <v>0</v>
      </c>
      <c r="AF555">
        <f t="shared" si="94"/>
        <v>0</v>
      </c>
      <c r="AG555">
        <f t="shared" si="88"/>
        <v>0</v>
      </c>
      <c r="AH555">
        <f t="shared" si="89"/>
        <v>0</v>
      </c>
    </row>
    <row r="556" spans="27:34" x14ac:dyDescent="0.25">
      <c r="AA556" s="38" t="s">
        <v>539</v>
      </c>
      <c r="AB556">
        <f t="shared" si="90"/>
        <v>5</v>
      </c>
      <c r="AC556">
        <f t="shared" si="91"/>
        <v>5</v>
      </c>
      <c r="AD556">
        <f t="shared" si="92"/>
        <v>7</v>
      </c>
      <c r="AE556">
        <f t="shared" si="93"/>
        <v>4</v>
      </c>
      <c r="AF556">
        <f t="shared" si="94"/>
        <v>5</v>
      </c>
      <c r="AG556">
        <f t="shared" si="88"/>
        <v>7</v>
      </c>
      <c r="AH556">
        <f t="shared" si="89"/>
        <v>7</v>
      </c>
    </row>
    <row r="557" spans="27:34" x14ac:dyDescent="0.25">
      <c r="AA557" s="38" t="s">
        <v>540</v>
      </c>
      <c r="AB557">
        <f t="shared" si="90"/>
        <v>0</v>
      </c>
      <c r="AC557">
        <f t="shared" si="91"/>
        <v>0</v>
      </c>
      <c r="AD557">
        <f t="shared" si="92"/>
        <v>0</v>
      </c>
      <c r="AE557">
        <f t="shared" si="93"/>
        <v>0</v>
      </c>
      <c r="AF557">
        <f t="shared" si="94"/>
        <v>0</v>
      </c>
      <c r="AG557">
        <f t="shared" si="88"/>
        <v>0</v>
      </c>
      <c r="AH557">
        <f t="shared" si="89"/>
        <v>0</v>
      </c>
    </row>
    <row r="558" spans="27:34" x14ac:dyDescent="0.25">
      <c r="AA558" s="38" t="s">
        <v>541</v>
      </c>
      <c r="AB558">
        <f t="shared" si="90"/>
        <v>0</v>
      </c>
      <c r="AC558">
        <f t="shared" si="91"/>
        <v>0</v>
      </c>
      <c r="AD558">
        <f t="shared" si="92"/>
        <v>0</v>
      </c>
      <c r="AE558">
        <f t="shared" si="93"/>
        <v>0</v>
      </c>
      <c r="AF558">
        <f t="shared" si="94"/>
        <v>1</v>
      </c>
      <c r="AG558">
        <f t="shared" si="88"/>
        <v>0</v>
      </c>
      <c r="AH558">
        <f t="shared" si="89"/>
        <v>1</v>
      </c>
    </row>
    <row r="559" spans="27:34" x14ac:dyDescent="0.25">
      <c r="AA559" s="38" t="s">
        <v>542</v>
      </c>
      <c r="AB559">
        <f t="shared" si="90"/>
        <v>0</v>
      </c>
      <c r="AC559">
        <f t="shared" si="91"/>
        <v>1</v>
      </c>
      <c r="AD559">
        <f t="shared" si="92"/>
        <v>0</v>
      </c>
      <c r="AE559">
        <f t="shared" si="93"/>
        <v>0</v>
      </c>
      <c r="AF559">
        <f t="shared" si="94"/>
        <v>2</v>
      </c>
      <c r="AG559">
        <f t="shared" si="88"/>
        <v>2</v>
      </c>
      <c r="AH559">
        <f t="shared" si="89"/>
        <v>0</v>
      </c>
    </row>
    <row r="560" spans="27:34" x14ac:dyDescent="0.25">
      <c r="AA560" s="38" t="s">
        <v>543</v>
      </c>
      <c r="AB560">
        <f t="shared" ref="AB560:AB568" si="95">COUNTIF($AB136:$AH136,"=100%")</f>
        <v>0</v>
      </c>
      <c r="AC560">
        <f t="shared" ref="AC560:AC568" si="96">COUNTIF($AJ136:$AP136,"=100%")</f>
        <v>0</v>
      </c>
      <c r="AD560">
        <f t="shared" ref="AD560:AD568" si="97">COUNTIF($AR136:$AX136,"=100%")</f>
        <v>0</v>
      </c>
      <c r="AE560">
        <f t="shared" ref="AE560:AE568" si="98">COUNTIF($AZ136:$BF136,"=100%")</f>
        <v>0</v>
      </c>
      <c r="AF560">
        <f t="shared" ref="AF560:AF568" si="99">COUNTIF($BH136:$BN136,"=100%")</f>
        <v>0</v>
      </c>
      <c r="AG560">
        <f t="shared" si="88"/>
        <v>0</v>
      </c>
      <c r="AH560">
        <f t="shared" si="89"/>
        <v>0</v>
      </c>
    </row>
    <row r="561" spans="27:34" x14ac:dyDescent="0.25">
      <c r="AA561" s="38" t="s">
        <v>544</v>
      </c>
      <c r="AB561">
        <f t="shared" si="95"/>
        <v>2</v>
      </c>
      <c r="AC561">
        <f t="shared" si="96"/>
        <v>0</v>
      </c>
      <c r="AD561">
        <f t="shared" si="97"/>
        <v>2</v>
      </c>
      <c r="AE561">
        <f t="shared" si="98"/>
        <v>1</v>
      </c>
      <c r="AF561">
        <f t="shared" si="99"/>
        <v>2</v>
      </c>
      <c r="AG561">
        <f t="shared" ref="AG561:AG568" si="100">COUNTIF($BP137:$BV137,"=100%")</f>
        <v>6</v>
      </c>
      <c r="AH561">
        <f t="shared" ref="AH561:AH568" si="101">COUNTIF($BX137:$CD137,"=100%")</f>
        <v>2</v>
      </c>
    </row>
    <row r="562" spans="27:34" x14ac:dyDescent="0.25">
      <c r="AA562" s="38" t="s">
        <v>545</v>
      </c>
      <c r="AB562">
        <f t="shared" si="95"/>
        <v>0</v>
      </c>
      <c r="AC562">
        <f t="shared" si="96"/>
        <v>2</v>
      </c>
      <c r="AD562">
        <f t="shared" si="97"/>
        <v>1</v>
      </c>
      <c r="AE562">
        <f t="shared" si="98"/>
        <v>2</v>
      </c>
      <c r="AF562">
        <f t="shared" si="99"/>
        <v>1</v>
      </c>
      <c r="AG562">
        <f t="shared" si="100"/>
        <v>3</v>
      </c>
      <c r="AH562">
        <f t="shared" si="101"/>
        <v>3</v>
      </c>
    </row>
    <row r="563" spans="27:34" x14ac:dyDescent="0.25">
      <c r="AA563" s="38" t="s">
        <v>546</v>
      </c>
      <c r="AB563">
        <f t="shared" si="95"/>
        <v>0</v>
      </c>
      <c r="AC563">
        <f t="shared" si="96"/>
        <v>0</v>
      </c>
      <c r="AD563">
        <f t="shared" si="97"/>
        <v>0</v>
      </c>
      <c r="AE563">
        <f t="shared" si="98"/>
        <v>0</v>
      </c>
      <c r="AF563">
        <f t="shared" si="99"/>
        <v>0</v>
      </c>
      <c r="AG563">
        <f t="shared" si="100"/>
        <v>0</v>
      </c>
      <c r="AH563">
        <f t="shared" si="101"/>
        <v>0</v>
      </c>
    </row>
    <row r="564" spans="27:34" x14ac:dyDescent="0.25">
      <c r="AA564" s="38" t="s">
        <v>547</v>
      </c>
      <c r="AB564">
        <f t="shared" si="95"/>
        <v>2</v>
      </c>
      <c r="AC564">
        <f t="shared" si="96"/>
        <v>0</v>
      </c>
      <c r="AD564">
        <f t="shared" si="97"/>
        <v>0</v>
      </c>
      <c r="AE564">
        <f t="shared" si="98"/>
        <v>1</v>
      </c>
      <c r="AF564">
        <f t="shared" si="99"/>
        <v>1</v>
      </c>
      <c r="AG564">
        <f t="shared" si="100"/>
        <v>0</v>
      </c>
      <c r="AH564">
        <f t="shared" si="101"/>
        <v>0</v>
      </c>
    </row>
    <row r="565" spans="27:34" x14ac:dyDescent="0.25">
      <c r="AA565" s="38" t="s">
        <v>548</v>
      </c>
      <c r="AB565">
        <f t="shared" si="95"/>
        <v>0</v>
      </c>
      <c r="AC565">
        <f t="shared" si="96"/>
        <v>0</v>
      </c>
      <c r="AD565">
        <f t="shared" si="97"/>
        <v>0</v>
      </c>
      <c r="AE565">
        <f t="shared" si="98"/>
        <v>0</v>
      </c>
      <c r="AF565">
        <f t="shared" si="99"/>
        <v>1</v>
      </c>
      <c r="AG565">
        <f t="shared" si="100"/>
        <v>0</v>
      </c>
      <c r="AH565">
        <f t="shared" si="101"/>
        <v>1</v>
      </c>
    </row>
    <row r="566" spans="27:34" x14ac:dyDescent="0.25">
      <c r="AA566" s="38" t="s">
        <v>549</v>
      </c>
      <c r="AB566">
        <f t="shared" si="95"/>
        <v>0</v>
      </c>
      <c r="AC566">
        <f t="shared" si="96"/>
        <v>0</v>
      </c>
      <c r="AD566">
        <f t="shared" si="97"/>
        <v>0</v>
      </c>
      <c r="AE566">
        <f t="shared" si="98"/>
        <v>0</v>
      </c>
      <c r="AF566">
        <f t="shared" si="99"/>
        <v>0</v>
      </c>
      <c r="AG566">
        <f t="shared" si="100"/>
        <v>0</v>
      </c>
      <c r="AH566">
        <f t="shared" si="101"/>
        <v>0</v>
      </c>
    </row>
    <row r="567" spans="27:34" x14ac:dyDescent="0.25">
      <c r="AA567" s="38" t="s">
        <v>550</v>
      </c>
      <c r="AB567">
        <f t="shared" si="95"/>
        <v>0</v>
      </c>
      <c r="AC567">
        <f t="shared" si="96"/>
        <v>0</v>
      </c>
      <c r="AD567">
        <f t="shared" si="97"/>
        <v>0</v>
      </c>
      <c r="AE567">
        <f t="shared" si="98"/>
        <v>0</v>
      </c>
      <c r="AF567">
        <f t="shared" si="99"/>
        <v>0</v>
      </c>
      <c r="AG567">
        <f t="shared" si="100"/>
        <v>0</v>
      </c>
      <c r="AH567">
        <f t="shared" si="101"/>
        <v>0</v>
      </c>
    </row>
    <row r="568" spans="27:34" x14ac:dyDescent="0.25">
      <c r="AA568" s="38" t="s">
        <v>551</v>
      </c>
      <c r="AB568">
        <f t="shared" si="95"/>
        <v>0</v>
      </c>
      <c r="AC568">
        <f t="shared" si="96"/>
        <v>0</v>
      </c>
      <c r="AD568">
        <f t="shared" si="97"/>
        <v>0</v>
      </c>
      <c r="AE568">
        <f t="shared" si="98"/>
        <v>0</v>
      </c>
      <c r="AF568">
        <f t="shared" si="99"/>
        <v>0</v>
      </c>
      <c r="AG568">
        <f t="shared" si="100"/>
        <v>0</v>
      </c>
      <c r="AH568">
        <f t="shared" si="101"/>
        <v>0</v>
      </c>
    </row>
    <row r="570" spans="27:34" x14ac:dyDescent="0.25">
      <c r="AA570" s="38"/>
    </row>
  </sheetData>
  <mergeCells count="2">
    <mergeCell ref="B1:F1"/>
    <mergeCell ref="H1:Y1"/>
  </mergeCells>
  <pageMargins left="0.7" right="0.7" top="0.75" bottom="0.75" header="0.3" footer="0.3"/>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8"/>
  <sheetViews>
    <sheetView topLeftCell="F1" workbookViewId="0">
      <selection activeCell="AA22" sqref="AA22"/>
    </sheetView>
  </sheetViews>
  <sheetFormatPr defaultRowHeight="15" x14ac:dyDescent="0.25"/>
  <cols>
    <col min="1" max="1" width="3.5703125" customWidth="1"/>
    <col min="2" max="2" width="26" bestFit="1" customWidth="1"/>
    <col min="3" max="3" width="16.28515625" bestFit="1" customWidth="1"/>
    <col min="4" max="4" width="15.42578125" bestFit="1" customWidth="1"/>
    <col min="5" max="6" width="16" bestFit="1" customWidth="1"/>
    <col min="7" max="7" width="11.28515625" bestFit="1" customWidth="1"/>
    <col min="8" max="8" width="3.42578125" customWidth="1"/>
    <col min="16" max="16" width="27" customWidth="1"/>
    <col min="17" max="17" width="16.28515625" bestFit="1" customWidth="1"/>
    <col min="18" max="18" width="15.42578125" bestFit="1" customWidth="1"/>
    <col min="19" max="20" width="16" bestFit="1" customWidth="1"/>
    <col min="21" max="21" width="11.28515625" customWidth="1"/>
    <col min="22" max="22" width="4.5703125" customWidth="1"/>
  </cols>
  <sheetData>
    <row r="1" spans="2:28" x14ac:dyDescent="0.25">
      <c r="B1" s="83" t="s">
        <v>403</v>
      </c>
      <c r="C1" s="83"/>
      <c r="D1" s="83"/>
      <c r="E1" s="83"/>
      <c r="F1" s="83"/>
      <c r="G1" s="83"/>
      <c r="H1" s="83"/>
      <c r="I1" s="83"/>
      <c r="J1" s="83"/>
      <c r="K1" s="83"/>
      <c r="L1" s="83"/>
      <c r="M1" s="83"/>
      <c r="N1" s="83"/>
    </row>
    <row r="3" spans="2:28" x14ac:dyDescent="0.25">
      <c r="B3" s="37" t="s">
        <v>254</v>
      </c>
      <c r="C3" t="s" vm="1">
        <v>80</v>
      </c>
      <c r="P3" s="37" t="s">
        <v>254</v>
      </c>
      <c r="Q3" t="s" vm="1">
        <v>80</v>
      </c>
    </row>
    <row r="4" spans="2:28" x14ac:dyDescent="0.25">
      <c r="J4" t="s">
        <v>255</v>
      </c>
      <c r="K4" t="s">
        <v>5</v>
      </c>
      <c r="L4" t="s">
        <v>274</v>
      </c>
      <c r="M4" t="s">
        <v>6</v>
      </c>
      <c r="N4" t="s">
        <v>7</v>
      </c>
      <c r="X4" t="s">
        <v>255</v>
      </c>
      <c r="Y4" t="s">
        <v>5</v>
      </c>
      <c r="Z4" t="s">
        <v>274</v>
      </c>
      <c r="AA4" t="s">
        <v>6</v>
      </c>
      <c r="AB4" t="s">
        <v>7</v>
      </c>
    </row>
    <row r="5" spans="2:28" x14ac:dyDescent="0.25">
      <c r="B5" s="37" t="s">
        <v>402</v>
      </c>
      <c r="C5" s="37" t="s">
        <v>256</v>
      </c>
      <c r="I5" s="40" t="s">
        <v>260</v>
      </c>
      <c r="J5">
        <f>VLOOKUP($I5,$B$7:$G$1048576,6,FALSE)/7</f>
        <v>43302.571428571428</v>
      </c>
      <c r="K5">
        <f>VLOOKUP($I5,$B$7:$G$1048576,2,FALSE)/7</f>
        <v>6300.7142857142853</v>
      </c>
      <c r="L5">
        <f>VLOOKUP($I5,$B$7:$G$1048576,3,FALSE)/7</f>
        <v>12890.428571428571</v>
      </c>
      <c r="M5">
        <f>VLOOKUP($I5,$B$7:$G$1048576,4,FALSE)/7</f>
        <v>13087.857142857143</v>
      </c>
      <c r="N5">
        <f>VLOOKUP($I5,$B$7:$G$1048576,5,FALSE)/7</f>
        <v>11023.571428571429</v>
      </c>
      <c r="P5" s="37" t="s">
        <v>404</v>
      </c>
      <c r="Q5" s="37" t="s">
        <v>256</v>
      </c>
      <c r="W5" s="40" t="s">
        <v>260</v>
      </c>
      <c r="X5">
        <f>VLOOKUP($W5,$P$7:$U$1048576,6,FALSE)/7</f>
        <v>16749.857142857141</v>
      </c>
      <c r="Y5">
        <f>VLOOKUP($W5,$P$7:$U$1048576,2,FALSE)/7</f>
        <v>2760.2857142857142</v>
      </c>
      <c r="Z5">
        <f>VLOOKUP($W5,$P$7:$U$1048576,3,FALSE)/7</f>
        <v>4736.7142857142853</v>
      </c>
      <c r="AA5">
        <f>VLOOKUP($W5,$P$7:$U$1048576,4,FALSE)/7</f>
        <v>5226.5714285714284</v>
      </c>
      <c r="AB5">
        <f>VLOOKUP($W5,$P$7:$U$1048576,5,FALSE)/7</f>
        <v>4026.2857142857142</v>
      </c>
    </row>
    <row r="6" spans="2:28" x14ac:dyDescent="0.25">
      <c r="B6" s="37" t="s">
        <v>236</v>
      </c>
      <c r="C6" t="s">
        <v>5</v>
      </c>
      <c r="D6" t="s">
        <v>33</v>
      </c>
      <c r="E6" t="s">
        <v>257</v>
      </c>
      <c r="F6" t="s">
        <v>258</v>
      </c>
      <c r="G6" t="s">
        <v>252</v>
      </c>
      <c r="I6" s="39" t="s">
        <v>261</v>
      </c>
      <c r="J6">
        <f t="shared" ref="J6:J18" si="0">VLOOKUP($I6,$B$7:$G$1048576,6,FALSE)/7</f>
        <v>42999</v>
      </c>
      <c r="K6">
        <f t="shared" ref="K6:K18" si="1">VLOOKUP($I6,$B$7:$G$1048576,2,FALSE)/7</f>
        <v>5860</v>
      </c>
      <c r="L6">
        <f t="shared" ref="L6:L18" si="2">VLOOKUP($I6,$B$7:$G$1048576,3,FALSE)/7</f>
        <v>12800.571428571429</v>
      </c>
      <c r="M6">
        <f t="shared" ref="M6:M18" si="3">VLOOKUP($I6,$B$7:$G$1048576,4,FALSE)/7</f>
        <v>13406.714285714286</v>
      </c>
      <c r="N6">
        <f t="shared" ref="N6:N18" si="4">VLOOKUP($I6,$B$7:$G$1048576,5,FALSE)/7</f>
        <v>10931.714285714286</v>
      </c>
      <c r="P6" s="37" t="s">
        <v>236</v>
      </c>
      <c r="Q6" t="s">
        <v>5</v>
      </c>
      <c r="R6" t="s">
        <v>33</v>
      </c>
      <c r="S6" t="s">
        <v>257</v>
      </c>
      <c r="T6" t="s">
        <v>258</v>
      </c>
      <c r="U6" t="s">
        <v>252</v>
      </c>
      <c r="W6" s="39" t="s">
        <v>261</v>
      </c>
      <c r="X6">
        <f t="shared" ref="X6:X18" si="5">VLOOKUP($W6,$P$7:$U$1048576,6,FALSE)/7</f>
        <v>16587.714285714286</v>
      </c>
      <c r="Y6">
        <f t="shared" ref="Y6:Y18" si="6">VLOOKUP($W6,$P$7:$U$1048576,2,FALSE)/7</f>
        <v>2563</v>
      </c>
      <c r="Z6">
        <f t="shared" ref="Z6:Z18" si="7">VLOOKUP($W6,$P$7:$U$1048576,3,FALSE)/7</f>
        <v>4686.5714285714284</v>
      </c>
      <c r="AA6">
        <f t="shared" ref="AA6:AA18" si="8">VLOOKUP($W6,$P$7:$U$1048576,4,FALSE)/7</f>
        <v>5306.5714285714284</v>
      </c>
      <c r="AB6">
        <f t="shared" ref="AB6:AB18" si="9">VLOOKUP($W6,$P$7:$U$1048576,5,FALSE)/7</f>
        <v>4031.5714285714284</v>
      </c>
    </row>
    <row r="7" spans="2:28" x14ac:dyDescent="0.25">
      <c r="B7" s="38" t="s">
        <v>260</v>
      </c>
      <c r="C7" s="2">
        <v>44105</v>
      </c>
      <c r="D7" s="2">
        <v>90233</v>
      </c>
      <c r="E7" s="2">
        <v>91615</v>
      </c>
      <c r="F7" s="2">
        <v>77165</v>
      </c>
      <c r="G7" s="2">
        <v>303118</v>
      </c>
      <c r="I7" s="39" t="s">
        <v>262</v>
      </c>
      <c r="J7">
        <f t="shared" si="0"/>
        <v>43570.142857142855</v>
      </c>
      <c r="K7">
        <f t="shared" si="1"/>
        <v>6115.1428571428569</v>
      </c>
      <c r="L7">
        <f t="shared" si="2"/>
        <v>12811.714285714286</v>
      </c>
      <c r="M7">
        <f t="shared" si="3"/>
        <v>13602.428571428571</v>
      </c>
      <c r="N7">
        <f t="shared" si="4"/>
        <v>11040.857142857143</v>
      </c>
      <c r="P7" s="38" t="s">
        <v>260</v>
      </c>
      <c r="Q7" s="2">
        <v>19322</v>
      </c>
      <c r="R7" s="2">
        <v>33157</v>
      </c>
      <c r="S7" s="2">
        <v>36586</v>
      </c>
      <c r="T7" s="2">
        <v>28184</v>
      </c>
      <c r="U7" s="2">
        <v>117249</v>
      </c>
      <c r="W7" s="39" t="s">
        <v>262</v>
      </c>
      <c r="X7">
        <f t="shared" si="5"/>
        <v>16862</v>
      </c>
      <c r="Y7">
        <f t="shared" si="6"/>
        <v>2662.1428571428573</v>
      </c>
      <c r="Z7">
        <f t="shared" si="7"/>
        <v>4687.1428571428569</v>
      </c>
      <c r="AA7">
        <f t="shared" si="8"/>
        <v>5425.5714285714284</v>
      </c>
      <c r="AB7">
        <f t="shared" si="9"/>
        <v>4087.1428571428573</v>
      </c>
    </row>
    <row r="8" spans="2:28" x14ac:dyDescent="0.25">
      <c r="B8" s="38" t="s">
        <v>261</v>
      </c>
      <c r="C8" s="2">
        <v>41020</v>
      </c>
      <c r="D8" s="2">
        <v>89604</v>
      </c>
      <c r="E8" s="2">
        <v>93847</v>
      </c>
      <c r="F8" s="2">
        <v>76522</v>
      </c>
      <c r="G8" s="2">
        <v>300993</v>
      </c>
      <c r="H8" s="2"/>
      <c r="I8" s="39" t="s">
        <v>263</v>
      </c>
      <c r="J8">
        <f t="shared" si="0"/>
        <v>40411</v>
      </c>
      <c r="K8">
        <f t="shared" si="1"/>
        <v>5890.5714285714284</v>
      </c>
      <c r="L8">
        <f t="shared" si="2"/>
        <v>11800.571428571429</v>
      </c>
      <c r="M8">
        <f t="shared" si="3"/>
        <v>12380.714285714286</v>
      </c>
      <c r="N8">
        <f t="shared" si="4"/>
        <v>10339.142857142857</v>
      </c>
      <c r="P8" s="38" t="s">
        <v>261</v>
      </c>
      <c r="Q8" s="2">
        <v>17941</v>
      </c>
      <c r="R8" s="2">
        <v>32806</v>
      </c>
      <c r="S8" s="2">
        <v>37146</v>
      </c>
      <c r="T8" s="2">
        <v>28221</v>
      </c>
      <c r="U8" s="2">
        <v>116114</v>
      </c>
      <c r="W8" s="39" t="s">
        <v>263</v>
      </c>
      <c r="X8">
        <f t="shared" si="5"/>
        <v>15784.142857142857</v>
      </c>
      <c r="Y8">
        <f t="shared" si="6"/>
        <v>2601.2857142857142</v>
      </c>
      <c r="Z8">
        <f t="shared" si="7"/>
        <v>4355.7142857142853</v>
      </c>
      <c r="AA8">
        <f t="shared" si="8"/>
        <v>5001.5714285714284</v>
      </c>
      <c r="AB8">
        <f t="shared" si="9"/>
        <v>3825.5714285714284</v>
      </c>
    </row>
    <row r="9" spans="2:28" x14ac:dyDescent="0.25">
      <c r="B9" s="38" t="s">
        <v>262</v>
      </c>
      <c r="C9" s="2">
        <v>42806</v>
      </c>
      <c r="D9" s="2">
        <v>89682</v>
      </c>
      <c r="E9" s="2">
        <v>95217</v>
      </c>
      <c r="F9" s="2">
        <v>77286</v>
      </c>
      <c r="G9" s="2">
        <v>304991</v>
      </c>
      <c r="H9" s="2"/>
      <c r="I9" s="39" t="s">
        <v>264</v>
      </c>
      <c r="J9">
        <f t="shared" si="0"/>
        <v>43553.142857142855</v>
      </c>
      <c r="K9">
        <f t="shared" si="1"/>
        <v>6182.8571428571431</v>
      </c>
      <c r="L9">
        <f t="shared" si="2"/>
        <v>12875.428571428571</v>
      </c>
      <c r="M9">
        <f t="shared" si="3"/>
        <v>13308.571428571429</v>
      </c>
      <c r="N9">
        <f t="shared" si="4"/>
        <v>11186.285714285714</v>
      </c>
      <c r="P9" s="38" t="s">
        <v>262</v>
      </c>
      <c r="Q9" s="2">
        <v>18635</v>
      </c>
      <c r="R9" s="2">
        <v>32810</v>
      </c>
      <c r="S9" s="2">
        <v>37979</v>
      </c>
      <c r="T9" s="2">
        <v>28610</v>
      </c>
      <c r="U9" s="2">
        <v>118034</v>
      </c>
      <c r="W9" s="39" t="s">
        <v>264</v>
      </c>
      <c r="X9">
        <f t="shared" si="5"/>
        <v>16555.714285714286</v>
      </c>
      <c r="Y9">
        <f t="shared" si="6"/>
        <v>2612.1428571428573</v>
      </c>
      <c r="Z9">
        <f t="shared" si="7"/>
        <v>4580.8571428571431</v>
      </c>
      <c r="AA9">
        <f t="shared" si="8"/>
        <v>5264.2857142857147</v>
      </c>
      <c r="AB9">
        <f t="shared" si="9"/>
        <v>4098.4285714285716</v>
      </c>
    </row>
    <row r="10" spans="2:28" x14ac:dyDescent="0.25">
      <c r="B10" s="38" t="s">
        <v>263</v>
      </c>
      <c r="C10" s="2">
        <v>41234</v>
      </c>
      <c r="D10" s="2">
        <v>82604</v>
      </c>
      <c r="E10" s="2">
        <v>86665</v>
      </c>
      <c r="F10" s="2">
        <v>72374</v>
      </c>
      <c r="G10" s="2">
        <v>282877</v>
      </c>
      <c r="H10" s="2"/>
      <c r="I10" s="39" t="s">
        <v>265</v>
      </c>
      <c r="J10">
        <f t="shared" si="0"/>
        <v>46221</v>
      </c>
      <c r="K10">
        <f t="shared" si="1"/>
        <v>6028.1428571428569</v>
      </c>
      <c r="L10">
        <f t="shared" si="2"/>
        <v>13755.857142857143</v>
      </c>
      <c r="M10">
        <f t="shared" si="3"/>
        <v>14211</v>
      </c>
      <c r="N10">
        <f t="shared" si="4"/>
        <v>12226</v>
      </c>
      <c r="P10" s="38" t="s">
        <v>263</v>
      </c>
      <c r="Q10" s="2">
        <v>18209</v>
      </c>
      <c r="R10" s="2">
        <v>30490</v>
      </c>
      <c r="S10" s="2">
        <v>35011</v>
      </c>
      <c r="T10" s="2">
        <v>26779</v>
      </c>
      <c r="U10" s="2">
        <v>110489</v>
      </c>
      <c r="W10" s="39" t="s">
        <v>265</v>
      </c>
      <c r="X10">
        <f t="shared" si="5"/>
        <v>17596.142857142859</v>
      </c>
      <c r="Y10">
        <f t="shared" si="6"/>
        <v>2611.7142857142858</v>
      </c>
      <c r="Z10">
        <f t="shared" si="7"/>
        <v>4889.5714285714284</v>
      </c>
      <c r="AA10">
        <f t="shared" si="8"/>
        <v>5675.2857142857147</v>
      </c>
      <c r="AB10">
        <f t="shared" si="9"/>
        <v>4419.5714285714284</v>
      </c>
    </row>
    <row r="11" spans="2:28" x14ac:dyDescent="0.25">
      <c r="B11" s="38" t="s">
        <v>264</v>
      </c>
      <c r="C11" s="2">
        <v>43280</v>
      </c>
      <c r="D11" s="2">
        <v>90128</v>
      </c>
      <c r="E11" s="2">
        <v>93160</v>
      </c>
      <c r="F11" s="2">
        <v>78304</v>
      </c>
      <c r="G11" s="2">
        <v>304872</v>
      </c>
      <c r="H11" s="2"/>
      <c r="I11" s="39" t="s">
        <v>266</v>
      </c>
      <c r="J11">
        <f t="shared" si="0"/>
        <v>45788</v>
      </c>
      <c r="K11">
        <f t="shared" si="1"/>
        <v>6037</v>
      </c>
      <c r="L11">
        <f t="shared" si="2"/>
        <v>13596.142857142857</v>
      </c>
      <c r="M11">
        <f t="shared" si="3"/>
        <v>14115.428571428571</v>
      </c>
      <c r="N11">
        <f t="shared" si="4"/>
        <v>12039.428571428571</v>
      </c>
      <c r="P11" s="38" t="s">
        <v>264</v>
      </c>
      <c r="Q11" s="2">
        <v>18285</v>
      </c>
      <c r="R11" s="2">
        <v>32066</v>
      </c>
      <c r="S11" s="2">
        <v>36850</v>
      </c>
      <c r="T11" s="2">
        <v>28689</v>
      </c>
      <c r="U11" s="2">
        <v>115890</v>
      </c>
      <c r="W11" s="39" t="s">
        <v>266</v>
      </c>
      <c r="X11">
        <f t="shared" si="5"/>
        <v>17721.142857142859</v>
      </c>
      <c r="Y11">
        <f t="shared" si="6"/>
        <v>2634.8571428571427</v>
      </c>
      <c r="Z11">
        <f t="shared" si="7"/>
        <v>4902.5714285714284</v>
      </c>
      <c r="AA11">
        <f t="shared" si="8"/>
        <v>5748.7142857142853</v>
      </c>
      <c r="AB11">
        <f t="shared" si="9"/>
        <v>4435</v>
      </c>
    </row>
    <row r="12" spans="2:28" x14ac:dyDescent="0.25">
      <c r="B12" s="38" t="s">
        <v>265</v>
      </c>
      <c r="C12" s="2">
        <v>42197</v>
      </c>
      <c r="D12" s="2">
        <v>96291</v>
      </c>
      <c r="E12" s="2">
        <v>99477</v>
      </c>
      <c r="F12" s="2">
        <v>85582</v>
      </c>
      <c r="G12" s="2">
        <v>323547</v>
      </c>
      <c r="H12" s="2"/>
      <c r="I12" s="39" t="s">
        <v>267</v>
      </c>
      <c r="J12" t="e">
        <f t="shared" si="0"/>
        <v>#N/A</v>
      </c>
      <c r="K12" t="e">
        <f t="shared" si="1"/>
        <v>#N/A</v>
      </c>
      <c r="L12" t="e">
        <f t="shared" si="2"/>
        <v>#N/A</v>
      </c>
      <c r="M12" t="e">
        <f t="shared" si="3"/>
        <v>#N/A</v>
      </c>
      <c r="N12" t="e">
        <f t="shared" si="4"/>
        <v>#N/A</v>
      </c>
      <c r="P12" s="38" t="s">
        <v>265</v>
      </c>
      <c r="Q12" s="2">
        <v>18282</v>
      </c>
      <c r="R12" s="2">
        <v>34227</v>
      </c>
      <c r="S12" s="2">
        <v>39727</v>
      </c>
      <c r="T12" s="2">
        <v>30937</v>
      </c>
      <c r="U12" s="2">
        <v>123173</v>
      </c>
      <c r="W12" s="39" t="s">
        <v>267</v>
      </c>
      <c r="X12" t="e">
        <f t="shared" si="5"/>
        <v>#N/A</v>
      </c>
      <c r="Y12" t="e">
        <f t="shared" si="6"/>
        <v>#N/A</v>
      </c>
      <c r="Z12" t="e">
        <f t="shared" si="7"/>
        <v>#N/A</v>
      </c>
      <c r="AA12" t="e">
        <f t="shared" si="8"/>
        <v>#N/A</v>
      </c>
      <c r="AB12" t="e">
        <f t="shared" si="9"/>
        <v>#N/A</v>
      </c>
    </row>
    <row r="13" spans="2:28" x14ac:dyDescent="0.25">
      <c r="B13" s="38" t="s">
        <v>266</v>
      </c>
      <c r="C13" s="2">
        <v>42259</v>
      </c>
      <c r="D13" s="2">
        <v>95173</v>
      </c>
      <c r="E13" s="2">
        <v>98808</v>
      </c>
      <c r="F13" s="2">
        <v>84276</v>
      </c>
      <c r="G13" s="2">
        <v>320516</v>
      </c>
      <c r="I13" s="39" t="s">
        <v>268</v>
      </c>
      <c r="J13" t="e">
        <f t="shared" si="0"/>
        <v>#N/A</v>
      </c>
      <c r="K13" t="e">
        <f t="shared" si="1"/>
        <v>#N/A</v>
      </c>
      <c r="L13" t="e">
        <f t="shared" si="2"/>
        <v>#N/A</v>
      </c>
      <c r="M13" t="e">
        <f t="shared" si="3"/>
        <v>#N/A</v>
      </c>
      <c r="N13" t="e">
        <f t="shared" si="4"/>
        <v>#N/A</v>
      </c>
      <c r="P13" s="38" t="s">
        <v>266</v>
      </c>
      <c r="Q13" s="2">
        <v>18444</v>
      </c>
      <c r="R13" s="2">
        <v>34318</v>
      </c>
      <c r="S13" s="2">
        <v>40241</v>
      </c>
      <c r="T13" s="2">
        <v>31045</v>
      </c>
      <c r="U13" s="2">
        <v>124048</v>
      </c>
      <c r="W13" s="39" t="s">
        <v>268</v>
      </c>
      <c r="X13" t="e">
        <f t="shared" si="5"/>
        <v>#N/A</v>
      </c>
      <c r="Y13" t="e">
        <f t="shared" si="6"/>
        <v>#N/A</v>
      </c>
      <c r="Z13" t="e">
        <f t="shared" si="7"/>
        <v>#N/A</v>
      </c>
      <c r="AA13" t="e">
        <f t="shared" si="8"/>
        <v>#N/A</v>
      </c>
      <c r="AB13" t="e">
        <f t="shared" si="9"/>
        <v>#N/A</v>
      </c>
    </row>
    <row r="14" spans="2:28" x14ac:dyDescent="0.25">
      <c r="B14" s="38" t="s">
        <v>252</v>
      </c>
      <c r="C14" s="2">
        <v>296901</v>
      </c>
      <c r="D14" s="2">
        <v>633715</v>
      </c>
      <c r="E14" s="2">
        <v>658789</v>
      </c>
      <c r="F14" s="2">
        <v>551509</v>
      </c>
      <c r="G14" s="2">
        <v>2140914</v>
      </c>
      <c r="I14" s="39" t="s">
        <v>269</v>
      </c>
      <c r="J14" t="e">
        <f t="shared" si="0"/>
        <v>#N/A</v>
      </c>
      <c r="K14" t="e">
        <f t="shared" si="1"/>
        <v>#N/A</v>
      </c>
      <c r="L14" t="e">
        <f t="shared" si="2"/>
        <v>#N/A</v>
      </c>
      <c r="M14" t="e">
        <f t="shared" si="3"/>
        <v>#N/A</v>
      </c>
      <c r="N14" t="e">
        <f t="shared" si="4"/>
        <v>#N/A</v>
      </c>
      <c r="P14" s="38" t="s">
        <v>252</v>
      </c>
      <c r="Q14" s="2">
        <v>129118</v>
      </c>
      <c r="R14" s="2">
        <v>229874</v>
      </c>
      <c r="S14" s="2">
        <v>263540</v>
      </c>
      <c r="T14" s="2">
        <v>202465</v>
      </c>
      <c r="U14" s="2">
        <v>824997</v>
      </c>
      <c r="W14" s="39" t="s">
        <v>269</v>
      </c>
      <c r="X14" t="e">
        <f t="shared" si="5"/>
        <v>#N/A</v>
      </c>
      <c r="Y14" t="e">
        <f t="shared" si="6"/>
        <v>#N/A</v>
      </c>
      <c r="Z14" t="e">
        <f t="shared" si="7"/>
        <v>#N/A</v>
      </c>
      <c r="AA14" t="e">
        <f t="shared" si="8"/>
        <v>#N/A</v>
      </c>
      <c r="AB14" t="e">
        <f t="shared" si="9"/>
        <v>#N/A</v>
      </c>
    </row>
    <row r="15" spans="2:28" x14ac:dyDescent="0.25">
      <c r="I15" s="39" t="s">
        <v>270</v>
      </c>
      <c r="J15" t="e">
        <f t="shared" si="0"/>
        <v>#N/A</v>
      </c>
      <c r="K15" t="e">
        <f t="shared" si="1"/>
        <v>#N/A</v>
      </c>
      <c r="L15" t="e">
        <f t="shared" si="2"/>
        <v>#N/A</v>
      </c>
      <c r="M15" t="e">
        <f t="shared" si="3"/>
        <v>#N/A</v>
      </c>
      <c r="N15" t="e">
        <f t="shared" si="4"/>
        <v>#N/A</v>
      </c>
      <c r="W15" s="39" t="s">
        <v>270</v>
      </c>
      <c r="X15" t="e">
        <f t="shared" si="5"/>
        <v>#N/A</v>
      </c>
      <c r="Y15" t="e">
        <f t="shared" si="6"/>
        <v>#N/A</v>
      </c>
      <c r="Z15" t="e">
        <f t="shared" si="7"/>
        <v>#N/A</v>
      </c>
      <c r="AA15" t="e">
        <f t="shared" si="8"/>
        <v>#N/A</v>
      </c>
      <c r="AB15" t="e">
        <f t="shared" si="9"/>
        <v>#N/A</v>
      </c>
    </row>
    <row r="16" spans="2:28" x14ac:dyDescent="0.25">
      <c r="I16" s="39" t="s">
        <v>271</v>
      </c>
      <c r="J16" t="e">
        <f t="shared" si="0"/>
        <v>#N/A</v>
      </c>
      <c r="K16" t="e">
        <f t="shared" si="1"/>
        <v>#N/A</v>
      </c>
      <c r="L16" t="e">
        <f t="shared" si="2"/>
        <v>#N/A</v>
      </c>
      <c r="M16" t="e">
        <f t="shared" si="3"/>
        <v>#N/A</v>
      </c>
      <c r="N16" t="e">
        <f t="shared" si="4"/>
        <v>#N/A</v>
      </c>
      <c r="W16" s="39" t="s">
        <v>271</v>
      </c>
      <c r="X16" t="e">
        <f t="shared" si="5"/>
        <v>#N/A</v>
      </c>
      <c r="Y16" t="e">
        <f t="shared" si="6"/>
        <v>#N/A</v>
      </c>
      <c r="Z16" t="e">
        <f t="shared" si="7"/>
        <v>#N/A</v>
      </c>
      <c r="AA16" t="e">
        <f t="shared" si="8"/>
        <v>#N/A</v>
      </c>
      <c r="AB16" t="e">
        <f t="shared" si="9"/>
        <v>#N/A</v>
      </c>
    </row>
    <row r="17" spans="9:28" x14ac:dyDescent="0.25">
      <c r="I17" s="39" t="s">
        <v>272</v>
      </c>
      <c r="J17" t="e">
        <f t="shared" si="0"/>
        <v>#N/A</v>
      </c>
      <c r="K17" t="e">
        <f t="shared" si="1"/>
        <v>#N/A</v>
      </c>
      <c r="L17" t="e">
        <f t="shared" si="2"/>
        <v>#N/A</v>
      </c>
      <c r="M17" t="e">
        <f t="shared" si="3"/>
        <v>#N/A</v>
      </c>
      <c r="N17" t="e">
        <f t="shared" si="4"/>
        <v>#N/A</v>
      </c>
      <c r="W17" s="39" t="s">
        <v>272</v>
      </c>
      <c r="X17" t="e">
        <f t="shared" si="5"/>
        <v>#N/A</v>
      </c>
      <c r="Y17" t="e">
        <f t="shared" si="6"/>
        <v>#N/A</v>
      </c>
      <c r="Z17" t="e">
        <f t="shared" si="7"/>
        <v>#N/A</v>
      </c>
      <c r="AA17" t="e">
        <f t="shared" si="8"/>
        <v>#N/A</v>
      </c>
      <c r="AB17" t="e">
        <f t="shared" si="9"/>
        <v>#N/A</v>
      </c>
    </row>
    <row r="18" spans="9:28" x14ac:dyDescent="0.25">
      <c r="I18" s="39" t="s">
        <v>273</v>
      </c>
      <c r="J18" t="e">
        <f t="shared" si="0"/>
        <v>#N/A</v>
      </c>
      <c r="K18" t="e">
        <f t="shared" si="1"/>
        <v>#N/A</v>
      </c>
      <c r="L18" t="e">
        <f t="shared" si="2"/>
        <v>#N/A</v>
      </c>
      <c r="M18" t="e">
        <f t="shared" si="3"/>
        <v>#N/A</v>
      </c>
      <c r="N18" t="e">
        <f t="shared" si="4"/>
        <v>#N/A</v>
      </c>
      <c r="W18" s="39" t="s">
        <v>273</v>
      </c>
      <c r="X18" t="e">
        <f t="shared" si="5"/>
        <v>#N/A</v>
      </c>
      <c r="Y18" t="e">
        <f t="shared" si="6"/>
        <v>#N/A</v>
      </c>
      <c r="Z18" t="e">
        <f t="shared" si="7"/>
        <v>#N/A</v>
      </c>
      <c r="AA18" t="e">
        <f t="shared" si="8"/>
        <v>#N/A</v>
      </c>
      <c r="AB18" t="e">
        <f t="shared" si="9"/>
        <v>#N/A</v>
      </c>
    </row>
  </sheetData>
  <mergeCells count="1">
    <mergeCell ref="B1:N1"/>
  </mergeCells>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Z147"/>
  <sheetViews>
    <sheetView workbookViewId="0">
      <selection activeCell="BR19" sqref="BR19"/>
    </sheetView>
  </sheetViews>
  <sheetFormatPr defaultRowHeight="15" x14ac:dyDescent="0.25"/>
  <cols>
    <col min="2" max="2" width="13.140625" bestFit="1" customWidth="1"/>
    <col min="3" max="3" width="27.42578125" bestFit="1" customWidth="1"/>
    <col min="6" max="6" width="27.42578125" bestFit="1" customWidth="1"/>
    <col min="7" max="7" width="16.28515625" customWidth="1"/>
    <col min="8" max="8" width="15.42578125" bestFit="1" customWidth="1"/>
    <col min="9" max="10" width="16" bestFit="1" customWidth="1"/>
    <col min="11" max="11" width="11.28515625" bestFit="1" customWidth="1"/>
    <col min="12" max="12" width="4.42578125" customWidth="1"/>
    <col min="20" max="20" width="78.140625" bestFit="1" customWidth="1"/>
    <col min="21" max="21" width="16.28515625" customWidth="1"/>
    <col min="22" max="27" width="7.7109375" customWidth="1"/>
    <col min="36" max="36" width="13.140625" customWidth="1"/>
    <col min="37" max="37" width="27.42578125" customWidth="1"/>
    <col min="38" max="38" width="4.42578125" customWidth="1"/>
    <col min="41" max="41" width="13.140625" bestFit="1" customWidth="1"/>
    <col min="42" max="42" width="32.42578125" bestFit="1" customWidth="1"/>
    <col min="45" max="45" width="32.42578125" bestFit="1" customWidth="1"/>
    <col min="46" max="46" width="16.28515625" bestFit="1" customWidth="1"/>
    <col min="47" max="47" width="15.42578125" bestFit="1" customWidth="1"/>
    <col min="48" max="49" width="16" bestFit="1" customWidth="1"/>
    <col min="50" max="50" width="11.28515625" bestFit="1" customWidth="1"/>
    <col min="59" max="59" width="78.140625" bestFit="1" customWidth="1"/>
    <col min="60" max="60" width="16.28515625" bestFit="1" customWidth="1"/>
    <col min="61" max="66" width="7.7109375" customWidth="1"/>
    <col min="75" max="75" width="13.140625" bestFit="1" customWidth="1"/>
    <col min="76" max="76" width="32.42578125" bestFit="1" customWidth="1"/>
  </cols>
  <sheetData>
    <row r="1" spans="2:78" s="29" customFormat="1" x14ac:dyDescent="0.25">
      <c r="B1" s="84" t="s">
        <v>413</v>
      </c>
      <c r="C1" s="84"/>
      <c r="D1" s="84"/>
      <c r="F1" s="83" t="s">
        <v>414</v>
      </c>
      <c r="G1" s="83"/>
      <c r="H1" s="83"/>
      <c r="I1" s="83"/>
      <c r="J1" s="83"/>
      <c r="K1" s="83"/>
      <c r="L1" s="83"/>
      <c r="M1" s="83"/>
      <c r="N1" s="83"/>
      <c r="O1" s="83"/>
      <c r="P1" s="83"/>
      <c r="Q1" s="83"/>
      <c r="R1" s="83"/>
      <c r="T1" s="83" t="s">
        <v>552</v>
      </c>
      <c r="U1" s="83"/>
      <c r="V1" s="83"/>
      <c r="W1" s="83"/>
      <c r="X1" s="83"/>
      <c r="Y1" s="83"/>
      <c r="Z1" s="83"/>
      <c r="AA1" s="83"/>
      <c r="AB1" s="83"/>
      <c r="AC1" s="83"/>
      <c r="AD1" s="83"/>
      <c r="AE1" s="83"/>
      <c r="AF1" s="83"/>
      <c r="AG1" s="83"/>
      <c r="AH1" s="83"/>
      <c r="AJ1" s="83" t="s">
        <v>553</v>
      </c>
      <c r="AK1" s="83"/>
      <c r="AL1" s="83"/>
      <c r="AM1" s="83"/>
      <c r="AO1" s="84" t="s">
        <v>555</v>
      </c>
      <c r="AP1" s="84"/>
      <c r="AQ1" s="84"/>
      <c r="AS1" s="83" t="s">
        <v>556</v>
      </c>
      <c r="AT1" s="83"/>
      <c r="AU1" s="83"/>
      <c r="AV1" s="83"/>
      <c r="AW1" s="83"/>
      <c r="AX1" s="83"/>
      <c r="AY1" s="83"/>
      <c r="AZ1" s="83"/>
      <c r="BA1" s="83"/>
      <c r="BB1" s="83"/>
      <c r="BC1" s="83"/>
      <c r="BD1" s="83"/>
      <c r="BE1" s="83"/>
      <c r="BG1" s="83" t="s">
        <v>557</v>
      </c>
      <c r="BH1" s="83"/>
      <c r="BI1" s="83"/>
      <c r="BJ1" s="83"/>
      <c r="BK1" s="83"/>
      <c r="BL1" s="83"/>
      <c r="BM1" s="83"/>
      <c r="BN1" s="83"/>
      <c r="BO1" s="83"/>
      <c r="BP1" s="83"/>
      <c r="BQ1" s="83"/>
      <c r="BR1" s="83"/>
      <c r="BS1" s="83"/>
      <c r="BT1" s="83"/>
      <c r="BU1" s="83"/>
      <c r="BW1" s="83" t="s">
        <v>558</v>
      </c>
      <c r="BX1" s="83"/>
      <c r="BY1" s="83"/>
      <c r="BZ1" s="83"/>
    </row>
    <row r="3" spans="2:78" x14ac:dyDescent="0.25">
      <c r="B3" s="37" t="s">
        <v>254</v>
      </c>
      <c r="C3" t="s" vm="2">
        <v>253</v>
      </c>
      <c r="F3" s="37" t="s">
        <v>254</v>
      </c>
      <c r="G3" t="s" vm="1">
        <v>80</v>
      </c>
      <c r="T3" s="37" t="s">
        <v>254</v>
      </c>
      <c r="U3" t="s" vm="1">
        <v>80</v>
      </c>
      <c r="AJ3" s="37" t="s">
        <v>254</v>
      </c>
      <c r="AK3" t="s" vm="1">
        <v>80</v>
      </c>
      <c r="AO3" s="37" t="s">
        <v>254</v>
      </c>
      <c r="AP3" t="s" vm="2">
        <v>253</v>
      </c>
      <c r="AS3" s="37" t="s">
        <v>254</v>
      </c>
      <c r="AT3" t="s" vm="1">
        <v>80</v>
      </c>
      <c r="BG3" s="37" t="s">
        <v>254</v>
      </c>
      <c r="BH3" t="s" vm="1">
        <v>80</v>
      </c>
      <c r="BW3" s="37" t="s">
        <v>254</v>
      </c>
      <c r="BX3" t="s" vm="1">
        <v>80</v>
      </c>
    </row>
    <row r="5" spans="2:78" x14ac:dyDescent="0.25">
      <c r="B5" s="37" t="s">
        <v>236</v>
      </c>
      <c r="C5" t="s">
        <v>412</v>
      </c>
      <c r="F5" s="37" t="s">
        <v>412</v>
      </c>
      <c r="G5" s="37" t="s">
        <v>256</v>
      </c>
      <c r="N5" t="s">
        <v>255</v>
      </c>
      <c r="O5" t="s">
        <v>5</v>
      </c>
      <c r="P5" t="s">
        <v>274</v>
      </c>
      <c r="Q5" t="s">
        <v>6</v>
      </c>
      <c r="R5" t="s">
        <v>7</v>
      </c>
      <c r="T5" s="37" t="s">
        <v>412</v>
      </c>
      <c r="U5" s="37" t="s">
        <v>256</v>
      </c>
      <c r="AJ5" s="37" t="s">
        <v>236</v>
      </c>
      <c r="AK5" t="s">
        <v>412</v>
      </c>
      <c r="AO5" s="37" t="s">
        <v>236</v>
      </c>
      <c r="AP5" t="s">
        <v>554</v>
      </c>
      <c r="AS5" s="37" t="s">
        <v>554</v>
      </c>
      <c r="AT5" s="37" t="s">
        <v>256</v>
      </c>
      <c r="BA5" t="s">
        <v>255</v>
      </c>
      <c r="BB5" t="s">
        <v>5</v>
      </c>
      <c r="BC5" t="s">
        <v>274</v>
      </c>
      <c r="BD5" t="s">
        <v>6</v>
      </c>
      <c r="BE5" t="s">
        <v>7</v>
      </c>
      <c r="BG5" s="37" t="s">
        <v>554</v>
      </c>
      <c r="BH5" s="37" t="s">
        <v>256</v>
      </c>
      <c r="BW5" s="37" t="s">
        <v>236</v>
      </c>
      <c r="BX5" t="s">
        <v>554</v>
      </c>
    </row>
    <row r="6" spans="2:78" x14ac:dyDescent="0.25">
      <c r="B6" s="38" t="s">
        <v>237</v>
      </c>
      <c r="C6" s="2">
        <v>2619</v>
      </c>
      <c r="D6" s="39">
        <f>C6/4</f>
        <v>654.75</v>
      </c>
      <c r="F6" s="37" t="s">
        <v>236</v>
      </c>
      <c r="G6" t="s">
        <v>5</v>
      </c>
      <c r="H6" t="s">
        <v>33</v>
      </c>
      <c r="I6" t="s">
        <v>257</v>
      </c>
      <c r="J6" t="s">
        <v>258</v>
      </c>
      <c r="K6" t="s">
        <v>252</v>
      </c>
      <c r="M6" s="40" t="s">
        <v>260</v>
      </c>
      <c r="N6" s="44">
        <f>VLOOKUP($M6,$F$7:$K$1048576,6,FALSE)/7</f>
        <v>663.71428571428567</v>
      </c>
      <c r="O6" s="44">
        <f t="shared" ref="O6:O19" si="0">VLOOKUP($M6,$F$7:$K$1048576,2,FALSE)/7</f>
        <v>43.142857142857146</v>
      </c>
      <c r="P6" s="44">
        <f t="shared" ref="P6:P19" si="1">VLOOKUP($M6,$F$7:$K$1048576,3,FALSE)/7</f>
        <v>207.28571428571428</v>
      </c>
      <c r="Q6" s="44">
        <f t="shared" ref="Q6:Q19" si="2">VLOOKUP($M6,$F$7:$K$1048576,4,FALSE)/7</f>
        <v>162.28571428571428</v>
      </c>
      <c r="R6" s="44">
        <f t="shared" ref="R6:R19" si="3">VLOOKUP($M6,$F$7:$K$1048576,5,FALSE)/7</f>
        <v>251</v>
      </c>
      <c r="T6" s="37" t="s">
        <v>236</v>
      </c>
      <c r="U6" t="s">
        <v>260</v>
      </c>
      <c r="V6" t="s">
        <v>261</v>
      </c>
      <c r="W6" t="s">
        <v>262</v>
      </c>
      <c r="X6" t="s">
        <v>263</v>
      </c>
      <c r="Y6" t="s">
        <v>264</v>
      </c>
      <c r="Z6" t="s">
        <v>265</v>
      </c>
      <c r="AA6" t="s">
        <v>266</v>
      </c>
      <c r="AJ6" s="38" t="s">
        <v>379</v>
      </c>
      <c r="AK6" s="2">
        <v>678</v>
      </c>
      <c r="AM6">
        <f>MAX(AK6:AK1048576)</f>
        <v>1271</v>
      </c>
      <c r="AO6" s="38" t="s">
        <v>237</v>
      </c>
      <c r="AP6" s="2">
        <v>785</v>
      </c>
      <c r="AQ6" s="45">
        <f>AP6/4</f>
        <v>196.25</v>
      </c>
      <c r="AS6" s="37" t="s">
        <v>236</v>
      </c>
      <c r="AT6" t="s">
        <v>5</v>
      </c>
      <c r="AU6" t="s">
        <v>33</v>
      </c>
      <c r="AV6" t="s">
        <v>257</v>
      </c>
      <c r="AW6" t="s">
        <v>258</v>
      </c>
      <c r="AX6" t="s">
        <v>252</v>
      </c>
      <c r="AZ6" s="40" t="s">
        <v>260</v>
      </c>
      <c r="BA6" s="44">
        <f>VLOOKUP($AZ6,$AS$7:$AX$1048576,6,FALSE)/7</f>
        <v>126.42857142857143</v>
      </c>
      <c r="BB6" s="44">
        <f>VLOOKUP($AZ6,$AS$7:$AX$1048576,2,FALSE)/7</f>
        <v>6.7142857142857144</v>
      </c>
      <c r="BC6" s="44">
        <f>VLOOKUP($AZ6,$AS$7:$AX$1048576,3,FALSE)/7</f>
        <v>33.428571428571431</v>
      </c>
      <c r="BD6" s="44">
        <f>VLOOKUP($AZ6,$AS$7:$AX$1048576,4,FALSE)/7</f>
        <v>38.428571428571431</v>
      </c>
      <c r="BE6" s="44">
        <f>VLOOKUP($AZ6,$AS$7:$AX$1048576,5,FALSE)/7</f>
        <v>47.857142857142854</v>
      </c>
      <c r="BG6" s="37" t="s">
        <v>236</v>
      </c>
      <c r="BH6" t="s">
        <v>260</v>
      </c>
      <c r="BI6" t="s">
        <v>261</v>
      </c>
      <c r="BJ6" t="s">
        <v>262</v>
      </c>
      <c r="BK6" t="s">
        <v>263</v>
      </c>
      <c r="BL6" t="s">
        <v>264</v>
      </c>
      <c r="BM6" t="s">
        <v>265</v>
      </c>
      <c r="BN6" t="s">
        <v>266</v>
      </c>
      <c r="BW6" s="38" t="s">
        <v>379</v>
      </c>
      <c r="BX6" s="2">
        <v>144</v>
      </c>
      <c r="BZ6">
        <f>MAX(BX6:BX1048576)</f>
        <v>234</v>
      </c>
    </row>
    <row r="7" spans="2:78" x14ac:dyDescent="0.25">
      <c r="B7" s="38" t="s">
        <v>238</v>
      </c>
      <c r="C7" s="2">
        <v>5760</v>
      </c>
      <c r="D7" s="39">
        <f t="shared" ref="D7:D20" si="4">C7/7</f>
        <v>822.85714285714289</v>
      </c>
      <c r="F7" s="38" t="s">
        <v>260</v>
      </c>
      <c r="G7" s="2">
        <v>302</v>
      </c>
      <c r="H7" s="2">
        <v>1451</v>
      </c>
      <c r="I7" s="2">
        <v>1136</v>
      </c>
      <c r="J7" s="2">
        <v>1757</v>
      </c>
      <c r="K7" s="2">
        <v>4646</v>
      </c>
      <c r="M7" s="39" t="s">
        <v>261</v>
      </c>
      <c r="N7" s="44">
        <f t="shared" ref="N7:N19" si="5">VLOOKUP(M7,$F$7:$K$1048576,6,FALSE)/7</f>
        <v>1123.1428571428571</v>
      </c>
      <c r="O7" s="44">
        <f t="shared" si="0"/>
        <v>99.428571428571431</v>
      </c>
      <c r="P7" s="44">
        <f t="shared" si="1"/>
        <v>434.57142857142856</v>
      </c>
      <c r="Q7" s="44">
        <f t="shared" si="2"/>
        <v>195.14285714285714</v>
      </c>
      <c r="R7" s="44">
        <f t="shared" si="3"/>
        <v>394</v>
      </c>
      <c r="T7" s="38" t="s">
        <v>415</v>
      </c>
      <c r="U7" s="2">
        <v>125</v>
      </c>
      <c r="V7" s="2">
        <v>91</v>
      </c>
      <c r="W7" s="2">
        <v>140</v>
      </c>
      <c r="X7" s="2">
        <v>31</v>
      </c>
      <c r="Y7" s="2">
        <v>0</v>
      </c>
      <c r="Z7" s="2">
        <v>0</v>
      </c>
      <c r="AA7" s="2">
        <v>15</v>
      </c>
      <c r="AJ7" s="38" t="s">
        <v>380</v>
      </c>
      <c r="AK7" s="2">
        <v>634</v>
      </c>
      <c r="AM7">
        <f>MATCH(AM6,AK6:AK1048576,0)</f>
        <v>14</v>
      </c>
      <c r="AO7" s="38" t="s">
        <v>238</v>
      </c>
      <c r="AP7" s="2">
        <v>1185</v>
      </c>
      <c r="AQ7" s="45">
        <f t="shared" ref="AQ7:AQ20" si="6">AP7/7</f>
        <v>169.28571428571428</v>
      </c>
      <c r="AS7" s="38" t="s">
        <v>260</v>
      </c>
      <c r="AT7" s="2">
        <v>47</v>
      </c>
      <c r="AU7" s="2">
        <v>234</v>
      </c>
      <c r="AV7" s="2">
        <v>269</v>
      </c>
      <c r="AW7" s="2">
        <v>335</v>
      </c>
      <c r="AX7" s="2">
        <v>885</v>
      </c>
      <c r="AZ7" s="39" t="s">
        <v>261</v>
      </c>
      <c r="BA7" s="44">
        <f t="shared" ref="BA7:BA19" si="7">VLOOKUP($AZ7,$AS$7:$AX$1048576,6,FALSE)/7</f>
        <v>212.71428571428572</v>
      </c>
      <c r="BB7" s="44">
        <f t="shared" ref="BB7:BB19" si="8">VLOOKUP($AZ7,$AS$7:$AX$1048576,2,FALSE)/7</f>
        <v>23.142857142857142</v>
      </c>
      <c r="BC7" s="44">
        <f t="shared" ref="BC7:BC19" si="9">VLOOKUP($AZ7,$AS$7:$AX$1048576,3,FALSE)/7</f>
        <v>68.714285714285708</v>
      </c>
      <c r="BD7" s="44">
        <f t="shared" ref="BD7:BD19" si="10">VLOOKUP($AZ7,$AS$7:$AX$1048576,4,FALSE)/7</f>
        <v>47</v>
      </c>
      <c r="BE7" s="44">
        <f t="shared" ref="BE7:BE19" si="11">VLOOKUP($AZ7,$AS$7:$AX$1048576,5,FALSE)/7</f>
        <v>73.857142857142861</v>
      </c>
      <c r="BG7" s="38" t="s">
        <v>415</v>
      </c>
      <c r="BH7" s="2">
        <v>5</v>
      </c>
      <c r="BI7" s="2">
        <v>12</v>
      </c>
      <c r="BJ7" s="2">
        <v>20</v>
      </c>
      <c r="BK7" s="2">
        <v>5</v>
      </c>
      <c r="BL7" s="2">
        <v>0</v>
      </c>
      <c r="BM7" s="2">
        <v>0</v>
      </c>
      <c r="BN7" s="2">
        <v>2</v>
      </c>
      <c r="BW7" s="38" t="s">
        <v>380</v>
      </c>
      <c r="BX7" s="2">
        <v>117</v>
      </c>
      <c r="BZ7">
        <f>MATCH(BZ6,BX6:BX1048576,0)</f>
        <v>13</v>
      </c>
    </row>
    <row r="8" spans="2:78" x14ac:dyDescent="0.25">
      <c r="B8" s="38" t="s">
        <v>239</v>
      </c>
      <c r="C8" s="2">
        <v>6294</v>
      </c>
      <c r="D8" s="39">
        <f t="shared" si="4"/>
        <v>899.14285714285711</v>
      </c>
      <c r="F8" s="38" t="s">
        <v>261</v>
      </c>
      <c r="G8" s="2">
        <v>696</v>
      </c>
      <c r="H8" s="2">
        <v>3042</v>
      </c>
      <c r="I8" s="2">
        <v>1366</v>
      </c>
      <c r="J8" s="2">
        <v>2758</v>
      </c>
      <c r="K8" s="2">
        <v>7862</v>
      </c>
      <c r="M8" s="39" t="s">
        <v>262</v>
      </c>
      <c r="N8" s="44">
        <f t="shared" si="5"/>
        <v>1071.4285714285713</v>
      </c>
      <c r="O8" s="44">
        <f t="shared" si="0"/>
        <v>88.857142857142861</v>
      </c>
      <c r="P8" s="44">
        <f t="shared" si="1"/>
        <v>306.71428571428572</v>
      </c>
      <c r="Q8" s="44">
        <f t="shared" si="2"/>
        <v>336.85714285714283</v>
      </c>
      <c r="R8" s="44">
        <f t="shared" si="3"/>
        <v>339</v>
      </c>
      <c r="T8" s="38" t="s">
        <v>416</v>
      </c>
      <c r="U8" s="2">
        <v>0</v>
      </c>
      <c r="V8" s="2">
        <v>0</v>
      </c>
      <c r="W8" s="2">
        <v>16</v>
      </c>
      <c r="X8" s="2">
        <v>0</v>
      </c>
      <c r="Y8" s="2">
        <v>0</v>
      </c>
      <c r="Z8" s="2">
        <v>0</v>
      </c>
      <c r="AA8" s="2">
        <v>0</v>
      </c>
      <c r="AJ8" s="38" t="s">
        <v>381</v>
      </c>
      <c r="AK8" s="2">
        <v>624</v>
      </c>
      <c r="AM8" t="str">
        <f>INDEX(AJ6:AJ1048576,AM7,0)</f>
        <v>10/12/17</v>
      </c>
      <c r="AO8" s="38" t="s">
        <v>239</v>
      </c>
      <c r="AP8" s="2">
        <v>1164</v>
      </c>
      <c r="AQ8" s="45">
        <f t="shared" si="6"/>
        <v>166.28571428571428</v>
      </c>
      <c r="AS8" s="38" t="s">
        <v>261</v>
      </c>
      <c r="AT8" s="2">
        <v>162</v>
      </c>
      <c r="AU8" s="2">
        <v>481</v>
      </c>
      <c r="AV8" s="2">
        <v>329</v>
      </c>
      <c r="AW8" s="2">
        <v>517</v>
      </c>
      <c r="AX8" s="2">
        <v>1489</v>
      </c>
      <c r="AZ8" s="39" t="s">
        <v>262</v>
      </c>
      <c r="BA8" s="44">
        <f t="shared" si="7"/>
        <v>211.14285714285714</v>
      </c>
      <c r="BB8" s="44">
        <f t="shared" si="8"/>
        <v>17.571428571428573</v>
      </c>
      <c r="BC8" s="44">
        <f t="shared" si="9"/>
        <v>62.142857142857146</v>
      </c>
      <c r="BD8" s="44">
        <f t="shared" si="10"/>
        <v>73.714285714285708</v>
      </c>
      <c r="BE8" s="44">
        <f t="shared" si="11"/>
        <v>57.714285714285715</v>
      </c>
      <c r="BG8" s="38" t="s">
        <v>416</v>
      </c>
      <c r="BH8" s="2">
        <v>0</v>
      </c>
      <c r="BI8" s="2">
        <v>0</v>
      </c>
      <c r="BJ8" s="2">
        <v>0</v>
      </c>
      <c r="BK8" s="2">
        <v>0</v>
      </c>
      <c r="BL8" s="2">
        <v>0</v>
      </c>
      <c r="BM8" s="2">
        <v>0</v>
      </c>
      <c r="BN8" s="2">
        <v>0</v>
      </c>
      <c r="BW8" s="38" t="s">
        <v>381</v>
      </c>
      <c r="BX8" s="2">
        <v>122</v>
      </c>
      <c r="BZ8" t="str">
        <f>INDEX(BW6:BW1048576,BZ7,0)</f>
        <v>09/12/17</v>
      </c>
    </row>
    <row r="9" spans="2:78" x14ac:dyDescent="0.25">
      <c r="B9" s="38" t="s">
        <v>240</v>
      </c>
      <c r="C9" s="2">
        <v>4765</v>
      </c>
      <c r="D9" s="39">
        <f t="shared" si="4"/>
        <v>680.71428571428567</v>
      </c>
      <c r="F9" s="38" t="s">
        <v>262</v>
      </c>
      <c r="G9" s="2">
        <v>622</v>
      </c>
      <c r="H9" s="2">
        <v>2147</v>
      </c>
      <c r="I9" s="2">
        <v>2358</v>
      </c>
      <c r="J9" s="2">
        <v>2373</v>
      </c>
      <c r="K9" s="2">
        <v>7500</v>
      </c>
      <c r="M9" s="39" t="s">
        <v>263</v>
      </c>
      <c r="N9" s="44">
        <f t="shared" si="5"/>
        <v>811.71428571428567</v>
      </c>
      <c r="O9" s="44">
        <f t="shared" si="0"/>
        <v>93.571428571428569</v>
      </c>
      <c r="P9" s="44">
        <f t="shared" si="1"/>
        <v>256.71428571428572</v>
      </c>
      <c r="Q9" s="44">
        <f t="shared" si="2"/>
        <v>256.71428571428572</v>
      </c>
      <c r="R9" s="44">
        <f t="shared" si="3"/>
        <v>204.71428571428572</v>
      </c>
      <c r="T9" s="38" t="s">
        <v>417</v>
      </c>
      <c r="U9" s="2">
        <v>0</v>
      </c>
      <c r="V9" s="2">
        <v>0</v>
      </c>
      <c r="W9" s="2">
        <v>3</v>
      </c>
      <c r="X9" s="2">
        <v>6</v>
      </c>
      <c r="Y9" s="2">
        <v>0</v>
      </c>
      <c r="Z9" s="2">
        <v>0</v>
      </c>
      <c r="AA9" s="2">
        <v>0</v>
      </c>
      <c r="AJ9" s="38" t="s">
        <v>382</v>
      </c>
      <c r="AK9" s="2">
        <v>649</v>
      </c>
      <c r="AO9" s="38" t="s">
        <v>240</v>
      </c>
      <c r="AP9" s="2">
        <v>1809</v>
      </c>
      <c r="AQ9" s="45">
        <f t="shared" si="6"/>
        <v>258.42857142857144</v>
      </c>
      <c r="AS9" s="38" t="s">
        <v>262</v>
      </c>
      <c r="AT9" s="2">
        <v>123</v>
      </c>
      <c r="AU9" s="2">
        <v>435</v>
      </c>
      <c r="AV9" s="2">
        <v>516</v>
      </c>
      <c r="AW9" s="2">
        <v>404</v>
      </c>
      <c r="AX9" s="2">
        <v>1478</v>
      </c>
      <c r="AZ9" s="39" t="s">
        <v>263</v>
      </c>
      <c r="BA9" s="44">
        <f t="shared" si="7"/>
        <v>214.28571428571428</v>
      </c>
      <c r="BB9" s="44">
        <f t="shared" si="8"/>
        <v>23.571428571428573</v>
      </c>
      <c r="BC9" s="44">
        <f t="shared" si="9"/>
        <v>52.428571428571431</v>
      </c>
      <c r="BD9" s="44">
        <f t="shared" si="10"/>
        <v>89.142857142857139</v>
      </c>
      <c r="BE9" s="44">
        <f t="shared" si="11"/>
        <v>49.142857142857146</v>
      </c>
      <c r="BG9" s="38" t="s">
        <v>417</v>
      </c>
      <c r="BH9" s="2">
        <v>2</v>
      </c>
      <c r="BI9" s="2">
        <v>4</v>
      </c>
      <c r="BJ9" s="2">
        <v>9</v>
      </c>
      <c r="BK9" s="2">
        <v>8</v>
      </c>
      <c r="BL9" s="2">
        <v>0</v>
      </c>
      <c r="BM9" s="2">
        <v>12</v>
      </c>
      <c r="BN9" s="2">
        <v>4</v>
      </c>
      <c r="BW9" s="38" t="s">
        <v>382</v>
      </c>
      <c r="BX9" s="2">
        <v>122</v>
      </c>
    </row>
    <row r="10" spans="2:78" x14ac:dyDescent="0.25">
      <c r="B10" s="38" t="s">
        <v>241</v>
      </c>
      <c r="C10" s="2">
        <v>7200</v>
      </c>
      <c r="D10" s="39">
        <f t="shared" si="4"/>
        <v>1028.5714285714287</v>
      </c>
      <c r="F10" s="38" t="s">
        <v>263</v>
      </c>
      <c r="G10" s="2">
        <v>655</v>
      </c>
      <c r="H10" s="2">
        <v>1797</v>
      </c>
      <c r="I10" s="2">
        <v>1797</v>
      </c>
      <c r="J10" s="2">
        <v>1433</v>
      </c>
      <c r="K10" s="2">
        <v>5682</v>
      </c>
      <c r="M10" s="39" t="s">
        <v>264</v>
      </c>
      <c r="N10" s="44">
        <f t="shared" si="5"/>
        <v>731</v>
      </c>
      <c r="O10" s="44">
        <f t="shared" si="0"/>
        <v>100.57142857142857</v>
      </c>
      <c r="P10" s="44">
        <f t="shared" si="1"/>
        <v>256.42857142857144</v>
      </c>
      <c r="Q10" s="44">
        <f t="shared" si="2"/>
        <v>221.42857142857142</v>
      </c>
      <c r="R10" s="44">
        <f t="shared" si="3"/>
        <v>152.57142857142858</v>
      </c>
      <c r="T10" s="38" t="s">
        <v>418</v>
      </c>
      <c r="U10" s="2">
        <v>28</v>
      </c>
      <c r="V10" s="2">
        <v>0</v>
      </c>
      <c r="W10" s="2">
        <v>0</v>
      </c>
      <c r="X10" s="2">
        <v>0</v>
      </c>
      <c r="Y10" s="2">
        <v>0</v>
      </c>
      <c r="Z10" s="2">
        <v>0</v>
      </c>
      <c r="AA10" s="2">
        <v>0</v>
      </c>
      <c r="AJ10" s="38" t="s">
        <v>383</v>
      </c>
      <c r="AK10" s="2">
        <v>664</v>
      </c>
      <c r="AO10" s="38" t="s">
        <v>241</v>
      </c>
      <c r="AP10" s="2">
        <v>1454</v>
      </c>
      <c r="AQ10" s="45">
        <f t="shared" si="6"/>
        <v>207.71428571428572</v>
      </c>
      <c r="AS10" s="38" t="s">
        <v>263</v>
      </c>
      <c r="AT10" s="2">
        <v>165</v>
      </c>
      <c r="AU10" s="2">
        <v>367</v>
      </c>
      <c r="AV10" s="2">
        <v>624</v>
      </c>
      <c r="AW10" s="2">
        <v>344</v>
      </c>
      <c r="AX10" s="2">
        <v>1500</v>
      </c>
      <c r="AZ10" s="39" t="s">
        <v>264</v>
      </c>
      <c r="BA10" s="44">
        <f t="shared" si="7"/>
        <v>148.71428571428572</v>
      </c>
      <c r="BB10" s="44">
        <f t="shared" si="8"/>
        <v>17</v>
      </c>
      <c r="BC10" s="44">
        <f t="shared" si="9"/>
        <v>48.857142857142854</v>
      </c>
      <c r="BD10" s="44">
        <f t="shared" si="10"/>
        <v>55.714285714285715</v>
      </c>
      <c r="BE10" s="44">
        <f t="shared" si="11"/>
        <v>27.142857142857142</v>
      </c>
      <c r="BG10" s="38" t="s">
        <v>418</v>
      </c>
      <c r="BH10" s="2">
        <v>9</v>
      </c>
      <c r="BI10" s="2">
        <v>0</v>
      </c>
      <c r="BJ10" s="2">
        <v>0</v>
      </c>
      <c r="BK10" s="2">
        <v>0</v>
      </c>
      <c r="BL10" s="2">
        <v>0</v>
      </c>
      <c r="BM10" s="2">
        <v>0</v>
      </c>
      <c r="BN10" s="2">
        <v>0</v>
      </c>
      <c r="BW10" s="38" t="s">
        <v>383</v>
      </c>
      <c r="BX10" s="2">
        <v>125</v>
      </c>
    </row>
    <row r="11" spans="2:78" x14ac:dyDescent="0.25">
      <c r="B11" s="38" t="s">
        <v>242</v>
      </c>
      <c r="C11" s="2">
        <v>6177</v>
      </c>
      <c r="D11" s="39">
        <f t="shared" si="4"/>
        <v>882.42857142857144</v>
      </c>
      <c r="F11" s="38" t="s">
        <v>264</v>
      </c>
      <c r="G11" s="2">
        <v>704</v>
      </c>
      <c r="H11" s="2">
        <v>1795</v>
      </c>
      <c r="I11" s="2">
        <v>1550</v>
      </c>
      <c r="J11" s="2">
        <v>1068</v>
      </c>
      <c r="K11" s="2">
        <v>5117</v>
      </c>
      <c r="M11" s="39" t="s">
        <v>265</v>
      </c>
      <c r="N11" s="44">
        <f t="shared" si="5"/>
        <v>943.85714285714289</v>
      </c>
      <c r="O11" s="44">
        <f t="shared" si="0"/>
        <v>310</v>
      </c>
      <c r="P11" s="44">
        <f t="shared" si="1"/>
        <v>247.42857142857142</v>
      </c>
      <c r="Q11" s="44">
        <f t="shared" si="2"/>
        <v>264</v>
      </c>
      <c r="R11" s="44">
        <f t="shared" si="3"/>
        <v>122.42857142857143</v>
      </c>
      <c r="T11" s="38" t="s">
        <v>419</v>
      </c>
      <c r="U11" s="2">
        <v>0</v>
      </c>
      <c r="V11" s="2">
        <v>0</v>
      </c>
      <c r="W11" s="2">
        <v>0</v>
      </c>
      <c r="X11" s="2">
        <v>0</v>
      </c>
      <c r="Y11" s="2">
        <v>0</v>
      </c>
      <c r="Z11" s="2">
        <v>0</v>
      </c>
      <c r="AA11" s="2">
        <v>0</v>
      </c>
      <c r="AJ11" s="38" t="s">
        <v>384</v>
      </c>
      <c r="AK11" s="2">
        <v>722</v>
      </c>
      <c r="AO11" s="38" t="s">
        <v>242</v>
      </c>
      <c r="AP11" s="2">
        <v>1015</v>
      </c>
      <c r="AQ11" s="45">
        <f t="shared" si="6"/>
        <v>145</v>
      </c>
      <c r="AS11" s="38" t="s">
        <v>264</v>
      </c>
      <c r="AT11" s="2">
        <v>119</v>
      </c>
      <c r="AU11" s="2">
        <v>342</v>
      </c>
      <c r="AV11" s="2">
        <v>390</v>
      </c>
      <c r="AW11" s="2">
        <v>190</v>
      </c>
      <c r="AX11" s="2">
        <v>1041</v>
      </c>
      <c r="AZ11" s="39" t="s">
        <v>265</v>
      </c>
      <c r="BA11" s="44">
        <f t="shared" si="7"/>
        <v>141.42857142857142</v>
      </c>
      <c r="BB11" s="44">
        <f t="shared" si="8"/>
        <v>53</v>
      </c>
      <c r="BC11" s="44">
        <f t="shared" si="9"/>
        <v>38.714285714285715</v>
      </c>
      <c r="BD11" s="44">
        <f t="shared" si="10"/>
        <v>40.857142857142854</v>
      </c>
      <c r="BE11" s="44">
        <f t="shared" si="11"/>
        <v>8.8571428571428577</v>
      </c>
      <c r="BG11" s="38" t="s">
        <v>419</v>
      </c>
      <c r="BH11" s="2">
        <v>0</v>
      </c>
      <c r="BI11" s="2">
        <v>0</v>
      </c>
      <c r="BJ11" s="2">
        <v>0</v>
      </c>
      <c r="BK11" s="2">
        <v>0</v>
      </c>
      <c r="BL11" s="2">
        <v>0</v>
      </c>
      <c r="BM11" s="2">
        <v>0</v>
      </c>
      <c r="BN11" s="2">
        <v>0</v>
      </c>
      <c r="BW11" s="38" t="s">
        <v>384</v>
      </c>
      <c r="BX11" s="2">
        <v>143</v>
      </c>
    </row>
    <row r="12" spans="2:78" x14ac:dyDescent="0.25">
      <c r="B12" s="38" t="s">
        <v>243</v>
      </c>
      <c r="C12" s="2">
        <v>5134</v>
      </c>
      <c r="D12" s="39">
        <f t="shared" si="4"/>
        <v>733.42857142857144</v>
      </c>
      <c r="F12" s="38" t="s">
        <v>265</v>
      </c>
      <c r="G12" s="2">
        <v>2170</v>
      </c>
      <c r="H12" s="2">
        <v>1732</v>
      </c>
      <c r="I12" s="2">
        <v>1848</v>
      </c>
      <c r="J12" s="2">
        <v>857</v>
      </c>
      <c r="K12" s="2">
        <v>6607</v>
      </c>
      <c r="M12" s="39" t="s">
        <v>266</v>
      </c>
      <c r="N12" s="44">
        <f t="shared" si="5"/>
        <v>621.28571428571433</v>
      </c>
      <c r="O12" s="44">
        <f t="shared" si="0"/>
        <v>225.57142857142858</v>
      </c>
      <c r="P12" s="44">
        <f t="shared" si="1"/>
        <v>119.85714285714286</v>
      </c>
      <c r="Q12" s="44">
        <f t="shared" si="2"/>
        <v>102.28571428571429</v>
      </c>
      <c r="R12" s="44">
        <f t="shared" si="3"/>
        <v>173.57142857142858</v>
      </c>
      <c r="T12" s="38" t="s">
        <v>420</v>
      </c>
      <c r="U12" s="2">
        <v>0</v>
      </c>
      <c r="V12" s="2">
        <v>12</v>
      </c>
      <c r="W12" s="2">
        <v>0</v>
      </c>
      <c r="X12" s="2">
        <v>0</v>
      </c>
      <c r="Y12" s="2">
        <v>0</v>
      </c>
      <c r="Z12" s="2">
        <v>0</v>
      </c>
      <c r="AA12" s="2">
        <v>0</v>
      </c>
      <c r="AJ12" s="38" t="s">
        <v>385</v>
      </c>
      <c r="AK12" s="2">
        <v>675</v>
      </c>
      <c r="AO12" s="38" t="s">
        <v>243</v>
      </c>
      <c r="AP12" s="2">
        <v>929</v>
      </c>
      <c r="AQ12" s="45">
        <f t="shared" si="6"/>
        <v>132.71428571428572</v>
      </c>
      <c r="AS12" s="38" t="s">
        <v>265</v>
      </c>
      <c r="AT12" s="2">
        <v>371</v>
      </c>
      <c r="AU12" s="2">
        <v>271</v>
      </c>
      <c r="AV12" s="2">
        <v>286</v>
      </c>
      <c r="AW12" s="2">
        <v>62</v>
      </c>
      <c r="AX12" s="2">
        <v>990</v>
      </c>
      <c r="AZ12" s="39" t="s">
        <v>266</v>
      </c>
      <c r="BA12" s="44">
        <f t="shared" si="7"/>
        <v>125.71428571428571</v>
      </c>
      <c r="BB12" s="44">
        <f t="shared" si="8"/>
        <v>38.428571428571431</v>
      </c>
      <c r="BC12" s="44">
        <f t="shared" si="9"/>
        <v>27.285714285714285</v>
      </c>
      <c r="BD12" s="44">
        <f t="shared" si="10"/>
        <v>33</v>
      </c>
      <c r="BE12" s="44">
        <f t="shared" si="11"/>
        <v>27</v>
      </c>
      <c r="BG12" s="38" t="s">
        <v>420</v>
      </c>
      <c r="BH12" s="2">
        <v>0</v>
      </c>
      <c r="BI12" s="2">
        <v>3</v>
      </c>
      <c r="BJ12" s="2">
        <v>0</v>
      </c>
      <c r="BK12" s="2">
        <v>0</v>
      </c>
      <c r="BL12" s="2">
        <v>0</v>
      </c>
      <c r="BM12" s="2">
        <v>0</v>
      </c>
      <c r="BN12" s="2">
        <v>0</v>
      </c>
      <c r="BW12" s="38" t="s">
        <v>385</v>
      </c>
      <c r="BX12" s="2">
        <v>112</v>
      </c>
    </row>
    <row r="13" spans="2:78" x14ac:dyDescent="0.25">
      <c r="B13" s="38" t="s">
        <v>244</v>
      </c>
      <c r="C13" s="2">
        <v>3717</v>
      </c>
      <c r="D13" s="39">
        <f t="shared" si="4"/>
        <v>531</v>
      </c>
      <c r="F13" s="38" t="s">
        <v>266</v>
      </c>
      <c r="G13" s="2">
        <v>1579</v>
      </c>
      <c r="H13" s="2">
        <v>839</v>
      </c>
      <c r="I13" s="2">
        <v>716</v>
      </c>
      <c r="J13" s="2">
        <v>1215</v>
      </c>
      <c r="K13" s="2">
        <v>4349</v>
      </c>
      <c r="M13" s="39" t="s">
        <v>267</v>
      </c>
      <c r="N13" s="44" t="e">
        <f t="shared" si="5"/>
        <v>#N/A</v>
      </c>
      <c r="O13" s="44" t="e">
        <f t="shared" si="0"/>
        <v>#N/A</v>
      </c>
      <c r="P13" s="44" t="e">
        <f t="shared" si="1"/>
        <v>#N/A</v>
      </c>
      <c r="Q13" s="44" t="e">
        <f t="shared" si="2"/>
        <v>#N/A</v>
      </c>
      <c r="R13" s="44" t="e">
        <f t="shared" si="3"/>
        <v>#N/A</v>
      </c>
      <c r="T13" s="38" t="s">
        <v>421</v>
      </c>
      <c r="U13" s="2">
        <v>0</v>
      </c>
      <c r="V13" s="2">
        <v>0</v>
      </c>
      <c r="W13" s="2">
        <v>0</v>
      </c>
      <c r="X13" s="2">
        <v>108</v>
      </c>
      <c r="Y13" s="2">
        <v>72</v>
      </c>
      <c r="Z13" s="2">
        <v>82</v>
      </c>
      <c r="AA13" s="2">
        <v>16</v>
      </c>
      <c r="AJ13" s="38" t="s">
        <v>386</v>
      </c>
      <c r="AK13" s="2">
        <v>883</v>
      </c>
      <c r="AO13" s="38" t="s">
        <v>244</v>
      </c>
      <c r="AP13" s="2">
        <v>690</v>
      </c>
      <c r="AQ13" s="45">
        <f t="shared" si="6"/>
        <v>98.571428571428569</v>
      </c>
      <c r="AS13" s="38" t="s">
        <v>266</v>
      </c>
      <c r="AT13" s="2">
        <v>269</v>
      </c>
      <c r="AU13" s="2">
        <v>191</v>
      </c>
      <c r="AV13" s="2">
        <v>231</v>
      </c>
      <c r="AW13" s="2">
        <v>189</v>
      </c>
      <c r="AX13" s="2">
        <v>880</v>
      </c>
      <c r="AZ13" s="39" t="s">
        <v>267</v>
      </c>
      <c r="BA13" s="44" t="e">
        <f t="shared" si="7"/>
        <v>#N/A</v>
      </c>
      <c r="BB13" s="44" t="e">
        <f t="shared" si="8"/>
        <v>#N/A</v>
      </c>
      <c r="BC13" s="44" t="e">
        <f t="shared" si="9"/>
        <v>#N/A</v>
      </c>
      <c r="BD13" s="44" t="e">
        <f t="shared" si="10"/>
        <v>#N/A</v>
      </c>
      <c r="BE13" s="44" t="e">
        <f t="shared" si="11"/>
        <v>#N/A</v>
      </c>
      <c r="BG13" s="38" t="s">
        <v>421</v>
      </c>
      <c r="BH13" s="2">
        <v>0</v>
      </c>
      <c r="BI13" s="2">
        <v>0</v>
      </c>
      <c r="BJ13" s="2">
        <v>0</v>
      </c>
      <c r="BK13" s="2">
        <v>18</v>
      </c>
      <c r="BL13" s="2">
        <v>13</v>
      </c>
      <c r="BM13" s="2">
        <v>49</v>
      </c>
      <c r="BN13" s="2">
        <v>8</v>
      </c>
      <c r="BW13" s="38" t="s">
        <v>386</v>
      </c>
      <c r="BX13" s="2">
        <v>170</v>
      </c>
    </row>
    <row r="14" spans="2:78" x14ac:dyDescent="0.25">
      <c r="B14" s="38" t="s">
        <v>245</v>
      </c>
      <c r="C14" s="2">
        <v>3938</v>
      </c>
      <c r="D14" s="39">
        <f t="shared" si="4"/>
        <v>562.57142857142856</v>
      </c>
      <c r="F14" s="38" t="s">
        <v>252</v>
      </c>
      <c r="G14" s="2">
        <v>6728</v>
      </c>
      <c r="H14" s="2">
        <v>12803</v>
      </c>
      <c r="I14" s="2">
        <v>10771</v>
      </c>
      <c r="J14" s="2">
        <v>11461</v>
      </c>
      <c r="K14" s="2">
        <v>41763</v>
      </c>
      <c r="M14" s="39" t="s">
        <v>268</v>
      </c>
      <c r="N14" s="44" t="e">
        <f t="shared" si="5"/>
        <v>#N/A</v>
      </c>
      <c r="O14" s="44" t="e">
        <f t="shared" si="0"/>
        <v>#N/A</v>
      </c>
      <c r="P14" s="44" t="e">
        <f t="shared" si="1"/>
        <v>#N/A</v>
      </c>
      <c r="Q14" s="44" t="e">
        <f t="shared" si="2"/>
        <v>#N/A</v>
      </c>
      <c r="R14" s="44" t="e">
        <f t="shared" si="3"/>
        <v>#N/A</v>
      </c>
      <c r="T14" s="38" t="s">
        <v>422</v>
      </c>
      <c r="U14" s="2">
        <v>0</v>
      </c>
      <c r="V14" s="2">
        <v>0</v>
      </c>
      <c r="W14" s="2">
        <v>0</v>
      </c>
      <c r="X14" s="2">
        <v>0</v>
      </c>
      <c r="Y14" s="2">
        <v>30</v>
      </c>
      <c r="Z14" s="2">
        <v>20</v>
      </c>
      <c r="AA14" s="2">
        <v>0</v>
      </c>
      <c r="AJ14" s="38" t="s">
        <v>387</v>
      </c>
      <c r="AK14" s="2">
        <v>1061</v>
      </c>
      <c r="AO14" s="38" t="s">
        <v>245</v>
      </c>
      <c r="AP14" s="2">
        <v>732</v>
      </c>
      <c r="AQ14" s="45">
        <f t="shared" si="6"/>
        <v>104.57142857142857</v>
      </c>
      <c r="AS14" s="38" t="s">
        <v>252</v>
      </c>
      <c r="AT14" s="2">
        <v>1256</v>
      </c>
      <c r="AU14" s="2">
        <v>2321</v>
      </c>
      <c r="AV14" s="2">
        <v>2645</v>
      </c>
      <c r="AW14" s="2">
        <v>2041</v>
      </c>
      <c r="AX14" s="2">
        <v>8263</v>
      </c>
      <c r="AZ14" s="39" t="s">
        <v>268</v>
      </c>
      <c r="BA14" s="44" t="e">
        <f t="shared" si="7"/>
        <v>#N/A</v>
      </c>
      <c r="BB14" s="44" t="e">
        <f t="shared" si="8"/>
        <v>#N/A</v>
      </c>
      <c r="BC14" s="44" t="e">
        <f t="shared" si="9"/>
        <v>#N/A</v>
      </c>
      <c r="BD14" s="44" t="e">
        <f t="shared" si="10"/>
        <v>#N/A</v>
      </c>
      <c r="BE14" s="44" t="e">
        <f t="shared" si="11"/>
        <v>#N/A</v>
      </c>
      <c r="BG14" s="38" t="s">
        <v>422</v>
      </c>
      <c r="BH14" s="2">
        <v>0</v>
      </c>
      <c r="BI14" s="2">
        <v>0</v>
      </c>
      <c r="BJ14" s="2">
        <v>0</v>
      </c>
      <c r="BK14" s="2">
        <v>0</v>
      </c>
      <c r="BL14" s="2">
        <v>30</v>
      </c>
      <c r="BM14" s="2">
        <v>20</v>
      </c>
      <c r="BN14" s="2">
        <v>0</v>
      </c>
      <c r="BW14" s="38" t="s">
        <v>387</v>
      </c>
      <c r="BX14" s="2">
        <v>210</v>
      </c>
    </row>
    <row r="15" spans="2:78" x14ac:dyDescent="0.25">
      <c r="B15" s="38" t="s">
        <v>246</v>
      </c>
      <c r="C15" s="2">
        <v>5053</v>
      </c>
      <c r="D15" s="39">
        <f t="shared" si="4"/>
        <v>721.85714285714289</v>
      </c>
      <c r="M15" s="39" t="s">
        <v>269</v>
      </c>
      <c r="N15" s="44" t="e">
        <f t="shared" si="5"/>
        <v>#N/A</v>
      </c>
      <c r="O15" s="44" t="e">
        <f t="shared" si="0"/>
        <v>#N/A</v>
      </c>
      <c r="P15" s="44" t="e">
        <f t="shared" si="1"/>
        <v>#N/A</v>
      </c>
      <c r="Q15" s="44" t="e">
        <f t="shared" si="2"/>
        <v>#N/A</v>
      </c>
      <c r="R15" s="44" t="e">
        <f t="shared" si="3"/>
        <v>#N/A</v>
      </c>
      <c r="T15" s="38" t="s">
        <v>423</v>
      </c>
      <c r="U15" s="2">
        <v>0</v>
      </c>
      <c r="V15" s="2">
        <v>0</v>
      </c>
      <c r="W15" s="2">
        <v>0</v>
      </c>
      <c r="X15" s="2">
        <v>0</v>
      </c>
      <c r="Y15" s="2">
        <v>0</v>
      </c>
      <c r="Z15" s="2">
        <v>0</v>
      </c>
      <c r="AA15" s="2">
        <v>0</v>
      </c>
      <c r="AJ15" s="38" t="s">
        <v>388</v>
      </c>
      <c r="AK15" s="2">
        <v>1164</v>
      </c>
      <c r="AO15" s="38" t="s">
        <v>246</v>
      </c>
      <c r="AP15" s="2">
        <v>799</v>
      </c>
      <c r="AQ15" s="45">
        <f t="shared" si="6"/>
        <v>114.14285714285714</v>
      </c>
      <c r="AZ15" s="39" t="s">
        <v>269</v>
      </c>
      <c r="BA15" s="44" t="e">
        <f t="shared" si="7"/>
        <v>#N/A</v>
      </c>
      <c r="BB15" s="44" t="e">
        <f t="shared" si="8"/>
        <v>#N/A</v>
      </c>
      <c r="BC15" s="44" t="e">
        <f t="shared" si="9"/>
        <v>#N/A</v>
      </c>
      <c r="BD15" s="44" t="e">
        <f t="shared" si="10"/>
        <v>#N/A</v>
      </c>
      <c r="BE15" s="44" t="e">
        <f t="shared" si="11"/>
        <v>#N/A</v>
      </c>
      <c r="BG15" s="38" t="s">
        <v>423</v>
      </c>
      <c r="BH15" s="2">
        <v>0</v>
      </c>
      <c r="BI15" s="2">
        <v>0</v>
      </c>
      <c r="BJ15" s="2">
        <v>0</v>
      </c>
      <c r="BK15" s="2">
        <v>0</v>
      </c>
      <c r="BL15" s="2">
        <v>0</v>
      </c>
      <c r="BM15" s="2">
        <v>0</v>
      </c>
      <c r="BN15" s="2">
        <v>0</v>
      </c>
      <c r="BW15" s="38" t="s">
        <v>388</v>
      </c>
      <c r="BX15" s="2">
        <v>228</v>
      </c>
    </row>
    <row r="16" spans="2:78" x14ac:dyDescent="0.25">
      <c r="B16" s="38" t="s">
        <v>247</v>
      </c>
      <c r="C16" s="2">
        <v>4361</v>
      </c>
      <c r="D16" s="39">
        <f t="shared" si="4"/>
        <v>623</v>
      </c>
      <c r="M16" s="39" t="s">
        <v>270</v>
      </c>
      <c r="N16" s="44" t="e">
        <f t="shared" si="5"/>
        <v>#N/A</v>
      </c>
      <c r="O16" s="44" t="e">
        <f t="shared" si="0"/>
        <v>#N/A</v>
      </c>
      <c r="P16" s="44" t="e">
        <f t="shared" si="1"/>
        <v>#N/A</v>
      </c>
      <c r="Q16" s="44" t="e">
        <f t="shared" si="2"/>
        <v>#N/A</v>
      </c>
      <c r="R16" s="44" t="e">
        <f t="shared" si="3"/>
        <v>#N/A</v>
      </c>
      <c r="T16" s="38" t="s">
        <v>424</v>
      </c>
      <c r="U16" s="2">
        <v>0</v>
      </c>
      <c r="V16" s="2">
        <v>0</v>
      </c>
      <c r="W16" s="2">
        <v>3</v>
      </c>
      <c r="X16" s="2">
        <v>0</v>
      </c>
      <c r="Y16" s="2">
        <v>0</v>
      </c>
      <c r="Z16" s="2">
        <v>0</v>
      </c>
      <c r="AA16" s="2">
        <v>0</v>
      </c>
      <c r="AJ16" s="38" t="s">
        <v>389</v>
      </c>
      <c r="AK16" s="2">
        <v>1172</v>
      </c>
      <c r="AO16" s="38" t="s">
        <v>247</v>
      </c>
      <c r="AP16" s="2">
        <v>1006</v>
      </c>
      <c r="AQ16" s="45">
        <f t="shared" si="6"/>
        <v>143.71428571428572</v>
      </c>
      <c r="AZ16" s="39" t="s">
        <v>270</v>
      </c>
      <c r="BA16" s="44" t="e">
        <f t="shared" si="7"/>
        <v>#N/A</v>
      </c>
      <c r="BB16" s="44" t="e">
        <f t="shared" si="8"/>
        <v>#N/A</v>
      </c>
      <c r="BC16" s="44" t="e">
        <f t="shared" si="9"/>
        <v>#N/A</v>
      </c>
      <c r="BD16" s="44" t="e">
        <f t="shared" si="10"/>
        <v>#N/A</v>
      </c>
      <c r="BE16" s="44" t="e">
        <f t="shared" si="11"/>
        <v>#N/A</v>
      </c>
      <c r="BG16" s="38" t="s">
        <v>424</v>
      </c>
      <c r="BH16" s="2">
        <v>0</v>
      </c>
      <c r="BI16" s="2">
        <v>0</v>
      </c>
      <c r="BJ16" s="2">
        <v>0</v>
      </c>
      <c r="BK16" s="2">
        <v>0</v>
      </c>
      <c r="BL16" s="2">
        <v>0</v>
      </c>
      <c r="BM16" s="2">
        <v>0</v>
      </c>
      <c r="BN16" s="2">
        <v>0</v>
      </c>
      <c r="BW16" s="38" t="s">
        <v>389</v>
      </c>
      <c r="BX16" s="2">
        <v>194</v>
      </c>
    </row>
    <row r="17" spans="2:76" x14ac:dyDescent="0.25">
      <c r="B17" s="38" t="s">
        <v>248</v>
      </c>
      <c r="C17" s="2">
        <v>3755</v>
      </c>
      <c r="D17" s="39">
        <f t="shared" si="4"/>
        <v>536.42857142857144</v>
      </c>
      <c r="M17" s="39" t="s">
        <v>271</v>
      </c>
      <c r="N17" s="44" t="e">
        <f t="shared" si="5"/>
        <v>#N/A</v>
      </c>
      <c r="O17" s="44" t="e">
        <f t="shared" si="0"/>
        <v>#N/A</v>
      </c>
      <c r="P17" s="44" t="e">
        <f t="shared" si="1"/>
        <v>#N/A</v>
      </c>
      <c r="Q17" s="44" t="e">
        <f t="shared" si="2"/>
        <v>#N/A</v>
      </c>
      <c r="R17" s="44" t="e">
        <f t="shared" si="3"/>
        <v>#N/A</v>
      </c>
      <c r="T17" s="38" t="s">
        <v>425</v>
      </c>
      <c r="U17" s="2">
        <v>0</v>
      </c>
      <c r="V17" s="2">
        <v>0</v>
      </c>
      <c r="W17" s="2">
        <v>0</v>
      </c>
      <c r="X17" s="2">
        <v>0</v>
      </c>
      <c r="Y17" s="2">
        <v>6</v>
      </c>
      <c r="Z17" s="2">
        <v>6</v>
      </c>
      <c r="AA17" s="2">
        <v>0</v>
      </c>
      <c r="AJ17" s="38" t="s">
        <v>390</v>
      </c>
      <c r="AK17" s="2">
        <v>1141</v>
      </c>
      <c r="AO17" s="38" t="s">
        <v>248</v>
      </c>
      <c r="AP17" s="2">
        <v>723</v>
      </c>
      <c r="AQ17" s="45">
        <f t="shared" si="6"/>
        <v>103.28571428571429</v>
      </c>
      <c r="AZ17" s="39" t="s">
        <v>271</v>
      </c>
      <c r="BA17" s="44" t="e">
        <f t="shared" si="7"/>
        <v>#N/A</v>
      </c>
      <c r="BB17" s="44" t="e">
        <f t="shared" si="8"/>
        <v>#N/A</v>
      </c>
      <c r="BC17" s="44" t="e">
        <f t="shared" si="9"/>
        <v>#N/A</v>
      </c>
      <c r="BD17" s="44" t="e">
        <f t="shared" si="10"/>
        <v>#N/A</v>
      </c>
      <c r="BE17" s="44" t="e">
        <f t="shared" si="11"/>
        <v>#N/A</v>
      </c>
      <c r="BG17" s="38" t="s">
        <v>425</v>
      </c>
      <c r="BH17" s="2">
        <v>0</v>
      </c>
      <c r="BI17" s="2">
        <v>0</v>
      </c>
      <c r="BJ17" s="2">
        <v>0</v>
      </c>
      <c r="BK17" s="2">
        <v>0</v>
      </c>
      <c r="BL17" s="2">
        <v>1</v>
      </c>
      <c r="BM17" s="2">
        <v>0</v>
      </c>
      <c r="BN17" s="2">
        <v>0</v>
      </c>
      <c r="BW17" s="38" t="s">
        <v>390</v>
      </c>
      <c r="BX17" s="2">
        <v>225</v>
      </c>
    </row>
    <row r="18" spans="2:76" x14ac:dyDescent="0.25">
      <c r="B18" s="38" t="s">
        <v>249</v>
      </c>
      <c r="C18" s="2">
        <v>3526</v>
      </c>
      <c r="D18" s="39">
        <f t="shared" si="4"/>
        <v>503.71428571428572</v>
      </c>
      <c r="M18" s="39" t="s">
        <v>272</v>
      </c>
      <c r="N18" s="44" t="e">
        <f t="shared" si="5"/>
        <v>#N/A</v>
      </c>
      <c r="O18" s="44" t="e">
        <f t="shared" si="0"/>
        <v>#N/A</v>
      </c>
      <c r="P18" s="44" t="e">
        <f t="shared" si="1"/>
        <v>#N/A</v>
      </c>
      <c r="Q18" s="44" t="e">
        <f t="shared" si="2"/>
        <v>#N/A</v>
      </c>
      <c r="R18" s="44" t="e">
        <f t="shared" si="3"/>
        <v>#N/A</v>
      </c>
      <c r="T18" s="38" t="s">
        <v>426</v>
      </c>
      <c r="U18" s="2">
        <v>28</v>
      </c>
      <c r="V18" s="2">
        <v>48</v>
      </c>
      <c r="W18" s="2">
        <v>164</v>
      </c>
      <c r="X18" s="2">
        <v>80</v>
      </c>
      <c r="Y18" s="2">
        <v>160</v>
      </c>
      <c r="Z18" s="2">
        <v>140</v>
      </c>
      <c r="AA18" s="2">
        <v>110</v>
      </c>
      <c r="AJ18" s="38" t="s">
        <v>391</v>
      </c>
      <c r="AK18" s="2">
        <v>1170</v>
      </c>
      <c r="AO18" s="38" t="s">
        <v>249</v>
      </c>
      <c r="AP18" s="2">
        <v>882</v>
      </c>
      <c r="AQ18" s="45">
        <f t="shared" si="6"/>
        <v>126</v>
      </c>
      <c r="AZ18" s="39" t="s">
        <v>272</v>
      </c>
      <c r="BA18" s="44" t="e">
        <f t="shared" si="7"/>
        <v>#N/A</v>
      </c>
      <c r="BB18" s="44" t="e">
        <f t="shared" si="8"/>
        <v>#N/A</v>
      </c>
      <c r="BC18" s="44" t="e">
        <f t="shared" si="9"/>
        <v>#N/A</v>
      </c>
      <c r="BD18" s="44" t="e">
        <f t="shared" si="10"/>
        <v>#N/A</v>
      </c>
      <c r="BE18" s="44" t="e">
        <f t="shared" si="11"/>
        <v>#N/A</v>
      </c>
      <c r="BG18" s="38" t="s">
        <v>426</v>
      </c>
      <c r="BH18" s="2">
        <v>0</v>
      </c>
      <c r="BI18" s="2">
        <v>2</v>
      </c>
      <c r="BJ18" s="2">
        <v>10</v>
      </c>
      <c r="BK18" s="2">
        <v>10</v>
      </c>
      <c r="BL18" s="2">
        <v>13</v>
      </c>
      <c r="BM18" s="2">
        <v>15</v>
      </c>
      <c r="BN18" s="2">
        <v>12</v>
      </c>
      <c r="BW18" s="38" t="s">
        <v>391</v>
      </c>
      <c r="BX18" s="2">
        <v>234</v>
      </c>
    </row>
    <row r="19" spans="2:76" x14ac:dyDescent="0.25">
      <c r="B19" s="38" t="s">
        <v>250</v>
      </c>
      <c r="C19" s="2">
        <v>4271</v>
      </c>
      <c r="D19" s="39">
        <f t="shared" si="4"/>
        <v>610.14285714285711</v>
      </c>
      <c r="M19" s="39" t="s">
        <v>273</v>
      </c>
      <c r="N19" s="44" t="e">
        <f t="shared" si="5"/>
        <v>#N/A</v>
      </c>
      <c r="O19" s="44" t="e">
        <f t="shared" si="0"/>
        <v>#N/A</v>
      </c>
      <c r="P19" s="44" t="e">
        <f t="shared" si="1"/>
        <v>#N/A</v>
      </c>
      <c r="Q19" s="44" t="e">
        <f t="shared" si="2"/>
        <v>#N/A</v>
      </c>
      <c r="R19" s="44" t="e">
        <f t="shared" si="3"/>
        <v>#N/A</v>
      </c>
      <c r="T19" s="38" t="s">
        <v>427</v>
      </c>
      <c r="U19" s="2">
        <v>64</v>
      </c>
      <c r="V19" s="2">
        <v>4</v>
      </c>
      <c r="W19" s="2">
        <v>0</v>
      </c>
      <c r="X19" s="2">
        <v>39</v>
      </c>
      <c r="Y19" s="2">
        <v>31</v>
      </c>
      <c r="Z19" s="2">
        <v>5</v>
      </c>
      <c r="AA19" s="2">
        <v>10</v>
      </c>
      <c r="AJ19" s="38" t="s">
        <v>392</v>
      </c>
      <c r="AK19" s="2">
        <v>1271</v>
      </c>
      <c r="AO19" s="38" t="s">
        <v>250</v>
      </c>
      <c r="AP19" s="2">
        <v>929</v>
      </c>
      <c r="AQ19" s="45">
        <f t="shared" si="6"/>
        <v>132.71428571428572</v>
      </c>
      <c r="AZ19" s="39" t="s">
        <v>273</v>
      </c>
      <c r="BA19" s="44" t="e">
        <f t="shared" si="7"/>
        <v>#N/A</v>
      </c>
      <c r="BB19" s="44" t="e">
        <f t="shared" si="8"/>
        <v>#N/A</v>
      </c>
      <c r="BC19" s="44" t="e">
        <f t="shared" si="9"/>
        <v>#N/A</v>
      </c>
      <c r="BD19" s="44" t="e">
        <f t="shared" si="10"/>
        <v>#N/A</v>
      </c>
      <c r="BE19" s="44" t="e">
        <f t="shared" si="11"/>
        <v>#N/A</v>
      </c>
      <c r="BG19" s="38" t="s">
        <v>427</v>
      </c>
      <c r="BH19" s="2">
        <v>20</v>
      </c>
      <c r="BI19" s="2">
        <v>2</v>
      </c>
      <c r="BJ19" s="2">
        <v>0</v>
      </c>
      <c r="BK19" s="2">
        <v>18</v>
      </c>
      <c r="BL19" s="2">
        <v>12</v>
      </c>
      <c r="BM19" s="2">
        <v>3</v>
      </c>
      <c r="BN19" s="2">
        <v>5</v>
      </c>
      <c r="BW19" s="38" t="s">
        <v>392</v>
      </c>
      <c r="BX19" s="2">
        <v>228</v>
      </c>
    </row>
    <row r="20" spans="2:76" x14ac:dyDescent="0.25">
      <c r="B20" s="38" t="s">
        <v>251</v>
      </c>
      <c r="C20" s="2">
        <v>3299</v>
      </c>
      <c r="D20" s="39">
        <f t="shared" si="4"/>
        <v>471.28571428571428</v>
      </c>
      <c r="T20" s="38" t="s">
        <v>428</v>
      </c>
      <c r="U20" s="2">
        <v>145</v>
      </c>
      <c r="V20" s="2">
        <v>208</v>
      </c>
      <c r="W20" s="2">
        <v>26</v>
      </c>
      <c r="X20" s="2">
        <v>289</v>
      </c>
      <c r="Y20" s="2">
        <v>59</v>
      </c>
      <c r="Z20" s="2">
        <v>34</v>
      </c>
      <c r="AA20" s="2">
        <v>59</v>
      </c>
      <c r="AJ20" s="38" t="s">
        <v>405</v>
      </c>
      <c r="AK20" s="2">
        <v>1208</v>
      </c>
      <c r="AO20" s="38" t="s">
        <v>251</v>
      </c>
      <c r="AP20" s="2">
        <v>655</v>
      </c>
      <c r="AQ20" s="45">
        <f t="shared" si="6"/>
        <v>93.571428571428569</v>
      </c>
      <c r="BG20" s="38" t="s">
        <v>428</v>
      </c>
      <c r="BH20" s="2">
        <v>26</v>
      </c>
      <c r="BI20" s="2">
        <v>41</v>
      </c>
      <c r="BJ20" s="2">
        <v>0</v>
      </c>
      <c r="BK20" s="2">
        <v>38</v>
      </c>
      <c r="BL20" s="2">
        <v>12</v>
      </c>
      <c r="BM20" s="2">
        <v>5</v>
      </c>
      <c r="BN20" s="2">
        <v>7</v>
      </c>
      <c r="BW20" s="38" t="s">
        <v>405</v>
      </c>
      <c r="BX20" s="2">
        <v>203</v>
      </c>
    </row>
    <row r="21" spans="2:76" x14ac:dyDescent="0.25">
      <c r="B21" s="38" t="s">
        <v>252</v>
      </c>
      <c r="C21" s="2">
        <v>69869</v>
      </c>
      <c r="T21" s="38" t="s">
        <v>429</v>
      </c>
      <c r="U21" s="2">
        <v>0</v>
      </c>
      <c r="V21" s="2">
        <v>0</v>
      </c>
      <c r="W21" s="2">
        <v>0</v>
      </c>
      <c r="X21" s="2">
        <v>0</v>
      </c>
      <c r="Y21" s="2">
        <v>0</v>
      </c>
      <c r="Z21" s="2">
        <v>0</v>
      </c>
      <c r="AA21" s="2">
        <v>0</v>
      </c>
      <c r="AJ21" s="38" t="s">
        <v>406</v>
      </c>
      <c r="AK21" s="2">
        <v>1106</v>
      </c>
      <c r="AO21" s="38" t="s">
        <v>252</v>
      </c>
      <c r="AP21" s="2">
        <v>14757</v>
      </c>
      <c r="BG21" s="38" t="s">
        <v>429</v>
      </c>
      <c r="BH21" s="2">
        <v>0</v>
      </c>
      <c r="BI21" s="2">
        <v>0</v>
      </c>
      <c r="BJ21" s="2">
        <v>0</v>
      </c>
      <c r="BK21" s="2">
        <v>0</v>
      </c>
      <c r="BL21" s="2">
        <v>0</v>
      </c>
      <c r="BM21" s="2">
        <v>0</v>
      </c>
      <c r="BN21" s="2">
        <v>0</v>
      </c>
      <c r="BW21" s="38" t="s">
        <v>406</v>
      </c>
      <c r="BX21" s="2">
        <v>228</v>
      </c>
    </row>
    <row r="22" spans="2:76" x14ac:dyDescent="0.25">
      <c r="T22" s="38" t="s">
        <v>430</v>
      </c>
      <c r="U22" s="2">
        <v>0</v>
      </c>
      <c r="V22" s="2">
        <v>0</v>
      </c>
      <c r="W22" s="2">
        <v>0</v>
      </c>
      <c r="X22" s="2">
        <v>0</v>
      </c>
      <c r="Y22" s="2">
        <v>0</v>
      </c>
      <c r="Z22" s="2">
        <v>48</v>
      </c>
      <c r="AA22" s="2">
        <v>0</v>
      </c>
      <c r="AJ22" s="38" t="s">
        <v>407</v>
      </c>
      <c r="AK22" s="2">
        <v>1048</v>
      </c>
      <c r="BG22" s="38" t="s">
        <v>430</v>
      </c>
      <c r="BH22" s="2">
        <v>0</v>
      </c>
      <c r="BI22" s="2">
        <v>0</v>
      </c>
      <c r="BJ22" s="2">
        <v>0</v>
      </c>
      <c r="BK22" s="2">
        <v>0</v>
      </c>
      <c r="BL22" s="2">
        <v>0</v>
      </c>
      <c r="BM22" s="2">
        <v>2</v>
      </c>
      <c r="BN22" s="2">
        <v>0</v>
      </c>
      <c r="BW22" s="38" t="s">
        <v>407</v>
      </c>
      <c r="BX22" s="2">
        <v>191</v>
      </c>
    </row>
    <row r="23" spans="2:76" x14ac:dyDescent="0.25">
      <c r="T23" s="38" t="s">
        <v>431</v>
      </c>
      <c r="U23" s="2">
        <v>0</v>
      </c>
      <c r="V23" s="2">
        <v>0</v>
      </c>
      <c r="W23" s="2">
        <v>0</v>
      </c>
      <c r="X23" s="2">
        <v>0</v>
      </c>
      <c r="Y23" s="2">
        <v>60</v>
      </c>
      <c r="Z23" s="2">
        <v>245</v>
      </c>
      <c r="AA23" s="2">
        <v>66</v>
      </c>
      <c r="AJ23" s="38" t="s">
        <v>408</v>
      </c>
      <c r="AK23" s="2">
        <v>1037</v>
      </c>
      <c r="BG23" s="38" t="s">
        <v>431</v>
      </c>
      <c r="BH23" s="2">
        <v>0</v>
      </c>
      <c r="BI23" s="2">
        <v>0</v>
      </c>
      <c r="BJ23" s="2">
        <v>0</v>
      </c>
      <c r="BK23" s="2">
        <v>0</v>
      </c>
      <c r="BL23" s="2">
        <v>24</v>
      </c>
      <c r="BM23" s="2">
        <v>22</v>
      </c>
      <c r="BN23" s="2">
        <v>8</v>
      </c>
      <c r="BW23" s="38" t="s">
        <v>408</v>
      </c>
      <c r="BX23" s="2">
        <v>200</v>
      </c>
    </row>
    <row r="24" spans="2:76" x14ac:dyDescent="0.25">
      <c r="T24" s="38" t="s">
        <v>432</v>
      </c>
      <c r="U24" s="2">
        <v>0</v>
      </c>
      <c r="V24" s="2">
        <v>12</v>
      </c>
      <c r="W24" s="2">
        <v>6</v>
      </c>
      <c r="X24" s="2">
        <v>279</v>
      </c>
      <c r="Y24" s="2">
        <v>325</v>
      </c>
      <c r="Z24" s="2">
        <v>280</v>
      </c>
      <c r="AA24" s="2">
        <v>257</v>
      </c>
      <c r="AJ24" s="38" t="s">
        <v>409</v>
      </c>
      <c r="AK24" s="2">
        <v>1008</v>
      </c>
      <c r="BG24" s="38" t="s">
        <v>432</v>
      </c>
      <c r="BH24" s="2">
        <v>0</v>
      </c>
      <c r="BI24" s="2">
        <v>4</v>
      </c>
      <c r="BJ24" s="2">
        <v>0</v>
      </c>
      <c r="BK24" s="2">
        <v>57</v>
      </c>
      <c r="BL24" s="2">
        <v>67</v>
      </c>
      <c r="BM24" s="2">
        <v>24</v>
      </c>
      <c r="BN24" s="2">
        <v>19</v>
      </c>
      <c r="BW24" s="38" t="s">
        <v>409</v>
      </c>
      <c r="BX24" s="2">
        <v>229</v>
      </c>
    </row>
    <row r="25" spans="2:76" x14ac:dyDescent="0.25">
      <c r="T25" s="38" t="s">
        <v>433</v>
      </c>
      <c r="U25" s="2">
        <v>0</v>
      </c>
      <c r="V25" s="2">
        <v>0</v>
      </c>
      <c r="W25" s="2">
        <v>0</v>
      </c>
      <c r="X25" s="2">
        <v>0</v>
      </c>
      <c r="Y25" s="2">
        <v>0</v>
      </c>
      <c r="Z25" s="2">
        <v>0</v>
      </c>
      <c r="AA25" s="2">
        <v>0</v>
      </c>
      <c r="AJ25" s="38" t="s">
        <v>410</v>
      </c>
      <c r="AK25" s="2">
        <v>997</v>
      </c>
      <c r="BG25" s="38" t="s">
        <v>433</v>
      </c>
      <c r="BH25" s="2">
        <v>0</v>
      </c>
      <c r="BI25" s="2">
        <v>0</v>
      </c>
      <c r="BJ25" s="2">
        <v>0</v>
      </c>
      <c r="BK25" s="2">
        <v>0</v>
      </c>
      <c r="BL25" s="2">
        <v>0</v>
      </c>
      <c r="BM25" s="2">
        <v>0</v>
      </c>
      <c r="BN25" s="2">
        <v>0</v>
      </c>
      <c r="BW25" s="38" t="s">
        <v>410</v>
      </c>
      <c r="BX25" s="2">
        <v>197</v>
      </c>
    </row>
    <row r="26" spans="2:76" x14ac:dyDescent="0.25">
      <c r="T26" s="38" t="s">
        <v>434</v>
      </c>
      <c r="U26" s="2">
        <v>19</v>
      </c>
      <c r="V26" s="2">
        <v>0</v>
      </c>
      <c r="W26" s="2">
        <v>3</v>
      </c>
      <c r="X26" s="2">
        <v>0</v>
      </c>
      <c r="Y26" s="2">
        <v>1</v>
      </c>
      <c r="Z26" s="2">
        <v>1</v>
      </c>
      <c r="AA26" s="2">
        <v>0</v>
      </c>
      <c r="AJ26" s="38" t="s">
        <v>411</v>
      </c>
      <c r="AK26" s="2">
        <v>1096</v>
      </c>
      <c r="BG26" s="38" t="s">
        <v>434</v>
      </c>
      <c r="BH26" s="2">
        <v>15</v>
      </c>
      <c r="BI26" s="2">
        <v>0</v>
      </c>
      <c r="BJ26" s="2">
        <v>2</v>
      </c>
      <c r="BK26" s="2">
        <v>0</v>
      </c>
      <c r="BL26" s="2">
        <v>0</v>
      </c>
      <c r="BM26" s="2">
        <v>0</v>
      </c>
      <c r="BN26" s="2">
        <v>0</v>
      </c>
      <c r="BW26" s="38" t="s">
        <v>411</v>
      </c>
      <c r="BX26" s="2">
        <v>230</v>
      </c>
    </row>
    <row r="27" spans="2:76" x14ac:dyDescent="0.25">
      <c r="T27" s="38" t="s">
        <v>435</v>
      </c>
      <c r="U27" s="2">
        <v>0</v>
      </c>
      <c r="V27" s="2">
        <v>0</v>
      </c>
      <c r="W27" s="2">
        <v>6</v>
      </c>
      <c r="X27" s="2">
        <v>0</v>
      </c>
      <c r="Y27" s="2">
        <v>14</v>
      </c>
      <c r="Z27" s="2">
        <v>6</v>
      </c>
      <c r="AA27" s="2">
        <v>18</v>
      </c>
      <c r="AJ27" s="38" t="s">
        <v>578</v>
      </c>
      <c r="AK27" s="2">
        <v>977</v>
      </c>
      <c r="BG27" s="38" t="s">
        <v>435</v>
      </c>
      <c r="BH27" s="2">
        <v>0</v>
      </c>
      <c r="BI27" s="2">
        <v>0</v>
      </c>
      <c r="BJ27" s="2">
        <v>0</v>
      </c>
      <c r="BK27" s="2">
        <v>0</v>
      </c>
      <c r="BL27" s="2">
        <v>9</v>
      </c>
      <c r="BM27" s="2">
        <v>1</v>
      </c>
      <c r="BN27" s="2">
        <v>2</v>
      </c>
      <c r="BW27" s="38" t="s">
        <v>578</v>
      </c>
      <c r="BX27" s="2">
        <v>224</v>
      </c>
    </row>
    <row r="28" spans="2:76" x14ac:dyDescent="0.25">
      <c r="T28" s="38" t="s">
        <v>436</v>
      </c>
      <c r="U28" s="2">
        <v>0</v>
      </c>
      <c r="V28" s="2">
        <v>0</v>
      </c>
      <c r="W28" s="2">
        <v>0</v>
      </c>
      <c r="X28" s="2">
        <v>140</v>
      </c>
      <c r="Y28" s="2">
        <v>106</v>
      </c>
      <c r="Z28" s="2">
        <v>0</v>
      </c>
      <c r="AA28" s="2">
        <v>0</v>
      </c>
      <c r="AJ28" s="38" t="s">
        <v>579</v>
      </c>
      <c r="AK28" s="2">
        <v>926</v>
      </c>
      <c r="BG28" s="38" t="s">
        <v>436</v>
      </c>
      <c r="BH28" s="2">
        <v>0</v>
      </c>
      <c r="BI28" s="2">
        <v>0</v>
      </c>
      <c r="BJ28" s="2">
        <v>0</v>
      </c>
      <c r="BK28" s="2">
        <v>29</v>
      </c>
      <c r="BL28" s="2">
        <v>35</v>
      </c>
      <c r="BM28" s="2">
        <v>0</v>
      </c>
      <c r="BN28" s="2">
        <v>0</v>
      </c>
      <c r="BW28" s="38" t="s">
        <v>579</v>
      </c>
      <c r="BX28" s="2">
        <v>219</v>
      </c>
    </row>
    <row r="29" spans="2:76" x14ac:dyDescent="0.25">
      <c r="T29" s="38" t="s">
        <v>437</v>
      </c>
      <c r="U29" s="2">
        <v>0</v>
      </c>
      <c r="V29" s="2">
        <v>0</v>
      </c>
      <c r="W29" s="2">
        <v>0</v>
      </c>
      <c r="X29" s="2">
        <v>12</v>
      </c>
      <c r="Y29" s="2">
        <v>0</v>
      </c>
      <c r="Z29" s="2">
        <v>52</v>
      </c>
      <c r="AA29" s="2">
        <v>6</v>
      </c>
      <c r="AJ29" s="38" t="s">
        <v>580</v>
      </c>
      <c r="AK29" s="2">
        <v>868</v>
      </c>
      <c r="BG29" s="38" t="s">
        <v>437</v>
      </c>
      <c r="BH29" s="2">
        <v>0</v>
      </c>
      <c r="BI29" s="2">
        <v>0</v>
      </c>
      <c r="BJ29" s="2">
        <v>0</v>
      </c>
      <c r="BK29" s="2">
        <v>2</v>
      </c>
      <c r="BL29" s="2">
        <v>0</v>
      </c>
      <c r="BM29" s="2">
        <v>19</v>
      </c>
      <c r="BN29" s="2">
        <v>0</v>
      </c>
      <c r="BW29" s="38" t="s">
        <v>580</v>
      </c>
      <c r="BX29" s="2">
        <v>208</v>
      </c>
    </row>
    <row r="30" spans="2:76" x14ac:dyDescent="0.25">
      <c r="T30" s="38" t="s">
        <v>438</v>
      </c>
      <c r="U30" s="2">
        <v>0</v>
      </c>
      <c r="V30" s="2">
        <v>0</v>
      </c>
      <c r="W30" s="2">
        <v>0</v>
      </c>
      <c r="X30" s="2">
        <v>0</v>
      </c>
      <c r="Y30" s="2">
        <v>0</v>
      </c>
      <c r="Z30" s="2">
        <v>0</v>
      </c>
      <c r="AA30" s="2">
        <v>0</v>
      </c>
      <c r="AJ30" s="38" t="s">
        <v>581</v>
      </c>
      <c r="AK30" s="2">
        <v>879</v>
      </c>
      <c r="BG30" s="38" t="s">
        <v>438</v>
      </c>
      <c r="BH30" s="2">
        <v>0</v>
      </c>
      <c r="BI30" s="2">
        <v>0</v>
      </c>
      <c r="BJ30" s="2">
        <v>0</v>
      </c>
      <c r="BK30" s="2">
        <v>0</v>
      </c>
      <c r="BL30" s="2">
        <v>0</v>
      </c>
      <c r="BM30" s="2">
        <v>0</v>
      </c>
      <c r="BN30" s="2">
        <v>0</v>
      </c>
      <c r="BW30" s="38" t="s">
        <v>581</v>
      </c>
      <c r="BX30" s="2">
        <v>230</v>
      </c>
    </row>
    <row r="31" spans="2:76" x14ac:dyDescent="0.25">
      <c r="T31" s="38" t="s">
        <v>439</v>
      </c>
      <c r="U31" s="2">
        <v>0</v>
      </c>
      <c r="V31" s="2">
        <v>0</v>
      </c>
      <c r="W31" s="2">
        <v>0</v>
      </c>
      <c r="X31" s="2">
        <v>0</v>
      </c>
      <c r="Y31" s="2">
        <v>0</v>
      </c>
      <c r="Z31" s="2">
        <v>0</v>
      </c>
      <c r="AA31" s="2">
        <v>0</v>
      </c>
      <c r="AJ31" s="38" t="s">
        <v>582</v>
      </c>
      <c r="AK31" s="2">
        <v>670</v>
      </c>
      <c r="BG31" s="38" t="s">
        <v>439</v>
      </c>
      <c r="BH31" s="2">
        <v>0</v>
      </c>
      <c r="BI31" s="2">
        <v>0</v>
      </c>
      <c r="BJ31" s="2">
        <v>0</v>
      </c>
      <c r="BK31" s="2">
        <v>0</v>
      </c>
      <c r="BL31" s="2">
        <v>0</v>
      </c>
      <c r="BM31" s="2">
        <v>0</v>
      </c>
      <c r="BN31" s="2">
        <v>0</v>
      </c>
      <c r="BW31" s="38" t="s">
        <v>582</v>
      </c>
      <c r="BX31" s="2">
        <v>189</v>
      </c>
    </row>
    <row r="32" spans="2:76" x14ac:dyDescent="0.25">
      <c r="T32" s="38" t="s">
        <v>440</v>
      </c>
      <c r="U32" s="2">
        <v>0</v>
      </c>
      <c r="V32" s="2">
        <v>0</v>
      </c>
      <c r="W32" s="2">
        <v>0</v>
      </c>
      <c r="X32" s="2">
        <v>0</v>
      </c>
      <c r="Y32" s="2">
        <v>105</v>
      </c>
      <c r="Z32" s="2">
        <v>12</v>
      </c>
      <c r="AA32" s="2">
        <v>0</v>
      </c>
      <c r="AJ32" s="38" t="s">
        <v>583</v>
      </c>
      <c r="AK32" s="2">
        <v>680</v>
      </c>
      <c r="BG32" s="38" t="s">
        <v>440</v>
      </c>
      <c r="BH32" s="2">
        <v>0</v>
      </c>
      <c r="BI32" s="2">
        <v>0</v>
      </c>
      <c r="BJ32" s="2">
        <v>0</v>
      </c>
      <c r="BK32" s="2">
        <v>0</v>
      </c>
      <c r="BL32" s="2">
        <v>27</v>
      </c>
      <c r="BM32" s="2">
        <v>0</v>
      </c>
      <c r="BN32" s="2">
        <v>0</v>
      </c>
      <c r="BW32" s="38" t="s">
        <v>583</v>
      </c>
      <c r="BX32" s="2">
        <v>199</v>
      </c>
    </row>
    <row r="33" spans="20:76" x14ac:dyDescent="0.25">
      <c r="T33" s="38" t="s">
        <v>441</v>
      </c>
      <c r="U33" s="2">
        <v>12</v>
      </c>
      <c r="V33" s="2">
        <v>92</v>
      </c>
      <c r="W33" s="2">
        <v>4</v>
      </c>
      <c r="X33" s="2">
        <v>41</v>
      </c>
      <c r="Y33" s="2">
        <v>108</v>
      </c>
      <c r="Z33" s="2">
        <v>4</v>
      </c>
      <c r="AA33" s="2">
        <v>4</v>
      </c>
      <c r="AJ33" s="38" t="s">
        <v>584</v>
      </c>
      <c r="AK33" s="2">
        <v>682</v>
      </c>
      <c r="BG33" s="38" t="s">
        <v>441</v>
      </c>
      <c r="BH33" s="2">
        <v>0</v>
      </c>
      <c r="BI33" s="2">
        <v>0</v>
      </c>
      <c r="BJ33" s="2">
        <v>0</v>
      </c>
      <c r="BK33" s="2">
        <v>1</v>
      </c>
      <c r="BL33" s="2">
        <v>10</v>
      </c>
      <c r="BM33" s="2">
        <v>2</v>
      </c>
      <c r="BN33" s="2">
        <v>0</v>
      </c>
      <c r="BW33" s="38" t="s">
        <v>584</v>
      </c>
      <c r="BX33" s="2">
        <v>231</v>
      </c>
    </row>
    <row r="34" spans="20:76" x14ac:dyDescent="0.25">
      <c r="T34" s="38" t="s">
        <v>442</v>
      </c>
      <c r="U34" s="2">
        <v>0</v>
      </c>
      <c r="V34" s="2">
        <v>0</v>
      </c>
      <c r="W34" s="2">
        <v>0</v>
      </c>
      <c r="X34" s="2">
        <v>0</v>
      </c>
      <c r="Y34" s="2">
        <v>2</v>
      </c>
      <c r="Z34" s="2">
        <v>0</v>
      </c>
      <c r="AA34" s="2">
        <v>0</v>
      </c>
      <c r="AJ34" s="38" t="s">
        <v>585</v>
      </c>
      <c r="AK34" s="2">
        <v>703</v>
      </c>
      <c r="BG34" s="38" t="s">
        <v>442</v>
      </c>
      <c r="BH34" s="2">
        <v>0</v>
      </c>
      <c r="BI34" s="2">
        <v>0</v>
      </c>
      <c r="BJ34" s="2">
        <v>0</v>
      </c>
      <c r="BK34" s="2">
        <v>0</v>
      </c>
      <c r="BL34" s="2">
        <v>2</v>
      </c>
      <c r="BM34" s="2">
        <v>0</v>
      </c>
      <c r="BN34" s="2">
        <v>0</v>
      </c>
      <c r="BW34" s="38" t="s">
        <v>585</v>
      </c>
      <c r="BX34" s="2">
        <v>234</v>
      </c>
    </row>
    <row r="35" spans="20:76" x14ac:dyDescent="0.25">
      <c r="T35" s="38" t="s">
        <v>443</v>
      </c>
      <c r="U35" s="2">
        <v>6</v>
      </c>
      <c r="V35" s="2">
        <v>12</v>
      </c>
      <c r="W35" s="2">
        <v>0</v>
      </c>
      <c r="X35" s="2">
        <v>0</v>
      </c>
      <c r="Y35" s="2">
        <v>0</v>
      </c>
      <c r="Z35" s="2">
        <v>4</v>
      </c>
      <c r="AA35" s="2">
        <v>0</v>
      </c>
      <c r="AJ35" s="38" t="s">
        <v>586</v>
      </c>
      <c r="AK35" s="2">
        <v>743</v>
      </c>
      <c r="BG35" s="38" t="s">
        <v>443</v>
      </c>
      <c r="BH35" s="2">
        <v>2</v>
      </c>
      <c r="BI35" s="2">
        <v>2</v>
      </c>
      <c r="BJ35" s="2">
        <v>0</v>
      </c>
      <c r="BK35" s="2">
        <v>0</v>
      </c>
      <c r="BL35" s="2">
        <v>0</v>
      </c>
      <c r="BM35" s="2">
        <v>3</v>
      </c>
      <c r="BN35" s="2">
        <v>0</v>
      </c>
      <c r="BW35" s="38" t="s">
        <v>586</v>
      </c>
      <c r="BX35" s="2">
        <v>231</v>
      </c>
    </row>
    <row r="36" spans="20:76" x14ac:dyDescent="0.25">
      <c r="T36" s="38" t="s">
        <v>444</v>
      </c>
      <c r="U36" s="2">
        <v>0</v>
      </c>
      <c r="V36" s="2">
        <v>0</v>
      </c>
      <c r="W36" s="2">
        <v>0</v>
      </c>
      <c r="X36" s="2">
        <v>0</v>
      </c>
      <c r="Y36" s="2">
        <v>18</v>
      </c>
      <c r="Z36" s="2">
        <v>3</v>
      </c>
      <c r="AA36" s="2">
        <v>0</v>
      </c>
      <c r="AJ36" s="38" t="s">
        <v>587</v>
      </c>
      <c r="AK36" s="2">
        <v>674</v>
      </c>
      <c r="BG36" s="38" t="s">
        <v>444</v>
      </c>
      <c r="BH36" s="2">
        <v>0</v>
      </c>
      <c r="BI36" s="2">
        <v>0</v>
      </c>
      <c r="BJ36" s="2">
        <v>0</v>
      </c>
      <c r="BK36" s="2">
        <v>0</v>
      </c>
      <c r="BL36" s="2">
        <v>0</v>
      </c>
      <c r="BM36" s="2">
        <v>0</v>
      </c>
      <c r="BN36" s="2">
        <v>0</v>
      </c>
      <c r="BW36" s="38" t="s">
        <v>587</v>
      </c>
      <c r="BX36" s="2">
        <v>139</v>
      </c>
    </row>
    <row r="37" spans="20:76" x14ac:dyDescent="0.25">
      <c r="T37" s="38" t="s">
        <v>445</v>
      </c>
      <c r="U37" s="2">
        <v>0</v>
      </c>
      <c r="V37" s="2">
        <v>0</v>
      </c>
      <c r="W37" s="2">
        <v>0</v>
      </c>
      <c r="X37" s="2">
        <v>0</v>
      </c>
      <c r="Y37" s="2">
        <v>0</v>
      </c>
      <c r="Z37" s="2">
        <v>0</v>
      </c>
      <c r="AA37" s="2">
        <v>0</v>
      </c>
      <c r="AJ37" s="38" t="s">
        <v>588</v>
      </c>
      <c r="AK37" s="2">
        <v>685</v>
      </c>
      <c r="BG37" s="38" t="s">
        <v>445</v>
      </c>
      <c r="BH37" s="2">
        <v>0</v>
      </c>
      <c r="BI37" s="2">
        <v>0</v>
      </c>
      <c r="BJ37" s="2">
        <v>0</v>
      </c>
      <c r="BK37" s="2">
        <v>0</v>
      </c>
      <c r="BL37" s="2">
        <v>0</v>
      </c>
      <c r="BM37" s="2">
        <v>0</v>
      </c>
      <c r="BN37" s="2">
        <v>0</v>
      </c>
      <c r="BW37" s="38" t="s">
        <v>588</v>
      </c>
      <c r="BX37" s="2">
        <v>78</v>
      </c>
    </row>
    <row r="38" spans="20:76" x14ac:dyDescent="0.25">
      <c r="T38" s="38" t="s">
        <v>446</v>
      </c>
      <c r="U38" s="2">
        <v>0</v>
      </c>
      <c r="V38" s="2">
        <v>0</v>
      </c>
      <c r="W38" s="2">
        <v>0</v>
      </c>
      <c r="X38" s="2">
        <v>0</v>
      </c>
      <c r="Y38" s="2">
        <v>0</v>
      </c>
      <c r="Z38" s="2">
        <v>0</v>
      </c>
      <c r="AA38" s="2">
        <v>0</v>
      </c>
      <c r="AJ38" s="38" t="s">
        <v>589</v>
      </c>
      <c r="AK38" s="2">
        <v>706</v>
      </c>
      <c r="BG38" s="38" t="s">
        <v>446</v>
      </c>
      <c r="BH38" s="2">
        <v>0</v>
      </c>
      <c r="BI38" s="2">
        <v>0</v>
      </c>
      <c r="BJ38" s="2">
        <v>0</v>
      </c>
      <c r="BK38" s="2">
        <v>0</v>
      </c>
      <c r="BL38" s="2">
        <v>0</v>
      </c>
      <c r="BM38" s="2">
        <v>0</v>
      </c>
      <c r="BN38" s="2">
        <v>0</v>
      </c>
      <c r="BW38" s="38" t="s">
        <v>589</v>
      </c>
      <c r="BX38" s="2">
        <v>113</v>
      </c>
    </row>
    <row r="39" spans="20:76" x14ac:dyDescent="0.25">
      <c r="T39" s="38" t="s">
        <v>447</v>
      </c>
      <c r="U39" s="2">
        <v>0</v>
      </c>
      <c r="V39" s="2">
        <v>0</v>
      </c>
      <c r="W39" s="2">
        <v>0</v>
      </c>
      <c r="X39" s="2">
        <v>0</v>
      </c>
      <c r="Y39" s="2">
        <v>0</v>
      </c>
      <c r="Z39" s="2">
        <v>0</v>
      </c>
      <c r="AA39" s="2">
        <v>0</v>
      </c>
      <c r="AJ39" s="38" t="s">
        <v>590</v>
      </c>
      <c r="AK39" s="2">
        <v>788</v>
      </c>
      <c r="BG39" s="38" t="s">
        <v>447</v>
      </c>
      <c r="BH39" s="2">
        <v>0</v>
      </c>
      <c r="BI39" s="2">
        <v>0</v>
      </c>
      <c r="BJ39" s="2">
        <v>0</v>
      </c>
      <c r="BK39" s="2">
        <v>0</v>
      </c>
      <c r="BL39" s="2">
        <v>0</v>
      </c>
      <c r="BM39" s="2">
        <v>0</v>
      </c>
      <c r="BN39" s="2">
        <v>0</v>
      </c>
      <c r="BW39" s="38" t="s">
        <v>590</v>
      </c>
      <c r="BX39" s="2">
        <v>129</v>
      </c>
    </row>
    <row r="40" spans="20:76" x14ac:dyDescent="0.25">
      <c r="T40" s="38" t="s">
        <v>448</v>
      </c>
      <c r="U40" s="2">
        <v>0</v>
      </c>
      <c r="V40" s="2">
        <v>25</v>
      </c>
      <c r="W40" s="2">
        <v>123</v>
      </c>
      <c r="X40" s="2">
        <v>19</v>
      </c>
      <c r="Y40" s="2">
        <v>0</v>
      </c>
      <c r="Z40" s="2">
        <v>15</v>
      </c>
      <c r="AA40" s="2">
        <v>66</v>
      </c>
      <c r="AJ40" s="38" t="s">
        <v>591</v>
      </c>
      <c r="AK40" s="2">
        <v>818</v>
      </c>
      <c r="BG40" s="38" t="s">
        <v>448</v>
      </c>
      <c r="BH40" s="2">
        <v>0</v>
      </c>
      <c r="BI40" s="2">
        <v>1</v>
      </c>
      <c r="BJ40" s="2">
        <v>1</v>
      </c>
      <c r="BK40" s="2">
        <v>3</v>
      </c>
      <c r="BL40" s="2">
        <v>0</v>
      </c>
      <c r="BM40" s="2">
        <v>1</v>
      </c>
      <c r="BN40" s="2">
        <v>7</v>
      </c>
      <c r="BW40" s="38" t="s">
        <v>591</v>
      </c>
      <c r="BX40" s="2">
        <v>117</v>
      </c>
    </row>
    <row r="41" spans="20:76" x14ac:dyDescent="0.25">
      <c r="T41" s="38" t="s">
        <v>449</v>
      </c>
      <c r="U41" s="2">
        <v>0</v>
      </c>
      <c r="V41" s="2">
        <v>0</v>
      </c>
      <c r="W41" s="2">
        <v>25</v>
      </c>
      <c r="X41" s="2">
        <v>25</v>
      </c>
      <c r="Y41" s="2">
        <v>0</v>
      </c>
      <c r="Z41" s="2">
        <v>0</v>
      </c>
      <c r="AA41" s="2">
        <v>0</v>
      </c>
      <c r="AJ41" s="38" t="s">
        <v>640</v>
      </c>
      <c r="AK41" s="2">
        <v>992</v>
      </c>
      <c r="BG41" s="38" t="s">
        <v>449</v>
      </c>
      <c r="BH41" s="2">
        <v>0</v>
      </c>
      <c r="BI41" s="2">
        <v>0</v>
      </c>
      <c r="BJ41" s="2">
        <v>1</v>
      </c>
      <c r="BK41" s="2">
        <v>1</v>
      </c>
      <c r="BL41" s="2">
        <v>0</v>
      </c>
      <c r="BM41" s="2">
        <v>0</v>
      </c>
      <c r="BN41" s="2">
        <v>0</v>
      </c>
      <c r="BW41" s="38" t="s">
        <v>640</v>
      </c>
      <c r="BX41" s="2">
        <v>141</v>
      </c>
    </row>
    <row r="42" spans="20:76" x14ac:dyDescent="0.25">
      <c r="T42" s="38" t="s">
        <v>450</v>
      </c>
      <c r="U42" s="2">
        <v>0</v>
      </c>
      <c r="V42" s="2">
        <v>0</v>
      </c>
      <c r="W42" s="2">
        <v>0</v>
      </c>
      <c r="X42" s="2">
        <v>13</v>
      </c>
      <c r="Y42" s="2">
        <v>0</v>
      </c>
      <c r="Z42" s="2">
        <v>1</v>
      </c>
      <c r="AA42" s="2">
        <v>0</v>
      </c>
      <c r="AJ42" s="38" t="s">
        <v>641</v>
      </c>
      <c r="AK42" s="2">
        <v>1048</v>
      </c>
      <c r="BG42" s="38" t="s">
        <v>450</v>
      </c>
      <c r="BH42" s="2">
        <v>0</v>
      </c>
      <c r="BI42" s="2">
        <v>0</v>
      </c>
      <c r="BJ42" s="2">
        <v>0</v>
      </c>
      <c r="BK42" s="2">
        <v>1</v>
      </c>
      <c r="BL42" s="2">
        <v>0</v>
      </c>
      <c r="BM42" s="2">
        <v>0</v>
      </c>
      <c r="BN42" s="2">
        <v>0</v>
      </c>
      <c r="BW42" s="38" t="s">
        <v>641</v>
      </c>
      <c r="BX42" s="2">
        <v>132</v>
      </c>
    </row>
    <row r="43" spans="20:76" x14ac:dyDescent="0.25">
      <c r="T43" s="38" t="s">
        <v>451</v>
      </c>
      <c r="U43" s="2">
        <v>0</v>
      </c>
      <c r="V43" s="2">
        <v>0</v>
      </c>
      <c r="W43" s="2">
        <v>0</v>
      </c>
      <c r="X43" s="2">
        <v>0</v>
      </c>
      <c r="Y43" s="2">
        <v>5</v>
      </c>
      <c r="Z43" s="2">
        <v>1</v>
      </c>
      <c r="AA43" s="2">
        <v>0</v>
      </c>
      <c r="AJ43" s="38" t="s">
        <v>642</v>
      </c>
      <c r="AK43" s="2">
        <v>1037</v>
      </c>
      <c r="BG43" s="38" t="s">
        <v>451</v>
      </c>
      <c r="BH43" s="2">
        <v>0</v>
      </c>
      <c r="BI43" s="2">
        <v>0</v>
      </c>
      <c r="BJ43" s="2">
        <v>0</v>
      </c>
      <c r="BK43" s="2">
        <v>0</v>
      </c>
      <c r="BL43" s="2">
        <v>0</v>
      </c>
      <c r="BM43" s="2">
        <v>1</v>
      </c>
      <c r="BN43" s="2">
        <v>0</v>
      </c>
      <c r="BW43" s="38" t="s">
        <v>642</v>
      </c>
      <c r="BX43" s="2">
        <v>128</v>
      </c>
    </row>
    <row r="44" spans="20:76" x14ac:dyDescent="0.25">
      <c r="T44" s="38" t="s">
        <v>452</v>
      </c>
      <c r="U44" s="2">
        <v>0</v>
      </c>
      <c r="V44" s="2">
        <v>0</v>
      </c>
      <c r="W44" s="2">
        <v>0</v>
      </c>
      <c r="X44" s="2">
        <v>0</v>
      </c>
      <c r="Y44" s="2">
        <v>0</v>
      </c>
      <c r="Z44" s="2">
        <v>0</v>
      </c>
      <c r="AA44" s="2">
        <v>0</v>
      </c>
      <c r="AJ44" s="38" t="s">
        <v>643</v>
      </c>
      <c r="AK44" s="2">
        <v>1098</v>
      </c>
      <c r="BG44" s="38" t="s">
        <v>452</v>
      </c>
      <c r="BH44" s="2">
        <v>0</v>
      </c>
      <c r="BI44" s="2">
        <v>0</v>
      </c>
      <c r="BJ44" s="2">
        <v>0</v>
      </c>
      <c r="BK44" s="2">
        <v>0</v>
      </c>
      <c r="BL44" s="2">
        <v>0</v>
      </c>
      <c r="BM44" s="2">
        <v>0</v>
      </c>
      <c r="BN44" s="2">
        <v>0</v>
      </c>
      <c r="BW44" s="38" t="s">
        <v>643</v>
      </c>
      <c r="BX44" s="2">
        <v>174</v>
      </c>
    </row>
    <row r="45" spans="20:76" x14ac:dyDescent="0.25">
      <c r="T45" s="38" t="s">
        <v>453</v>
      </c>
      <c r="U45" s="2">
        <v>0</v>
      </c>
      <c r="V45" s="2">
        <v>0</v>
      </c>
      <c r="W45" s="2">
        <v>9</v>
      </c>
      <c r="X45" s="2">
        <v>0</v>
      </c>
      <c r="Y45" s="2">
        <v>259</v>
      </c>
      <c r="Z45" s="2">
        <v>98</v>
      </c>
      <c r="AA45" s="2">
        <v>130</v>
      </c>
      <c r="AJ45" s="38" t="s">
        <v>644</v>
      </c>
      <c r="AK45" s="2">
        <v>840</v>
      </c>
      <c r="BG45" s="38" t="s">
        <v>453</v>
      </c>
      <c r="BH45" s="2">
        <v>0</v>
      </c>
      <c r="BI45" s="2">
        <v>0</v>
      </c>
      <c r="BJ45" s="2">
        <v>1</v>
      </c>
      <c r="BK45" s="2">
        <v>0</v>
      </c>
      <c r="BL45" s="2">
        <v>30</v>
      </c>
      <c r="BM45" s="2">
        <v>13</v>
      </c>
      <c r="BN45" s="2">
        <v>20</v>
      </c>
      <c r="BW45" s="38" t="s">
        <v>644</v>
      </c>
      <c r="BX45" s="2">
        <v>158</v>
      </c>
    </row>
    <row r="46" spans="20:76" x14ac:dyDescent="0.25">
      <c r="T46" s="38" t="s">
        <v>454</v>
      </c>
      <c r="U46" s="2">
        <v>0</v>
      </c>
      <c r="V46" s="2">
        <v>56</v>
      </c>
      <c r="W46" s="2">
        <v>41</v>
      </c>
      <c r="X46" s="2">
        <v>8</v>
      </c>
      <c r="Y46" s="2">
        <v>20</v>
      </c>
      <c r="Z46" s="2">
        <v>32</v>
      </c>
      <c r="AA46" s="2">
        <v>0</v>
      </c>
      <c r="AJ46" s="38" t="s">
        <v>645</v>
      </c>
      <c r="AK46" s="2">
        <v>773</v>
      </c>
      <c r="BG46" s="38" t="s">
        <v>454</v>
      </c>
      <c r="BH46" s="2">
        <v>0</v>
      </c>
      <c r="BI46" s="2">
        <v>17</v>
      </c>
      <c r="BJ46" s="2">
        <v>16</v>
      </c>
      <c r="BK46" s="2">
        <v>1</v>
      </c>
      <c r="BL46" s="2">
        <v>0</v>
      </c>
      <c r="BM46" s="2">
        <v>2</v>
      </c>
      <c r="BN46" s="2">
        <v>0</v>
      </c>
      <c r="BW46" s="38" t="s">
        <v>645</v>
      </c>
      <c r="BX46" s="2">
        <v>120</v>
      </c>
    </row>
    <row r="47" spans="20:76" x14ac:dyDescent="0.25">
      <c r="T47" s="38" t="s">
        <v>455</v>
      </c>
      <c r="U47" s="2">
        <v>0</v>
      </c>
      <c r="V47" s="2">
        <v>0</v>
      </c>
      <c r="W47" s="2">
        <v>10</v>
      </c>
      <c r="X47" s="2">
        <v>16</v>
      </c>
      <c r="Y47" s="2">
        <v>0</v>
      </c>
      <c r="Z47" s="2">
        <v>20</v>
      </c>
      <c r="AA47" s="2">
        <v>18</v>
      </c>
      <c r="AJ47" s="38" t="s">
        <v>653</v>
      </c>
      <c r="AK47" s="2">
        <v>819</v>
      </c>
      <c r="BG47" s="38" t="s">
        <v>455</v>
      </c>
      <c r="BH47" s="2">
        <v>0</v>
      </c>
      <c r="BI47" s="2">
        <v>0</v>
      </c>
      <c r="BJ47" s="2">
        <v>4</v>
      </c>
      <c r="BK47" s="2">
        <v>4</v>
      </c>
      <c r="BL47" s="2">
        <v>0</v>
      </c>
      <c r="BM47" s="2">
        <v>10</v>
      </c>
      <c r="BN47" s="2">
        <v>3</v>
      </c>
      <c r="BW47" s="38" t="s">
        <v>653</v>
      </c>
      <c r="BX47" s="2">
        <v>137</v>
      </c>
    </row>
    <row r="48" spans="20:76" x14ac:dyDescent="0.25">
      <c r="T48" s="38" t="s">
        <v>456</v>
      </c>
      <c r="U48" s="2">
        <v>19</v>
      </c>
      <c r="V48" s="2">
        <v>0</v>
      </c>
      <c r="W48" s="2">
        <v>35</v>
      </c>
      <c r="X48" s="2">
        <v>64</v>
      </c>
      <c r="Y48" s="2">
        <v>16</v>
      </c>
      <c r="Z48" s="2">
        <v>36</v>
      </c>
      <c r="AA48" s="2">
        <v>32</v>
      </c>
      <c r="AJ48" s="38" t="s">
        <v>654</v>
      </c>
      <c r="AK48" s="2">
        <v>741</v>
      </c>
      <c r="BG48" s="38" t="s">
        <v>456</v>
      </c>
      <c r="BH48" s="2">
        <v>0</v>
      </c>
      <c r="BI48" s="2">
        <v>0</v>
      </c>
      <c r="BJ48" s="2">
        <v>1</v>
      </c>
      <c r="BK48" s="2">
        <v>22</v>
      </c>
      <c r="BL48" s="2">
        <v>6</v>
      </c>
      <c r="BM48" s="2">
        <v>0</v>
      </c>
      <c r="BN48" s="2">
        <v>6</v>
      </c>
      <c r="BW48" s="38" t="s">
        <v>654</v>
      </c>
      <c r="BX48" s="2">
        <v>138</v>
      </c>
    </row>
    <row r="49" spans="20:76" x14ac:dyDescent="0.25">
      <c r="T49" s="38" t="s">
        <v>457</v>
      </c>
      <c r="U49" s="2">
        <v>0</v>
      </c>
      <c r="V49" s="2">
        <v>2</v>
      </c>
      <c r="W49" s="2">
        <v>1</v>
      </c>
      <c r="X49" s="2">
        <v>0</v>
      </c>
      <c r="Y49" s="2">
        <v>4</v>
      </c>
      <c r="Z49" s="2">
        <v>2</v>
      </c>
      <c r="AA49" s="2">
        <v>3</v>
      </c>
      <c r="AJ49" s="38" t="s">
        <v>655</v>
      </c>
      <c r="AK49" s="2">
        <v>624</v>
      </c>
      <c r="BG49" s="38" t="s">
        <v>457</v>
      </c>
      <c r="BH49" s="2">
        <v>0</v>
      </c>
      <c r="BI49" s="2">
        <v>2</v>
      </c>
      <c r="BJ49" s="2">
        <v>0</v>
      </c>
      <c r="BK49" s="2">
        <v>0</v>
      </c>
      <c r="BL49" s="2">
        <v>4</v>
      </c>
      <c r="BM49" s="2">
        <v>0</v>
      </c>
      <c r="BN49" s="2">
        <v>0</v>
      </c>
      <c r="BW49" s="38" t="s">
        <v>655</v>
      </c>
      <c r="BX49" s="2">
        <v>118</v>
      </c>
    </row>
    <row r="50" spans="20:76" x14ac:dyDescent="0.25">
      <c r="T50" s="38" t="s">
        <v>458</v>
      </c>
      <c r="U50" s="2">
        <v>0</v>
      </c>
      <c r="V50" s="2">
        <v>12</v>
      </c>
      <c r="W50" s="2">
        <v>30</v>
      </c>
      <c r="X50" s="2">
        <v>48</v>
      </c>
      <c r="Y50" s="2">
        <v>0</v>
      </c>
      <c r="Z50" s="2">
        <v>18</v>
      </c>
      <c r="AA50" s="2">
        <v>0</v>
      </c>
      <c r="AJ50" s="38" t="s">
        <v>656</v>
      </c>
      <c r="AK50" s="2">
        <v>602</v>
      </c>
      <c r="BG50" s="38" t="s">
        <v>458</v>
      </c>
      <c r="BH50" s="2">
        <v>0</v>
      </c>
      <c r="BI50" s="2">
        <v>0</v>
      </c>
      <c r="BJ50" s="2">
        <v>2</v>
      </c>
      <c r="BK50" s="2">
        <v>10</v>
      </c>
      <c r="BL50" s="2">
        <v>0</v>
      </c>
      <c r="BM50" s="2">
        <v>3</v>
      </c>
      <c r="BN50" s="2">
        <v>0</v>
      </c>
      <c r="BW50" s="38" t="s">
        <v>656</v>
      </c>
      <c r="BX50" s="2">
        <v>146</v>
      </c>
    </row>
    <row r="51" spans="20:76" x14ac:dyDescent="0.25">
      <c r="T51" s="38" t="s">
        <v>459</v>
      </c>
      <c r="U51" s="2">
        <v>0</v>
      </c>
      <c r="V51" s="2">
        <v>0</v>
      </c>
      <c r="W51" s="2">
        <v>0</v>
      </c>
      <c r="X51" s="2">
        <v>0</v>
      </c>
      <c r="Y51" s="2">
        <v>0</v>
      </c>
      <c r="Z51" s="2">
        <v>0</v>
      </c>
      <c r="AA51" s="2">
        <v>0</v>
      </c>
      <c r="AJ51" s="38" t="s">
        <v>657</v>
      </c>
      <c r="AK51" s="2">
        <v>590</v>
      </c>
      <c r="BG51" s="38" t="s">
        <v>459</v>
      </c>
      <c r="BH51" s="2">
        <v>0</v>
      </c>
      <c r="BI51" s="2">
        <v>0</v>
      </c>
      <c r="BJ51" s="2">
        <v>0</v>
      </c>
      <c r="BK51" s="2">
        <v>0</v>
      </c>
      <c r="BL51" s="2">
        <v>0</v>
      </c>
      <c r="BM51" s="2">
        <v>0</v>
      </c>
      <c r="BN51" s="2">
        <v>0</v>
      </c>
      <c r="BW51" s="38" t="s">
        <v>657</v>
      </c>
      <c r="BX51" s="2">
        <v>134</v>
      </c>
    </row>
    <row r="52" spans="20:76" x14ac:dyDescent="0.25">
      <c r="T52" s="38" t="s">
        <v>460</v>
      </c>
      <c r="U52" s="2">
        <v>129</v>
      </c>
      <c r="V52" s="2">
        <v>85</v>
      </c>
      <c r="W52" s="2">
        <v>321</v>
      </c>
      <c r="X52" s="2">
        <v>293</v>
      </c>
      <c r="Y52" s="2">
        <v>243</v>
      </c>
      <c r="Z52" s="2">
        <v>287</v>
      </c>
      <c r="AA52" s="2">
        <v>15</v>
      </c>
      <c r="AJ52" s="38" t="s">
        <v>658</v>
      </c>
      <c r="AK52" s="2">
        <v>553</v>
      </c>
      <c r="BG52" s="38" t="s">
        <v>460</v>
      </c>
      <c r="BH52" s="2">
        <v>12</v>
      </c>
      <c r="BI52" s="2">
        <v>9</v>
      </c>
      <c r="BJ52" s="2">
        <v>38</v>
      </c>
      <c r="BK52" s="2">
        <v>96</v>
      </c>
      <c r="BL52" s="2">
        <v>46</v>
      </c>
      <c r="BM52" s="2">
        <v>45</v>
      </c>
      <c r="BN52" s="2">
        <v>4</v>
      </c>
      <c r="BW52" s="38" t="s">
        <v>658</v>
      </c>
      <c r="BX52" s="2">
        <v>120</v>
      </c>
    </row>
    <row r="53" spans="20:76" x14ac:dyDescent="0.25">
      <c r="T53" s="38" t="s">
        <v>461</v>
      </c>
      <c r="U53" s="2">
        <v>0</v>
      </c>
      <c r="V53" s="2">
        <v>5</v>
      </c>
      <c r="W53" s="2">
        <v>44</v>
      </c>
      <c r="X53" s="2">
        <v>60</v>
      </c>
      <c r="Y53" s="2">
        <v>13</v>
      </c>
      <c r="Z53" s="2">
        <v>0</v>
      </c>
      <c r="AA53" s="2">
        <v>0</v>
      </c>
      <c r="AJ53" s="38" t="s">
        <v>659</v>
      </c>
      <c r="AK53" s="2">
        <v>626</v>
      </c>
      <c r="BG53" s="38" t="s">
        <v>461</v>
      </c>
      <c r="BH53" s="2">
        <v>0</v>
      </c>
      <c r="BI53" s="2">
        <v>5</v>
      </c>
      <c r="BJ53" s="2">
        <v>41</v>
      </c>
      <c r="BK53" s="2">
        <v>36</v>
      </c>
      <c r="BL53" s="2">
        <v>8</v>
      </c>
      <c r="BM53" s="2">
        <v>0</v>
      </c>
      <c r="BN53" s="2">
        <v>0</v>
      </c>
      <c r="BW53" s="38" t="s">
        <v>659</v>
      </c>
      <c r="BX53" s="2">
        <v>122</v>
      </c>
    </row>
    <row r="54" spans="20:76" x14ac:dyDescent="0.25">
      <c r="T54" s="38" t="s">
        <v>462</v>
      </c>
      <c r="U54" s="2">
        <v>0</v>
      </c>
      <c r="V54" s="2">
        <v>0</v>
      </c>
      <c r="W54" s="2">
        <v>0</v>
      </c>
      <c r="X54" s="2">
        <v>0</v>
      </c>
      <c r="Y54" s="2">
        <v>0</v>
      </c>
      <c r="Z54" s="2">
        <v>0</v>
      </c>
      <c r="AA54" s="2">
        <v>0</v>
      </c>
      <c r="AJ54" s="38" t="s">
        <v>660</v>
      </c>
      <c r="AK54" s="2">
        <v>613</v>
      </c>
      <c r="BG54" s="38" t="s">
        <v>462</v>
      </c>
      <c r="BH54" s="2">
        <v>0</v>
      </c>
      <c r="BI54" s="2">
        <v>0</v>
      </c>
      <c r="BJ54" s="2">
        <v>0</v>
      </c>
      <c r="BK54" s="2">
        <v>0</v>
      </c>
      <c r="BL54" s="2">
        <v>0</v>
      </c>
      <c r="BM54" s="2">
        <v>0</v>
      </c>
      <c r="BN54" s="2">
        <v>0</v>
      </c>
      <c r="BW54" s="38" t="s">
        <v>660</v>
      </c>
      <c r="BX54" s="2">
        <v>102</v>
      </c>
    </row>
    <row r="55" spans="20:76" x14ac:dyDescent="0.25">
      <c r="T55" s="38" t="s">
        <v>463</v>
      </c>
      <c r="U55" s="2">
        <v>0</v>
      </c>
      <c r="V55" s="2">
        <v>0</v>
      </c>
      <c r="W55" s="2">
        <v>4</v>
      </c>
      <c r="X55" s="2">
        <v>0</v>
      </c>
      <c r="Y55" s="2">
        <v>0</v>
      </c>
      <c r="Z55" s="2">
        <v>0</v>
      </c>
      <c r="AA55" s="2">
        <v>0</v>
      </c>
      <c r="BG55" s="38" t="s">
        <v>463</v>
      </c>
      <c r="BH55" s="2">
        <v>0</v>
      </c>
      <c r="BI55" s="2">
        <v>0</v>
      </c>
      <c r="BJ55" s="2">
        <v>1</v>
      </c>
      <c r="BK55" s="2">
        <v>0</v>
      </c>
      <c r="BL55" s="2">
        <v>0</v>
      </c>
      <c r="BM55" s="2">
        <v>0</v>
      </c>
      <c r="BN55" s="2">
        <v>0</v>
      </c>
    </row>
    <row r="56" spans="20:76" x14ac:dyDescent="0.25">
      <c r="T56" s="38" t="s">
        <v>464</v>
      </c>
      <c r="U56" s="2">
        <v>0</v>
      </c>
      <c r="V56" s="2">
        <v>0</v>
      </c>
      <c r="W56" s="2">
        <v>0</v>
      </c>
      <c r="X56" s="2">
        <v>0</v>
      </c>
      <c r="Y56" s="2">
        <v>0</v>
      </c>
      <c r="Z56" s="2">
        <v>0</v>
      </c>
      <c r="AA56" s="2">
        <v>0</v>
      </c>
      <c r="BG56" s="38" t="s">
        <v>464</v>
      </c>
      <c r="BH56" s="2">
        <v>0</v>
      </c>
      <c r="BI56" s="2">
        <v>0</v>
      </c>
      <c r="BJ56" s="2">
        <v>0</v>
      </c>
      <c r="BK56" s="2">
        <v>0</v>
      </c>
      <c r="BL56" s="2">
        <v>0</v>
      </c>
      <c r="BM56" s="2">
        <v>0</v>
      </c>
      <c r="BN56" s="2">
        <v>0</v>
      </c>
    </row>
    <row r="57" spans="20:76" x14ac:dyDescent="0.25">
      <c r="T57" s="38" t="s">
        <v>465</v>
      </c>
      <c r="U57" s="2">
        <v>90</v>
      </c>
      <c r="V57" s="2">
        <v>134</v>
      </c>
      <c r="W57" s="2">
        <v>84</v>
      </c>
      <c r="X57" s="2">
        <v>48</v>
      </c>
      <c r="Y57" s="2">
        <v>0</v>
      </c>
      <c r="Z57" s="2">
        <v>0</v>
      </c>
      <c r="AA57" s="2">
        <v>0</v>
      </c>
      <c r="BG57" s="38" t="s">
        <v>465</v>
      </c>
      <c r="BH57" s="2">
        <v>0</v>
      </c>
      <c r="BI57" s="2">
        <v>0</v>
      </c>
      <c r="BJ57" s="2">
        <v>0</v>
      </c>
      <c r="BK57" s="2">
        <v>0</v>
      </c>
      <c r="BL57" s="2">
        <v>0</v>
      </c>
      <c r="BM57" s="2">
        <v>0</v>
      </c>
      <c r="BN57" s="2">
        <v>0</v>
      </c>
    </row>
    <row r="58" spans="20:76" x14ac:dyDescent="0.25">
      <c r="T58" s="38" t="s">
        <v>466</v>
      </c>
      <c r="U58" s="2">
        <v>24</v>
      </c>
      <c r="V58" s="2">
        <v>18</v>
      </c>
      <c r="W58" s="2">
        <v>22</v>
      </c>
      <c r="X58" s="2">
        <v>95</v>
      </c>
      <c r="Y58" s="2">
        <v>314</v>
      </c>
      <c r="Z58" s="2">
        <v>812</v>
      </c>
      <c r="AA58" s="2">
        <v>539</v>
      </c>
      <c r="BG58" s="38" t="s">
        <v>466</v>
      </c>
      <c r="BH58" s="2">
        <v>7</v>
      </c>
      <c r="BI58" s="2">
        <v>5</v>
      </c>
      <c r="BJ58" s="2">
        <v>2</v>
      </c>
      <c r="BK58" s="2">
        <v>18</v>
      </c>
      <c r="BL58" s="2">
        <v>38</v>
      </c>
      <c r="BM58" s="2">
        <v>56</v>
      </c>
      <c r="BN58" s="2">
        <v>40</v>
      </c>
    </row>
    <row r="59" spans="20:76" x14ac:dyDescent="0.25">
      <c r="T59" s="38" t="s">
        <v>467</v>
      </c>
      <c r="U59" s="2">
        <v>40</v>
      </c>
      <c r="V59" s="2">
        <v>93</v>
      </c>
      <c r="W59" s="2">
        <v>139</v>
      </c>
      <c r="X59" s="2">
        <v>143</v>
      </c>
      <c r="Y59" s="2">
        <v>163</v>
      </c>
      <c r="Z59" s="2">
        <v>361</v>
      </c>
      <c r="AA59" s="2">
        <v>324</v>
      </c>
      <c r="BG59" s="38" t="s">
        <v>467</v>
      </c>
      <c r="BH59" s="2">
        <v>7</v>
      </c>
      <c r="BI59" s="2">
        <v>16</v>
      </c>
      <c r="BJ59" s="2">
        <v>31</v>
      </c>
      <c r="BK59" s="2">
        <v>36</v>
      </c>
      <c r="BL59" s="2">
        <v>29</v>
      </c>
      <c r="BM59" s="2">
        <v>50</v>
      </c>
      <c r="BN59" s="2">
        <v>34</v>
      </c>
    </row>
    <row r="60" spans="20:76" x14ac:dyDescent="0.25">
      <c r="T60" s="38" t="s">
        <v>468</v>
      </c>
      <c r="U60" s="2">
        <v>0</v>
      </c>
      <c r="V60" s="2">
        <v>0</v>
      </c>
      <c r="W60" s="2">
        <v>0</v>
      </c>
      <c r="X60" s="2">
        <v>0</v>
      </c>
      <c r="Y60" s="2">
        <v>0</v>
      </c>
      <c r="Z60" s="2">
        <v>0</v>
      </c>
      <c r="AA60" s="2">
        <v>0</v>
      </c>
      <c r="BG60" s="38" t="s">
        <v>468</v>
      </c>
      <c r="BH60" s="2">
        <v>0</v>
      </c>
      <c r="BI60" s="2">
        <v>0</v>
      </c>
      <c r="BJ60" s="2">
        <v>0</v>
      </c>
      <c r="BK60" s="2">
        <v>0</v>
      </c>
      <c r="BL60" s="2">
        <v>0</v>
      </c>
      <c r="BM60" s="2">
        <v>0</v>
      </c>
      <c r="BN60" s="2">
        <v>0</v>
      </c>
    </row>
    <row r="61" spans="20:76" x14ac:dyDescent="0.25">
      <c r="T61" s="38" t="s">
        <v>469</v>
      </c>
      <c r="U61" s="2">
        <v>43</v>
      </c>
      <c r="V61" s="2">
        <v>12</v>
      </c>
      <c r="W61" s="2">
        <v>26</v>
      </c>
      <c r="X61" s="2">
        <v>40</v>
      </c>
      <c r="Y61" s="2">
        <v>42</v>
      </c>
      <c r="Z61" s="2">
        <v>84</v>
      </c>
      <c r="AA61" s="2">
        <v>126</v>
      </c>
      <c r="BG61" s="38" t="s">
        <v>469</v>
      </c>
      <c r="BH61" s="2">
        <v>3</v>
      </c>
      <c r="BI61" s="2">
        <v>2</v>
      </c>
      <c r="BJ61" s="2">
        <v>0</v>
      </c>
      <c r="BK61" s="2">
        <v>0</v>
      </c>
      <c r="BL61" s="2">
        <v>0</v>
      </c>
      <c r="BM61" s="2">
        <v>11</v>
      </c>
      <c r="BN61" s="2">
        <v>20</v>
      </c>
    </row>
    <row r="62" spans="20:76" x14ac:dyDescent="0.25">
      <c r="T62" s="38" t="s">
        <v>470</v>
      </c>
      <c r="U62" s="2">
        <v>0</v>
      </c>
      <c r="V62" s="2">
        <v>111</v>
      </c>
      <c r="W62" s="2">
        <v>215</v>
      </c>
      <c r="X62" s="2">
        <v>92</v>
      </c>
      <c r="Y62" s="2">
        <v>83</v>
      </c>
      <c r="Z62" s="2">
        <v>191</v>
      </c>
      <c r="AA62" s="2">
        <v>132</v>
      </c>
      <c r="BG62" s="38" t="s">
        <v>470</v>
      </c>
      <c r="BH62" s="2">
        <v>0</v>
      </c>
      <c r="BI62" s="2">
        <v>10</v>
      </c>
      <c r="BJ62" s="2">
        <v>10</v>
      </c>
      <c r="BK62" s="2">
        <v>17</v>
      </c>
      <c r="BL62" s="2">
        <v>6</v>
      </c>
      <c r="BM62" s="2">
        <v>17</v>
      </c>
      <c r="BN62" s="2">
        <v>18</v>
      </c>
    </row>
    <row r="63" spans="20:76" x14ac:dyDescent="0.25">
      <c r="T63" s="38" t="s">
        <v>471</v>
      </c>
      <c r="U63" s="2">
        <v>5</v>
      </c>
      <c r="V63" s="2">
        <v>9</v>
      </c>
      <c r="W63" s="2">
        <v>16</v>
      </c>
      <c r="X63" s="2">
        <v>10</v>
      </c>
      <c r="Y63" s="2">
        <v>15</v>
      </c>
      <c r="Z63" s="2">
        <v>12</v>
      </c>
      <c r="AA63" s="2">
        <v>8</v>
      </c>
      <c r="BG63" s="38" t="s">
        <v>471</v>
      </c>
      <c r="BH63" s="2">
        <v>1</v>
      </c>
      <c r="BI63" s="2">
        <v>4</v>
      </c>
      <c r="BJ63" s="2">
        <v>6</v>
      </c>
      <c r="BK63" s="2">
        <v>9</v>
      </c>
      <c r="BL63" s="2">
        <v>11</v>
      </c>
      <c r="BM63" s="2">
        <v>6</v>
      </c>
      <c r="BN63" s="2">
        <v>2</v>
      </c>
    </row>
    <row r="64" spans="20:76" x14ac:dyDescent="0.25">
      <c r="T64" s="38" t="s">
        <v>472</v>
      </c>
      <c r="U64" s="2">
        <v>0</v>
      </c>
      <c r="V64" s="2">
        <v>0</v>
      </c>
      <c r="W64" s="2">
        <v>0</v>
      </c>
      <c r="X64" s="2">
        <v>36</v>
      </c>
      <c r="Y64" s="2">
        <v>0</v>
      </c>
      <c r="Z64" s="2">
        <v>0</v>
      </c>
      <c r="AA64" s="2">
        <v>0</v>
      </c>
      <c r="BG64" s="38" t="s">
        <v>472</v>
      </c>
      <c r="BH64" s="2">
        <v>0</v>
      </c>
      <c r="BI64" s="2">
        <v>0</v>
      </c>
      <c r="BJ64" s="2">
        <v>0</v>
      </c>
      <c r="BK64" s="2">
        <v>2</v>
      </c>
      <c r="BL64" s="2">
        <v>0</v>
      </c>
      <c r="BM64" s="2">
        <v>0</v>
      </c>
      <c r="BN64" s="2">
        <v>0</v>
      </c>
    </row>
    <row r="65" spans="20:66" x14ac:dyDescent="0.25">
      <c r="T65" s="38" t="s">
        <v>473</v>
      </c>
      <c r="U65" s="2">
        <v>0</v>
      </c>
      <c r="V65" s="2">
        <v>0</v>
      </c>
      <c r="W65" s="2">
        <v>0</v>
      </c>
      <c r="X65" s="2">
        <v>0</v>
      </c>
      <c r="Y65" s="2">
        <v>0</v>
      </c>
      <c r="Z65" s="2">
        <v>0</v>
      </c>
      <c r="AA65" s="2">
        <v>0</v>
      </c>
      <c r="BG65" s="38" t="s">
        <v>473</v>
      </c>
      <c r="BH65" s="2">
        <v>0</v>
      </c>
      <c r="BI65" s="2">
        <v>0</v>
      </c>
      <c r="BJ65" s="2">
        <v>0</v>
      </c>
      <c r="BK65" s="2">
        <v>0</v>
      </c>
      <c r="BL65" s="2">
        <v>0</v>
      </c>
      <c r="BM65" s="2">
        <v>0</v>
      </c>
      <c r="BN65" s="2">
        <v>0</v>
      </c>
    </row>
    <row r="66" spans="20:66" x14ac:dyDescent="0.25">
      <c r="T66" s="38" t="s">
        <v>474</v>
      </c>
      <c r="U66" s="2">
        <v>0</v>
      </c>
      <c r="V66" s="2">
        <v>21</v>
      </c>
      <c r="W66" s="2">
        <v>16</v>
      </c>
      <c r="X66" s="2">
        <v>4</v>
      </c>
      <c r="Y66" s="2">
        <v>0</v>
      </c>
      <c r="Z66" s="2">
        <v>0</v>
      </c>
      <c r="AA66" s="2">
        <v>0</v>
      </c>
      <c r="BG66" s="38" t="s">
        <v>474</v>
      </c>
      <c r="BH66" s="2">
        <v>0</v>
      </c>
      <c r="BI66" s="2">
        <v>2</v>
      </c>
      <c r="BJ66" s="2">
        <v>4</v>
      </c>
      <c r="BK66" s="2">
        <v>0</v>
      </c>
      <c r="BL66" s="2">
        <v>0</v>
      </c>
      <c r="BM66" s="2">
        <v>0</v>
      </c>
      <c r="BN66" s="2">
        <v>0</v>
      </c>
    </row>
    <row r="67" spans="20:66" x14ac:dyDescent="0.25">
      <c r="T67" s="38" t="s">
        <v>475</v>
      </c>
      <c r="U67" s="2">
        <v>0</v>
      </c>
      <c r="V67" s="2">
        <v>0</v>
      </c>
      <c r="W67" s="2">
        <v>0</v>
      </c>
      <c r="X67" s="2">
        <v>0</v>
      </c>
      <c r="Y67" s="2">
        <v>0</v>
      </c>
      <c r="Z67" s="2">
        <v>0</v>
      </c>
      <c r="AA67" s="2">
        <v>0</v>
      </c>
      <c r="BG67" s="38" t="s">
        <v>475</v>
      </c>
      <c r="BH67" s="2">
        <v>0</v>
      </c>
      <c r="BI67" s="2">
        <v>0</v>
      </c>
      <c r="BJ67" s="2">
        <v>0</v>
      </c>
      <c r="BK67" s="2">
        <v>0</v>
      </c>
      <c r="BL67" s="2">
        <v>0</v>
      </c>
      <c r="BM67" s="2">
        <v>0</v>
      </c>
      <c r="BN67" s="2">
        <v>0</v>
      </c>
    </row>
    <row r="68" spans="20:66" x14ac:dyDescent="0.25">
      <c r="T68" s="38" t="s">
        <v>476</v>
      </c>
      <c r="U68" s="2">
        <v>0</v>
      </c>
      <c r="V68" s="2">
        <v>0</v>
      </c>
      <c r="W68" s="2">
        <v>0</v>
      </c>
      <c r="X68" s="2">
        <v>0</v>
      </c>
      <c r="Y68" s="2">
        <v>13</v>
      </c>
      <c r="Z68" s="2">
        <v>1</v>
      </c>
      <c r="AA68" s="2">
        <v>3</v>
      </c>
      <c r="BG68" s="38" t="s">
        <v>476</v>
      </c>
      <c r="BH68" s="2">
        <v>0</v>
      </c>
      <c r="BI68" s="2">
        <v>0</v>
      </c>
      <c r="BJ68" s="2">
        <v>0</v>
      </c>
      <c r="BK68" s="2">
        <v>0</v>
      </c>
      <c r="BL68" s="2">
        <v>1</v>
      </c>
      <c r="BM68" s="2">
        <v>1</v>
      </c>
      <c r="BN68" s="2">
        <v>2</v>
      </c>
    </row>
    <row r="69" spans="20:66" x14ac:dyDescent="0.25">
      <c r="T69" s="38" t="s">
        <v>477</v>
      </c>
      <c r="U69" s="2">
        <v>171</v>
      </c>
      <c r="V69" s="2">
        <v>60</v>
      </c>
      <c r="W69" s="2">
        <v>60</v>
      </c>
      <c r="X69" s="2">
        <v>76</v>
      </c>
      <c r="Y69" s="2">
        <v>6</v>
      </c>
      <c r="Z69" s="2">
        <v>138</v>
      </c>
      <c r="AA69" s="2">
        <v>108</v>
      </c>
      <c r="BG69" s="38" t="s">
        <v>477</v>
      </c>
      <c r="BH69" s="2">
        <v>60</v>
      </c>
      <c r="BI69" s="2">
        <v>6</v>
      </c>
      <c r="BJ69" s="2">
        <v>8</v>
      </c>
      <c r="BK69" s="2">
        <v>0</v>
      </c>
      <c r="BL69" s="2">
        <v>0</v>
      </c>
      <c r="BM69" s="2">
        <v>16</v>
      </c>
      <c r="BN69" s="2">
        <v>22</v>
      </c>
    </row>
    <row r="70" spans="20:66" x14ac:dyDescent="0.25">
      <c r="T70" s="38" t="s">
        <v>478</v>
      </c>
      <c r="U70" s="2">
        <v>0</v>
      </c>
      <c r="V70" s="2">
        <v>0</v>
      </c>
      <c r="W70" s="2">
        <v>0</v>
      </c>
      <c r="X70" s="2">
        <v>0</v>
      </c>
      <c r="Y70" s="2">
        <v>4</v>
      </c>
      <c r="Z70" s="2">
        <v>3</v>
      </c>
      <c r="AA70" s="2">
        <v>0</v>
      </c>
      <c r="BG70" s="38" t="s">
        <v>478</v>
      </c>
      <c r="BH70" s="2">
        <v>0</v>
      </c>
      <c r="BI70" s="2">
        <v>0</v>
      </c>
      <c r="BJ70" s="2">
        <v>0</v>
      </c>
      <c r="BK70" s="2">
        <v>0</v>
      </c>
      <c r="BL70" s="2">
        <v>2</v>
      </c>
      <c r="BM70" s="2">
        <v>0</v>
      </c>
      <c r="BN70" s="2">
        <v>0</v>
      </c>
    </row>
    <row r="71" spans="20:66" x14ac:dyDescent="0.25">
      <c r="T71" s="38" t="s">
        <v>479</v>
      </c>
      <c r="U71" s="2">
        <v>246</v>
      </c>
      <c r="V71" s="2">
        <v>359</v>
      </c>
      <c r="W71" s="2">
        <v>162</v>
      </c>
      <c r="X71" s="2">
        <v>0</v>
      </c>
      <c r="Y71" s="2">
        <v>0</v>
      </c>
      <c r="Z71" s="2">
        <v>0</v>
      </c>
      <c r="AA71" s="2">
        <v>0</v>
      </c>
      <c r="BG71" s="38" t="s">
        <v>479</v>
      </c>
      <c r="BH71" s="2">
        <v>22</v>
      </c>
      <c r="BI71" s="2">
        <v>85</v>
      </c>
      <c r="BJ71" s="2">
        <v>94</v>
      </c>
      <c r="BK71" s="2">
        <v>0</v>
      </c>
      <c r="BL71" s="2">
        <v>0</v>
      </c>
      <c r="BM71" s="2">
        <v>0</v>
      </c>
      <c r="BN71" s="2">
        <v>0</v>
      </c>
    </row>
    <row r="72" spans="20:66" x14ac:dyDescent="0.25">
      <c r="T72" s="38" t="s">
        <v>480</v>
      </c>
      <c r="U72" s="2">
        <v>15</v>
      </c>
      <c r="V72" s="2">
        <v>11</v>
      </c>
      <c r="W72" s="2">
        <v>47</v>
      </c>
      <c r="X72" s="2">
        <v>0</v>
      </c>
      <c r="Y72" s="2">
        <v>1</v>
      </c>
      <c r="Z72" s="2">
        <v>2</v>
      </c>
      <c r="AA72" s="2">
        <v>1</v>
      </c>
      <c r="BG72" s="38" t="s">
        <v>480</v>
      </c>
      <c r="BH72" s="2">
        <v>4</v>
      </c>
      <c r="BI72" s="2">
        <v>5</v>
      </c>
      <c r="BJ72" s="2">
        <v>10</v>
      </c>
      <c r="BK72" s="2">
        <v>0</v>
      </c>
      <c r="BL72" s="2">
        <v>1</v>
      </c>
      <c r="BM72" s="2">
        <v>2</v>
      </c>
      <c r="BN72" s="2">
        <v>1</v>
      </c>
    </row>
    <row r="73" spans="20:66" x14ac:dyDescent="0.25">
      <c r="T73" s="38" t="s">
        <v>481</v>
      </c>
      <c r="U73" s="2">
        <v>0</v>
      </c>
      <c r="V73" s="2">
        <v>208</v>
      </c>
      <c r="W73" s="2">
        <v>0</v>
      </c>
      <c r="X73" s="2">
        <v>0</v>
      </c>
      <c r="Y73" s="2">
        <v>64</v>
      </c>
      <c r="Z73" s="2">
        <v>120</v>
      </c>
      <c r="AA73" s="2">
        <v>0</v>
      </c>
      <c r="BG73" s="38" t="s">
        <v>481</v>
      </c>
      <c r="BH73" s="2">
        <v>0</v>
      </c>
      <c r="BI73" s="2">
        <v>29</v>
      </c>
      <c r="BJ73" s="2">
        <v>0</v>
      </c>
      <c r="BK73" s="2">
        <v>0</v>
      </c>
      <c r="BL73" s="2">
        <v>2</v>
      </c>
      <c r="BM73" s="2">
        <v>3</v>
      </c>
      <c r="BN73" s="2">
        <v>0</v>
      </c>
    </row>
    <row r="74" spans="20:66" x14ac:dyDescent="0.25">
      <c r="T74" s="38" t="s">
        <v>482</v>
      </c>
      <c r="U74" s="2">
        <v>6</v>
      </c>
      <c r="V74" s="2">
        <v>15</v>
      </c>
      <c r="W74" s="2">
        <v>44</v>
      </c>
      <c r="X74" s="2">
        <v>220</v>
      </c>
      <c r="Y74" s="2">
        <v>166</v>
      </c>
      <c r="Z74" s="2">
        <v>24</v>
      </c>
      <c r="AA74" s="2">
        <v>10</v>
      </c>
      <c r="BG74" s="38" t="s">
        <v>482</v>
      </c>
      <c r="BH74" s="2">
        <v>5</v>
      </c>
      <c r="BI74" s="2">
        <v>34</v>
      </c>
      <c r="BJ74" s="2">
        <v>14</v>
      </c>
      <c r="BK74" s="2">
        <v>25</v>
      </c>
      <c r="BL74" s="2">
        <v>28</v>
      </c>
      <c r="BM74" s="2">
        <v>2</v>
      </c>
      <c r="BN74" s="2">
        <v>2</v>
      </c>
    </row>
    <row r="75" spans="20:66" x14ac:dyDescent="0.25">
      <c r="T75" s="38" t="s">
        <v>483</v>
      </c>
      <c r="U75" s="2">
        <v>1</v>
      </c>
      <c r="V75" s="2">
        <v>46</v>
      </c>
      <c r="W75" s="2">
        <v>22</v>
      </c>
      <c r="X75" s="2">
        <v>0</v>
      </c>
      <c r="Y75" s="2">
        <v>0</v>
      </c>
      <c r="Z75" s="2">
        <v>0</v>
      </c>
      <c r="AA75" s="2">
        <v>0</v>
      </c>
      <c r="BG75" s="38" t="s">
        <v>483</v>
      </c>
      <c r="BH75" s="2">
        <v>0</v>
      </c>
      <c r="BI75" s="2">
        <v>0</v>
      </c>
      <c r="BJ75" s="2">
        <v>0</v>
      </c>
      <c r="BK75" s="2">
        <v>0</v>
      </c>
      <c r="BL75" s="2">
        <v>0</v>
      </c>
      <c r="BM75" s="2">
        <v>0</v>
      </c>
      <c r="BN75" s="2">
        <v>0</v>
      </c>
    </row>
    <row r="76" spans="20:66" x14ac:dyDescent="0.25">
      <c r="T76" s="38" t="s">
        <v>484</v>
      </c>
      <c r="U76" s="2">
        <v>0</v>
      </c>
      <c r="V76" s="2">
        <v>12</v>
      </c>
      <c r="W76" s="2">
        <v>0</v>
      </c>
      <c r="X76" s="2">
        <v>16</v>
      </c>
      <c r="Y76" s="2">
        <v>4</v>
      </c>
      <c r="Z76" s="2">
        <v>0</v>
      </c>
      <c r="AA76" s="2">
        <v>6</v>
      </c>
      <c r="BG76" s="38" t="s">
        <v>484</v>
      </c>
      <c r="BH76" s="2">
        <v>0</v>
      </c>
      <c r="BI76" s="2">
        <v>4</v>
      </c>
      <c r="BJ76" s="2">
        <v>0</v>
      </c>
      <c r="BK76" s="2">
        <v>4</v>
      </c>
      <c r="BL76" s="2">
        <v>0</v>
      </c>
      <c r="BM76" s="2">
        <v>0</v>
      </c>
      <c r="BN76" s="2">
        <v>3</v>
      </c>
    </row>
    <row r="77" spans="20:66" x14ac:dyDescent="0.25">
      <c r="T77" s="38" t="s">
        <v>485</v>
      </c>
      <c r="U77" s="2">
        <v>0</v>
      </c>
      <c r="V77" s="2">
        <v>4</v>
      </c>
      <c r="W77" s="2">
        <v>99</v>
      </c>
      <c r="X77" s="2">
        <v>98</v>
      </c>
      <c r="Y77" s="2">
        <v>700</v>
      </c>
      <c r="Z77" s="2">
        <v>574</v>
      </c>
      <c r="AA77" s="2">
        <v>31</v>
      </c>
      <c r="BG77" s="38" t="s">
        <v>485</v>
      </c>
      <c r="BH77" s="2">
        <v>0</v>
      </c>
      <c r="BI77" s="2">
        <v>4</v>
      </c>
      <c r="BJ77" s="2">
        <v>23</v>
      </c>
      <c r="BK77" s="2">
        <v>40</v>
      </c>
      <c r="BL77" s="2">
        <v>112</v>
      </c>
      <c r="BM77" s="2">
        <v>118</v>
      </c>
      <c r="BN77" s="2">
        <v>11</v>
      </c>
    </row>
    <row r="78" spans="20:66" x14ac:dyDescent="0.25">
      <c r="T78" s="38" t="s">
        <v>486</v>
      </c>
      <c r="U78" s="2">
        <v>0</v>
      </c>
      <c r="V78" s="2">
        <v>0</v>
      </c>
      <c r="W78" s="2">
        <v>0</v>
      </c>
      <c r="X78" s="2">
        <v>0</v>
      </c>
      <c r="Y78" s="2">
        <v>0</v>
      </c>
      <c r="Z78" s="2">
        <v>0</v>
      </c>
      <c r="AA78" s="2">
        <v>0</v>
      </c>
      <c r="BG78" s="38" t="s">
        <v>486</v>
      </c>
      <c r="BH78" s="2">
        <v>0</v>
      </c>
      <c r="BI78" s="2">
        <v>0</v>
      </c>
      <c r="BJ78" s="2">
        <v>0</v>
      </c>
      <c r="BK78" s="2">
        <v>0</v>
      </c>
      <c r="BL78" s="2">
        <v>0</v>
      </c>
      <c r="BM78" s="2">
        <v>0</v>
      </c>
      <c r="BN78" s="2">
        <v>0</v>
      </c>
    </row>
    <row r="79" spans="20:66" x14ac:dyDescent="0.25">
      <c r="T79" s="38" t="s">
        <v>487</v>
      </c>
      <c r="U79" s="2">
        <v>14</v>
      </c>
      <c r="V79" s="2">
        <v>0</v>
      </c>
      <c r="W79" s="2">
        <v>12</v>
      </c>
      <c r="X79" s="2">
        <v>0</v>
      </c>
      <c r="Y79" s="2">
        <v>0</v>
      </c>
      <c r="Z79" s="2">
        <v>0</v>
      </c>
      <c r="AA79" s="2">
        <v>0</v>
      </c>
      <c r="BG79" s="38" t="s">
        <v>487</v>
      </c>
      <c r="BH79" s="2">
        <v>0</v>
      </c>
      <c r="BI79" s="2">
        <v>0</v>
      </c>
      <c r="BJ79" s="2">
        <v>4</v>
      </c>
      <c r="BK79" s="2">
        <v>0</v>
      </c>
      <c r="BL79" s="2">
        <v>0</v>
      </c>
      <c r="BM79" s="2">
        <v>0</v>
      </c>
      <c r="BN79" s="2">
        <v>0</v>
      </c>
    </row>
    <row r="80" spans="20:66" x14ac:dyDescent="0.25">
      <c r="T80" s="38" t="s">
        <v>488</v>
      </c>
      <c r="U80" s="2">
        <v>0</v>
      </c>
      <c r="V80" s="2">
        <v>6</v>
      </c>
      <c r="W80" s="2">
        <v>188</v>
      </c>
      <c r="X80" s="2">
        <v>205</v>
      </c>
      <c r="Y80" s="2">
        <v>1</v>
      </c>
      <c r="Z80" s="2">
        <v>4</v>
      </c>
      <c r="AA80" s="2">
        <v>18</v>
      </c>
      <c r="BG80" s="38" t="s">
        <v>488</v>
      </c>
      <c r="BH80" s="2">
        <v>0</v>
      </c>
      <c r="BI80" s="2">
        <v>3</v>
      </c>
      <c r="BJ80" s="2">
        <v>31</v>
      </c>
      <c r="BK80" s="2">
        <v>79</v>
      </c>
      <c r="BL80" s="2">
        <v>1</v>
      </c>
      <c r="BM80" s="2">
        <v>0</v>
      </c>
      <c r="BN80" s="2">
        <v>3</v>
      </c>
    </row>
    <row r="81" spans="20:66" x14ac:dyDescent="0.25">
      <c r="T81" s="38" t="s">
        <v>489</v>
      </c>
      <c r="U81" s="2">
        <v>56</v>
      </c>
      <c r="V81" s="2">
        <v>222</v>
      </c>
      <c r="W81" s="2">
        <v>923</v>
      </c>
      <c r="X81" s="2">
        <v>261</v>
      </c>
      <c r="Y81" s="2">
        <v>69</v>
      </c>
      <c r="Z81" s="2">
        <v>46</v>
      </c>
      <c r="AA81" s="2">
        <v>108</v>
      </c>
      <c r="BG81" s="38" t="s">
        <v>489</v>
      </c>
      <c r="BH81" s="2">
        <v>16</v>
      </c>
      <c r="BI81" s="2">
        <v>43</v>
      </c>
      <c r="BJ81" s="2">
        <v>286</v>
      </c>
      <c r="BK81" s="2">
        <v>261</v>
      </c>
      <c r="BL81" s="2">
        <v>69</v>
      </c>
      <c r="BM81" s="2">
        <v>46</v>
      </c>
      <c r="BN81" s="2">
        <v>108</v>
      </c>
    </row>
    <row r="82" spans="20:66" x14ac:dyDescent="0.25">
      <c r="T82" s="38" t="s">
        <v>490</v>
      </c>
      <c r="U82" s="2">
        <v>0</v>
      </c>
      <c r="V82" s="2">
        <v>6</v>
      </c>
      <c r="W82" s="2">
        <v>6</v>
      </c>
      <c r="X82" s="2">
        <v>30</v>
      </c>
      <c r="Y82" s="2">
        <v>12</v>
      </c>
      <c r="Z82" s="2">
        <v>24</v>
      </c>
      <c r="AA82" s="2">
        <v>198</v>
      </c>
      <c r="BG82" s="38" t="s">
        <v>490</v>
      </c>
      <c r="BH82" s="2">
        <v>0</v>
      </c>
      <c r="BI82" s="2">
        <v>0</v>
      </c>
      <c r="BJ82" s="2">
        <v>0</v>
      </c>
      <c r="BK82" s="2">
        <v>0</v>
      </c>
      <c r="BL82" s="2">
        <v>0</v>
      </c>
      <c r="BM82" s="2">
        <v>3</v>
      </c>
      <c r="BN82" s="2">
        <v>74</v>
      </c>
    </row>
    <row r="83" spans="20:66" x14ac:dyDescent="0.25">
      <c r="T83" s="38" t="s">
        <v>491</v>
      </c>
      <c r="U83" s="2">
        <v>0</v>
      </c>
      <c r="V83" s="2">
        <v>0</v>
      </c>
      <c r="W83" s="2">
        <v>0</v>
      </c>
      <c r="X83" s="2">
        <v>0</v>
      </c>
      <c r="Y83" s="2">
        <v>0</v>
      </c>
      <c r="Z83" s="2">
        <v>0</v>
      </c>
      <c r="AA83" s="2">
        <v>0</v>
      </c>
      <c r="BG83" s="38" t="s">
        <v>491</v>
      </c>
      <c r="BH83" s="2">
        <v>0</v>
      </c>
      <c r="BI83" s="2">
        <v>0</v>
      </c>
      <c r="BJ83" s="2">
        <v>0</v>
      </c>
      <c r="BK83" s="2">
        <v>0</v>
      </c>
      <c r="BL83" s="2">
        <v>0</v>
      </c>
      <c r="BM83" s="2">
        <v>0</v>
      </c>
      <c r="BN83" s="2">
        <v>0</v>
      </c>
    </row>
    <row r="84" spans="20:66" x14ac:dyDescent="0.25">
      <c r="T84" s="38" t="s">
        <v>492</v>
      </c>
      <c r="U84" s="2">
        <v>0</v>
      </c>
      <c r="V84" s="2">
        <v>0</v>
      </c>
      <c r="W84" s="2">
        <v>0</v>
      </c>
      <c r="X84" s="2">
        <v>0</v>
      </c>
      <c r="Y84" s="2">
        <v>7</v>
      </c>
      <c r="Z84" s="2">
        <v>0</v>
      </c>
      <c r="AA84" s="2">
        <v>0</v>
      </c>
      <c r="BG84" s="38" t="s">
        <v>492</v>
      </c>
      <c r="BH84" s="2">
        <v>0</v>
      </c>
      <c r="BI84" s="2">
        <v>0</v>
      </c>
      <c r="BJ84" s="2">
        <v>0</v>
      </c>
      <c r="BK84" s="2">
        <v>0</v>
      </c>
      <c r="BL84" s="2">
        <v>7</v>
      </c>
      <c r="BM84" s="2">
        <v>0</v>
      </c>
      <c r="BN84" s="2">
        <v>0</v>
      </c>
    </row>
    <row r="85" spans="20:66" x14ac:dyDescent="0.25">
      <c r="T85" s="38" t="s">
        <v>493</v>
      </c>
      <c r="U85" s="2">
        <v>0</v>
      </c>
      <c r="V85" s="2">
        <v>0</v>
      </c>
      <c r="W85" s="2">
        <v>0</v>
      </c>
      <c r="X85" s="2">
        <v>0</v>
      </c>
      <c r="Y85" s="2">
        <v>0</v>
      </c>
      <c r="Z85" s="2">
        <v>0</v>
      </c>
      <c r="AA85" s="2">
        <v>0</v>
      </c>
      <c r="BG85" s="38" t="s">
        <v>493</v>
      </c>
      <c r="BH85" s="2">
        <v>0</v>
      </c>
      <c r="BI85" s="2">
        <v>0</v>
      </c>
      <c r="BJ85" s="2">
        <v>0</v>
      </c>
      <c r="BK85" s="2">
        <v>0</v>
      </c>
      <c r="BL85" s="2">
        <v>0</v>
      </c>
      <c r="BM85" s="2">
        <v>0</v>
      </c>
      <c r="BN85" s="2">
        <v>0</v>
      </c>
    </row>
    <row r="86" spans="20:66" x14ac:dyDescent="0.25">
      <c r="T86" s="38" t="s">
        <v>494</v>
      </c>
      <c r="U86" s="2">
        <v>12</v>
      </c>
      <c r="V86" s="2">
        <v>105</v>
      </c>
      <c r="W86" s="2">
        <v>7</v>
      </c>
      <c r="X86" s="2">
        <v>0</v>
      </c>
      <c r="Y86" s="2">
        <v>25</v>
      </c>
      <c r="Z86" s="2">
        <v>1</v>
      </c>
      <c r="AA86" s="2">
        <v>3</v>
      </c>
      <c r="BG86" s="38" t="s">
        <v>494</v>
      </c>
      <c r="BH86" s="2">
        <v>2</v>
      </c>
      <c r="BI86" s="2">
        <v>22</v>
      </c>
      <c r="BJ86" s="2">
        <v>1</v>
      </c>
      <c r="BK86" s="2">
        <v>0</v>
      </c>
      <c r="BL86" s="2">
        <v>1</v>
      </c>
      <c r="BM86" s="2">
        <v>1</v>
      </c>
      <c r="BN86" s="2">
        <v>3</v>
      </c>
    </row>
    <row r="87" spans="20:66" x14ac:dyDescent="0.25">
      <c r="T87" s="38" t="s">
        <v>495</v>
      </c>
      <c r="U87" s="2">
        <v>0</v>
      </c>
      <c r="V87" s="2">
        <v>0</v>
      </c>
      <c r="W87" s="2">
        <v>0</v>
      </c>
      <c r="X87" s="2">
        <v>0</v>
      </c>
      <c r="Y87" s="2">
        <v>0</v>
      </c>
      <c r="Z87" s="2">
        <v>0</v>
      </c>
      <c r="AA87" s="2">
        <v>0</v>
      </c>
      <c r="BG87" s="38" t="s">
        <v>495</v>
      </c>
      <c r="BH87" s="2">
        <v>0</v>
      </c>
      <c r="BI87" s="2">
        <v>0</v>
      </c>
      <c r="BJ87" s="2">
        <v>0</v>
      </c>
      <c r="BK87" s="2">
        <v>0</v>
      </c>
      <c r="BL87" s="2">
        <v>0</v>
      </c>
      <c r="BM87" s="2">
        <v>0</v>
      </c>
      <c r="BN87" s="2">
        <v>0</v>
      </c>
    </row>
    <row r="88" spans="20:66" x14ac:dyDescent="0.25">
      <c r="T88" s="38" t="s">
        <v>496</v>
      </c>
      <c r="U88" s="2">
        <v>47</v>
      </c>
      <c r="V88" s="2">
        <v>0</v>
      </c>
      <c r="W88" s="2">
        <v>2</v>
      </c>
      <c r="X88" s="2">
        <v>8</v>
      </c>
      <c r="Y88" s="2">
        <v>44</v>
      </c>
      <c r="Z88" s="2">
        <v>8</v>
      </c>
      <c r="AA88" s="2">
        <v>0</v>
      </c>
      <c r="BG88" s="38" t="s">
        <v>496</v>
      </c>
      <c r="BH88" s="2">
        <v>0</v>
      </c>
      <c r="BI88" s="2">
        <v>0</v>
      </c>
      <c r="BJ88" s="2">
        <v>0</v>
      </c>
      <c r="BK88" s="2">
        <v>0</v>
      </c>
      <c r="BL88" s="2">
        <v>0</v>
      </c>
      <c r="BM88" s="2">
        <v>0</v>
      </c>
      <c r="BN88" s="2">
        <v>0</v>
      </c>
    </row>
    <row r="89" spans="20:66" x14ac:dyDescent="0.25">
      <c r="T89" s="38" t="s">
        <v>497</v>
      </c>
      <c r="U89" s="2">
        <v>207</v>
      </c>
      <c r="V89" s="2">
        <v>75</v>
      </c>
      <c r="W89" s="2">
        <v>4</v>
      </c>
      <c r="X89" s="2">
        <v>63</v>
      </c>
      <c r="Y89" s="2">
        <v>0</v>
      </c>
      <c r="Z89" s="2">
        <v>80</v>
      </c>
      <c r="AA89" s="2">
        <v>107</v>
      </c>
      <c r="BG89" s="38" t="s">
        <v>497</v>
      </c>
      <c r="BH89" s="2">
        <v>78</v>
      </c>
      <c r="BI89" s="2">
        <v>36</v>
      </c>
      <c r="BJ89" s="2">
        <v>0</v>
      </c>
      <c r="BK89" s="2">
        <v>2</v>
      </c>
      <c r="BL89" s="2">
        <v>0</v>
      </c>
      <c r="BM89" s="2">
        <v>2</v>
      </c>
      <c r="BN89" s="2">
        <v>6</v>
      </c>
    </row>
    <row r="90" spans="20:66" x14ac:dyDescent="0.25">
      <c r="T90" s="38" t="s">
        <v>498</v>
      </c>
      <c r="U90" s="2">
        <v>168</v>
      </c>
      <c r="V90" s="2">
        <v>307</v>
      </c>
      <c r="W90" s="2">
        <v>96</v>
      </c>
      <c r="X90" s="2">
        <v>86</v>
      </c>
      <c r="Y90" s="2">
        <v>18</v>
      </c>
      <c r="Z90" s="2">
        <v>68</v>
      </c>
      <c r="AA90" s="2">
        <v>148</v>
      </c>
      <c r="BG90" s="38" t="s">
        <v>498</v>
      </c>
      <c r="BH90" s="2">
        <v>45</v>
      </c>
      <c r="BI90" s="2">
        <v>95</v>
      </c>
      <c r="BJ90" s="2">
        <v>20</v>
      </c>
      <c r="BK90" s="2">
        <v>23</v>
      </c>
      <c r="BL90" s="2">
        <v>0</v>
      </c>
      <c r="BM90" s="2">
        <v>2</v>
      </c>
      <c r="BN90" s="2">
        <v>36</v>
      </c>
    </row>
    <row r="91" spans="20:66" x14ac:dyDescent="0.25">
      <c r="T91" s="38" t="s">
        <v>499</v>
      </c>
      <c r="U91" s="2">
        <v>0</v>
      </c>
      <c r="V91" s="2">
        <v>8</v>
      </c>
      <c r="W91" s="2">
        <v>0</v>
      </c>
      <c r="X91" s="2">
        <v>0</v>
      </c>
      <c r="Y91" s="2">
        <v>28</v>
      </c>
      <c r="Z91" s="2">
        <v>191</v>
      </c>
      <c r="AA91" s="2">
        <v>23</v>
      </c>
      <c r="BG91" s="38" t="s">
        <v>499</v>
      </c>
      <c r="BH91" s="2">
        <v>0</v>
      </c>
      <c r="BI91" s="2">
        <v>2</v>
      </c>
      <c r="BJ91" s="2">
        <v>0</v>
      </c>
      <c r="BK91" s="2">
        <v>0</v>
      </c>
      <c r="BL91" s="2">
        <v>11</v>
      </c>
      <c r="BM91" s="2">
        <v>84</v>
      </c>
      <c r="BN91" s="2">
        <v>11</v>
      </c>
    </row>
    <row r="92" spans="20:66" x14ac:dyDescent="0.25">
      <c r="T92" s="38" t="s">
        <v>500</v>
      </c>
      <c r="U92" s="2">
        <v>0</v>
      </c>
      <c r="V92" s="2">
        <v>0</v>
      </c>
      <c r="W92" s="2">
        <v>0</v>
      </c>
      <c r="X92" s="2">
        <v>0</v>
      </c>
      <c r="Y92" s="2">
        <v>0</v>
      </c>
      <c r="Z92" s="2">
        <v>0</v>
      </c>
      <c r="AA92" s="2">
        <v>0</v>
      </c>
      <c r="BG92" s="38" t="s">
        <v>500</v>
      </c>
      <c r="BH92" s="2">
        <v>0</v>
      </c>
      <c r="BI92" s="2">
        <v>0</v>
      </c>
      <c r="BJ92" s="2">
        <v>0</v>
      </c>
      <c r="BK92" s="2">
        <v>0</v>
      </c>
      <c r="BL92" s="2">
        <v>0</v>
      </c>
      <c r="BM92" s="2">
        <v>0</v>
      </c>
      <c r="BN92" s="2">
        <v>0</v>
      </c>
    </row>
    <row r="93" spans="20:66" x14ac:dyDescent="0.25">
      <c r="T93" s="38" t="s">
        <v>501</v>
      </c>
      <c r="U93" s="2">
        <v>0</v>
      </c>
      <c r="V93" s="2">
        <v>144</v>
      </c>
      <c r="W93" s="2">
        <v>132</v>
      </c>
      <c r="X93" s="2">
        <v>0</v>
      </c>
      <c r="Y93" s="2">
        <v>0</v>
      </c>
      <c r="Z93" s="2">
        <v>0</v>
      </c>
      <c r="AA93" s="2">
        <v>0</v>
      </c>
      <c r="BG93" s="38" t="s">
        <v>501</v>
      </c>
      <c r="BH93" s="2">
        <v>0</v>
      </c>
      <c r="BI93" s="2">
        <v>24</v>
      </c>
      <c r="BJ93" s="2">
        <v>20</v>
      </c>
      <c r="BK93" s="2">
        <v>0</v>
      </c>
      <c r="BL93" s="2">
        <v>0</v>
      </c>
      <c r="BM93" s="2">
        <v>0</v>
      </c>
      <c r="BN93" s="2">
        <v>0</v>
      </c>
    </row>
    <row r="94" spans="20:66" x14ac:dyDescent="0.25">
      <c r="T94" s="38" t="s">
        <v>502</v>
      </c>
      <c r="U94" s="2">
        <v>250</v>
      </c>
      <c r="V94" s="2">
        <v>169</v>
      </c>
      <c r="W94" s="2">
        <v>36</v>
      </c>
      <c r="X94" s="2">
        <v>12</v>
      </c>
      <c r="Y94" s="2">
        <v>0</v>
      </c>
      <c r="Z94" s="2">
        <v>6</v>
      </c>
      <c r="AA94" s="2">
        <v>135</v>
      </c>
      <c r="BG94" s="38" t="s">
        <v>502</v>
      </c>
      <c r="BH94" s="2">
        <v>51</v>
      </c>
      <c r="BI94" s="2">
        <v>53</v>
      </c>
      <c r="BJ94" s="2">
        <v>4</v>
      </c>
      <c r="BK94" s="2">
        <v>3</v>
      </c>
      <c r="BL94" s="2">
        <v>0</v>
      </c>
      <c r="BM94" s="2">
        <v>0</v>
      </c>
      <c r="BN94" s="2">
        <v>36</v>
      </c>
    </row>
    <row r="95" spans="20:66" x14ac:dyDescent="0.25">
      <c r="T95" s="38" t="s">
        <v>503</v>
      </c>
      <c r="U95" s="2">
        <v>0</v>
      </c>
      <c r="V95" s="2">
        <v>0</v>
      </c>
      <c r="W95" s="2">
        <v>0</v>
      </c>
      <c r="X95" s="2">
        <v>0</v>
      </c>
      <c r="Y95" s="2">
        <v>0</v>
      </c>
      <c r="Z95" s="2">
        <v>0</v>
      </c>
      <c r="AA95" s="2">
        <v>0</v>
      </c>
      <c r="BG95" s="38" t="s">
        <v>503</v>
      </c>
      <c r="BH95" s="2">
        <v>0</v>
      </c>
      <c r="BI95" s="2">
        <v>0</v>
      </c>
      <c r="BJ95" s="2">
        <v>0</v>
      </c>
      <c r="BK95" s="2">
        <v>0</v>
      </c>
      <c r="BL95" s="2">
        <v>0</v>
      </c>
      <c r="BM95" s="2">
        <v>0</v>
      </c>
      <c r="BN95" s="2">
        <v>0</v>
      </c>
    </row>
    <row r="96" spans="20:66" x14ac:dyDescent="0.25">
      <c r="T96" s="38" t="s">
        <v>504</v>
      </c>
      <c r="U96" s="2">
        <v>48</v>
      </c>
      <c r="V96" s="2">
        <v>20</v>
      </c>
      <c r="W96" s="2">
        <v>10</v>
      </c>
      <c r="X96" s="2">
        <v>0</v>
      </c>
      <c r="Y96" s="2">
        <v>42</v>
      </c>
      <c r="Z96" s="2">
        <v>26</v>
      </c>
      <c r="AA96" s="2">
        <v>0</v>
      </c>
      <c r="BG96" s="38" t="s">
        <v>504</v>
      </c>
      <c r="BH96" s="2">
        <v>0</v>
      </c>
      <c r="BI96" s="2">
        <v>0</v>
      </c>
      <c r="BJ96" s="2">
        <v>0</v>
      </c>
      <c r="BK96" s="2">
        <v>0</v>
      </c>
      <c r="BL96" s="2">
        <v>0</v>
      </c>
      <c r="BM96" s="2">
        <v>0</v>
      </c>
      <c r="BN96" s="2">
        <v>0</v>
      </c>
    </row>
    <row r="97" spans="20:66" x14ac:dyDescent="0.25">
      <c r="T97" s="38" t="s">
        <v>505</v>
      </c>
      <c r="U97" s="2">
        <v>0</v>
      </c>
      <c r="V97" s="2">
        <v>30</v>
      </c>
      <c r="W97" s="2">
        <v>24</v>
      </c>
      <c r="X97" s="2">
        <v>0</v>
      </c>
      <c r="Y97" s="2">
        <v>0</v>
      </c>
      <c r="Z97" s="2">
        <v>0</v>
      </c>
      <c r="AA97" s="2">
        <v>0</v>
      </c>
      <c r="BG97" s="38" t="s">
        <v>505</v>
      </c>
      <c r="BH97" s="2">
        <v>0</v>
      </c>
      <c r="BI97" s="2">
        <v>5</v>
      </c>
      <c r="BJ97" s="2">
        <v>4</v>
      </c>
      <c r="BK97" s="2">
        <v>0</v>
      </c>
      <c r="BL97" s="2">
        <v>0</v>
      </c>
      <c r="BM97" s="2">
        <v>0</v>
      </c>
      <c r="BN97" s="2">
        <v>0</v>
      </c>
    </row>
    <row r="98" spans="20:66" x14ac:dyDescent="0.25">
      <c r="T98" s="38" t="s">
        <v>506</v>
      </c>
      <c r="U98" s="2">
        <v>0</v>
      </c>
      <c r="V98" s="2">
        <v>0</v>
      </c>
      <c r="W98" s="2">
        <v>0</v>
      </c>
      <c r="X98" s="2">
        <v>0</v>
      </c>
      <c r="Y98" s="2">
        <v>0</v>
      </c>
      <c r="Z98" s="2">
        <v>0</v>
      </c>
      <c r="AA98" s="2">
        <v>0</v>
      </c>
      <c r="BG98" s="38" t="s">
        <v>506</v>
      </c>
      <c r="BH98" s="2">
        <v>0</v>
      </c>
      <c r="BI98" s="2">
        <v>0</v>
      </c>
      <c r="BJ98" s="2">
        <v>0</v>
      </c>
      <c r="BK98" s="2">
        <v>0</v>
      </c>
      <c r="BL98" s="2">
        <v>0</v>
      </c>
      <c r="BM98" s="2">
        <v>0</v>
      </c>
      <c r="BN98" s="2">
        <v>0</v>
      </c>
    </row>
    <row r="99" spans="20:66" x14ac:dyDescent="0.25">
      <c r="T99" s="38" t="s">
        <v>507</v>
      </c>
      <c r="U99" s="2">
        <v>214</v>
      </c>
      <c r="V99" s="2">
        <v>118</v>
      </c>
      <c r="W99" s="2">
        <v>166</v>
      </c>
      <c r="X99" s="2">
        <v>49</v>
      </c>
      <c r="Y99" s="2">
        <v>69</v>
      </c>
      <c r="Z99" s="2">
        <v>96</v>
      </c>
      <c r="AA99" s="2">
        <v>30</v>
      </c>
      <c r="BG99" s="38" t="s">
        <v>507</v>
      </c>
      <c r="BH99" s="2">
        <v>101</v>
      </c>
      <c r="BI99" s="2">
        <v>54</v>
      </c>
      <c r="BJ99" s="2">
        <v>50</v>
      </c>
      <c r="BK99" s="2">
        <v>17</v>
      </c>
      <c r="BL99" s="2">
        <v>13</v>
      </c>
      <c r="BM99" s="2">
        <v>15</v>
      </c>
      <c r="BN99" s="2">
        <v>13</v>
      </c>
    </row>
    <row r="100" spans="20:66" x14ac:dyDescent="0.25">
      <c r="T100" s="38" t="s">
        <v>508</v>
      </c>
      <c r="U100" s="2">
        <v>185</v>
      </c>
      <c r="V100" s="2">
        <v>28</v>
      </c>
      <c r="W100" s="2">
        <v>0</v>
      </c>
      <c r="X100" s="2">
        <v>0</v>
      </c>
      <c r="Y100" s="2">
        <v>0</v>
      </c>
      <c r="Z100" s="2">
        <v>0</v>
      </c>
      <c r="AA100" s="2">
        <v>72</v>
      </c>
      <c r="BG100" s="38" t="s">
        <v>508</v>
      </c>
      <c r="BH100" s="2">
        <v>27</v>
      </c>
      <c r="BI100" s="2">
        <v>5</v>
      </c>
      <c r="BJ100" s="2">
        <v>0</v>
      </c>
      <c r="BK100" s="2">
        <v>0</v>
      </c>
      <c r="BL100" s="2">
        <v>0</v>
      </c>
      <c r="BM100" s="2">
        <v>0</v>
      </c>
      <c r="BN100" s="2">
        <v>19</v>
      </c>
    </row>
    <row r="101" spans="20:66" x14ac:dyDescent="0.25">
      <c r="T101" s="38" t="s">
        <v>509</v>
      </c>
      <c r="U101" s="2">
        <v>6</v>
      </c>
      <c r="V101" s="2">
        <v>140</v>
      </c>
      <c r="W101" s="2">
        <v>128</v>
      </c>
      <c r="X101" s="2">
        <v>78</v>
      </c>
      <c r="Y101" s="2">
        <v>96</v>
      </c>
      <c r="Z101" s="2">
        <v>0</v>
      </c>
      <c r="AA101" s="2">
        <v>0</v>
      </c>
      <c r="BG101" s="38" t="s">
        <v>509</v>
      </c>
      <c r="BH101" s="2">
        <v>0</v>
      </c>
      <c r="BI101" s="2">
        <v>21</v>
      </c>
      <c r="BJ101" s="2">
        <v>21</v>
      </c>
      <c r="BK101" s="2">
        <v>11</v>
      </c>
      <c r="BL101" s="2">
        <v>13</v>
      </c>
      <c r="BM101" s="2">
        <v>0</v>
      </c>
      <c r="BN101" s="2">
        <v>0</v>
      </c>
    </row>
    <row r="102" spans="20:66" x14ac:dyDescent="0.25">
      <c r="T102" s="38" t="s">
        <v>510</v>
      </c>
      <c r="U102" s="2">
        <v>0</v>
      </c>
      <c r="V102" s="2">
        <v>0</v>
      </c>
      <c r="W102" s="2">
        <v>0</v>
      </c>
      <c r="X102" s="2">
        <v>0</v>
      </c>
      <c r="Y102" s="2">
        <v>0</v>
      </c>
      <c r="Z102" s="2">
        <v>0</v>
      </c>
      <c r="AA102" s="2">
        <v>0</v>
      </c>
      <c r="BG102" s="38" t="s">
        <v>510</v>
      </c>
      <c r="BH102" s="2">
        <v>0</v>
      </c>
      <c r="BI102" s="2">
        <v>0</v>
      </c>
      <c r="BJ102" s="2">
        <v>0</v>
      </c>
      <c r="BK102" s="2">
        <v>0</v>
      </c>
      <c r="BL102" s="2">
        <v>0</v>
      </c>
      <c r="BM102" s="2">
        <v>0</v>
      </c>
      <c r="BN102" s="2">
        <v>0</v>
      </c>
    </row>
    <row r="103" spans="20:66" x14ac:dyDescent="0.25">
      <c r="T103" s="38" t="s">
        <v>511</v>
      </c>
      <c r="U103" s="2">
        <v>0</v>
      </c>
      <c r="V103" s="2">
        <v>0</v>
      </c>
      <c r="W103" s="2">
        <v>0</v>
      </c>
      <c r="X103" s="2">
        <v>0</v>
      </c>
      <c r="Y103" s="2">
        <v>0</v>
      </c>
      <c r="Z103" s="2">
        <v>0</v>
      </c>
      <c r="AA103" s="2">
        <v>0</v>
      </c>
      <c r="BG103" s="38" t="s">
        <v>511</v>
      </c>
      <c r="BH103" s="2">
        <v>0</v>
      </c>
      <c r="BI103" s="2">
        <v>0</v>
      </c>
      <c r="BJ103" s="2">
        <v>0</v>
      </c>
      <c r="BK103" s="2">
        <v>0</v>
      </c>
      <c r="BL103" s="2">
        <v>0</v>
      </c>
      <c r="BM103" s="2">
        <v>0</v>
      </c>
      <c r="BN103" s="2">
        <v>0</v>
      </c>
    </row>
    <row r="104" spans="20:66" x14ac:dyDescent="0.25">
      <c r="T104" s="38" t="s">
        <v>512</v>
      </c>
      <c r="U104" s="2">
        <v>0</v>
      </c>
      <c r="V104" s="2">
        <v>120</v>
      </c>
      <c r="W104" s="2">
        <v>0</v>
      </c>
      <c r="X104" s="2">
        <v>0</v>
      </c>
      <c r="Y104" s="2">
        <v>0</v>
      </c>
      <c r="Z104" s="2">
        <v>0</v>
      </c>
      <c r="AA104" s="2">
        <v>0</v>
      </c>
      <c r="BG104" s="38" t="s">
        <v>512</v>
      </c>
      <c r="BH104" s="2">
        <v>0</v>
      </c>
      <c r="BI104" s="2">
        <v>32</v>
      </c>
      <c r="BJ104" s="2">
        <v>0</v>
      </c>
      <c r="BK104" s="2">
        <v>0</v>
      </c>
      <c r="BL104" s="2">
        <v>0</v>
      </c>
      <c r="BM104" s="2">
        <v>0</v>
      </c>
      <c r="BN104" s="2">
        <v>0</v>
      </c>
    </row>
    <row r="105" spans="20:66" x14ac:dyDescent="0.25">
      <c r="T105" s="38" t="s">
        <v>513</v>
      </c>
      <c r="U105" s="2">
        <v>0</v>
      </c>
      <c r="V105" s="2">
        <v>0</v>
      </c>
      <c r="W105" s="2">
        <v>0</v>
      </c>
      <c r="X105" s="2">
        <v>0</v>
      </c>
      <c r="Y105" s="2">
        <v>0</v>
      </c>
      <c r="Z105" s="2">
        <v>0</v>
      </c>
      <c r="AA105" s="2">
        <v>0</v>
      </c>
      <c r="BG105" s="38" t="s">
        <v>513</v>
      </c>
      <c r="BH105" s="2">
        <v>0</v>
      </c>
      <c r="BI105" s="2">
        <v>0</v>
      </c>
      <c r="BJ105" s="2">
        <v>0</v>
      </c>
      <c r="BK105" s="2">
        <v>0</v>
      </c>
      <c r="BL105" s="2">
        <v>0</v>
      </c>
      <c r="BM105" s="2">
        <v>0</v>
      </c>
      <c r="BN105" s="2">
        <v>0</v>
      </c>
    </row>
    <row r="106" spans="20:66" x14ac:dyDescent="0.25">
      <c r="T106" s="38" t="s">
        <v>514</v>
      </c>
      <c r="U106" s="2">
        <v>0</v>
      </c>
      <c r="V106" s="2">
        <v>8</v>
      </c>
      <c r="W106" s="2">
        <v>0</v>
      </c>
      <c r="X106" s="2">
        <v>0</v>
      </c>
      <c r="Y106" s="2">
        <v>0</v>
      </c>
      <c r="Z106" s="2">
        <v>0</v>
      </c>
      <c r="AA106" s="2">
        <v>3</v>
      </c>
      <c r="BG106" s="38" t="s">
        <v>514</v>
      </c>
      <c r="BH106" s="2">
        <v>0</v>
      </c>
      <c r="BI106" s="2">
        <v>3</v>
      </c>
      <c r="BJ106" s="2">
        <v>0</v>
      </c>
      <c r="BK106" s="2">
        <v>0</v>
      </c>
      <c r="BL106" s="2">
        <v>0</v>
      </c>
      <c r="BM106" s="2">
        <v>0</v>
      </c>
      <c r="BN106" s="2">
        <v>3</v>
      </c>
    </row>
    <row r="107" spans="20:66" x14ac:dyDescent="0.25">
      <c r="T107" s="38" t="s">
        <v>515</v>
      </c>
      <c r="U107" s="2">
        <v>232</v>
      </c>
      <c r="V107" s="2">
        <v>406</v>
      </c>
      <c r="W107" s="2">
        <v>129</v>
      </c>
      <c r="X107" s="2">
        <v>106</v>
      </c>
      <c r="Y107" s="2">
        <v>0</v>
      </c>
      <c r="Z107" s="2">
        <v>441</v>
      </c>
      <c r="AA107" s="2">
        <v>519</v>
      </c>
      <c r="BG107" s="38" t="s">
        <v>515</v>
      </c>
      <c r="BH107" s="2">
        <v>32</v>
      </c>
      <c r="BI107" s="2">
        <v>120</v>
      </c>
      <c r="BJ107" s="2">
        <v>28</v>
      </c>
      <c r="BK107" s="2">
        <v>26</v>
      </c>
      <c r="BL107" s="2">
        <v>0</v>
      </c>
      <c r="BM107" s="2">
        <v>89</v>
      </c>
      <c r="BN107" s="2">
        <v>153</v>
      </c>
    </row>
    <row r="108" spans="20:66" x14ac:dyDescent="0.25">
      <c r="T108" s="38" t="s">
        <v>516</v>
      </c>
      <c r="U108" s="2">
        <v>12</v>
      </c>
      <c r="V108" s="2">
        <v>0</v>
      </c>
      <c r="W108" s="2">
        <v>4</v>
      </c>
      <c r="X108" s="2">
        <v>17</v>
      </c>
      <c r="Y108" s="2">
        <v>18</v>
      </c>
      <c r="Z108" s="2">
        <v>0</v>
      </c>
      <c r="AA108" s="2">
        <v>0</v>
      </c>
      <c r="BG108" s="38" t="s">
        <v>516</v>
      </c>
      <c r="BH108" s="2">
        <v>7</v>
      </c>
      <c r="BI108" s="2">
        <v>0</v>
      </c>
      <c r="BJ108" s="2">
        <v>1</v>
      </c>
      <c r="BK108" s="2">
        <v>17</v>
      </c>
      <c r="BL108" s="2">
        <v>18</v>
      </c>
      <c r="BM108" s="2">
        <v>0</v>
      </c>
      <c r="BN108" s="2">
        <v>0</v>
      </c>
    </row>
    <row r="109" spans="20:66" x14ac:dyDescent="0.25">
      <c r="T109" s="38" t="s">
        <v>517</v>
      </c>
      <c r="U109" s="2">
        <v>0</v>
      </c>
      <c r="V109" s="2">
        <v>0</v>
      </c>
      <c r="W109" s="2">
        <v>0</v>
      </c>
      <c r="X109" s="2">
        <v>0</v>
      </c>
      <c r="Y109" s="2">
        <v>0</v>
      </c>
      <c r="Z109" s="2">
        <v>0</v>
      </c>
      <c r="AA109" s="2">
        <v>0</v>
      </c>
      <c r="BG109" s="38" t="s">
        <v>517</v>
      </c>
      <c r="BH109" s="2">
        <v>0</v>
      </c>
      <c r="BI109" s="2">
        <v>0</v>
      </c>
      <c r="BJ109" s="2">
        <v>0</v>
      </c>
      <c r="BK109" s="2">
        <v>0</v>
      </c>
      <c r="BL109" s="2">
        <v>0</v>
      </c>
      <c r="BM109" s="2">
        <v>0</v>
      </c>
      <c r="BN109" s="2">
        <v>0</v>
      </c>
    </row>
    <row r="110" spans="20:66" x14ac:dyDescent="0.25">
      <c r="T110" s="38" t="s">
        <v>518</v>
      </c>
      <c r="U110" s="2">
        <v>98</v>
      </c>
      <c r="V110" s="2">
        <v>0</v>
      </c>
      <c r="W110" s="2">
        <v>0</v>
      </c>
      <c r="X110" s="2">
        <v>0</v>
      </c>
      <c r="Y110" s="2">
        <v>0</v>
      </c>
      <c r="Z110" s="2">
        <v>0</v>
      </c>
      <c r="AA110" s="2">
        <v>0</v>
      </c>
      <c r="BG110" s="38" t="s">
        <v>518</v>
      </c>
      <c r="BH110" s="2">
        <v>13</v>
      </c>
      <c r="BI110" s="2">
        <v>0</v>
      </c>
      <c r="BJ110" s="2">
        <v>0</v>
      </c>
      <c r="BK110" s="2">
        <v>0</v>
      </c>
      <c r="BL110" s="2">
        <v>0</v>
      </c>
      <c r="BM110" s="2">
        <v>0</v>
      </c>
      <c r="BN110" s="2">
        <v>0</v>
      </c>
    </row>
    <row r="111" spans="20:66" x14ac:dyDescent="0.25">
      <c r="T111" s="38" t="s">
        <v>519</v>
      </c>
      <c r="U111" s="2">
        <v>0</v>
      </c>
      <c r="V111" s="2">
        <v>0</v>
      </c>
      <c r="W111" s="2">
        <v>0</v>
      </c>
      <c r="X111" s="2">
        <v>0</v>
      </c>
      <c r="Y111" s="2">
        <v>0</v>
      </c>
      <c r="Z111" s="2">
        <v>132</v>
      </c>
      <c r="AA111" s="2">
        <v>4</v>
      </c>
      <c r="BG111" s="38" t="s">
        <v>519</v>
      </c>
      <c r="BH111" s="2">
        <v>0</v>
      </c>
      <c r="BI111" s="2">
        <v>0</v>
      </c>
      <c r="BJ111" s="2">
        <v>0</v>
      </c>
      <c r="BK111" s="2">
        <v>0</v>
      </c>
      <c r="BL111" s="2">
        <v>0</v>
      </c>
      <c r="BM111" s="2">
        <v>16</v>
      </c>
      <c r="BN111" s="2">
        <v>1</v>
      </c>
    </row>
    <row r="112" spans="20:66" x14ac:dyDescent="0.25">
      <c r="T112" s="38" t="s">
        <v>520</v>
      </c>
      <c r="U112" s="2">
        <v>303</v>
      </c>
      <c r="V112" s="2">
        <v>454</v>
      </c>
      <c r="W112" s="2">
        <v>593</v>
      </c>
      <c r="X112" s="2">
        <v>386</v>
      </c>
      <c r="Y112" s="2">
        <v>66</v>
      </c>
      <c r="Z112" s="2">
        <v>0</v>
      </c>
      <c r="AA112" s="2">
        <v>180</v>
      </c>
      <c r="BG112" s="38" t="s">
        <v>520</v>
      </c>
      <c r="BH112" s="2">
        <v>48</v>
      </c>
      <c r="BI112" s="2">
        <v>70</v>
      </c>
      <c r="BJ112" s="2">
        <v>109</v>
      </c>
      <c r="BK112" s="2">
        <v>105</v>
      </c>
      <c r="BL112" s="2">
        <v>29</v>
      </c>
      <c r="BM112" s="2">
        <v>0</v>
      </c>
      <c r="BN112" s="2">
        <v>6</v>
      </c>
    </row>
    <row r="113" spans="20:66" x14ac:dyDescent="0.25">
      <c r="T113" s="38" t="s">
        <v>521</v>
      </c>
      <c r="U113" s="2">
        <v>6</v>
      </c>
      <c r="V113" s="2">
        <v>0</v>
      </c>
      <c r="W113" s="2">
        <v>0</v>
      </c>
      <c r="X113" s="2">
        <v>0</v>
      </c>
      <c r="Y113" s="2">
        <v>0</v>
      </c>
      <c r="Z113" s="2">
        <v>1</v>
      </c>
      <c r="AA113" s="2">
        <v>0</v>
      </c>
      <c r="BG113" s="38" t="s">
        <v>521</v>
      </c>
      <c r="BH113" s="2">
        <v>0</v>
      </c>
      <c r="BI113" s="2">
        <v>0</v>
      </c>
      <c r="BJ113" s="2">
        <v>0</v>
      </c>
      <c r="BK113" s="2">
        <v>0</v>
      </c>
      <c r="BL113" s="2">
        <v>0</v>
      </c>
      <c r="BM113" s="2">
        <v>1</v>
      </c>
      <c r="BN113" s="2">
        <v>0</v>
      </c>
    </row>
    <row r="114" spans="20:66" x14ac:dyDescent="0.25">
      <c r="T114" s="38" t="s">
        <v>522</v>
      </c>
      <c r="U114" s="2">
        <v>0</v>
      </c>
      <c r="V114" s="2">
        <v>0</v>
      </c>
      <c r="W114" s="2">
        <v>0</v>
      </c>
      <c r="X114" s="2">
        <v>0</v>
      </c>
      <c r="Y114" s="2">
        <v>12</v>
      </c>
      <c r="Z114" s="2">
        <v>60</v>
      </c>
      <c r="AA114" s="2">
        <v>0</v>
      </c>
      <c r="BG114" s="38" t="s">
        <v>522</v>
      </c>
      <c r="BH114" s="2">
        <v>0</v>
      </c>
      <c r="BI114" s="2">
        <v>0</v>
      </c>
      <c r="BJ114" s="2">
        <v>0</v>
      </c>
      <c r="BK114" s="2">
        <v>0</v>
      </c>
      <c r="BL114" s="2">
        <v>0</v>
      </c>
      <c r="BM114" s="2">
        <v>10</v>
      </c>
      <c r="BN114" s="2">
        <v>0</v>
      </c>
    </row>
    <row r="115" spans="20:66" x14ac:dyDescent="0.25">
      <c r="T115" s="38" t="s">
        <v>523</v>
      </c>
      <c r="U115" s="2">
        <v>0</v>
      </c>
      <c r="V115" s="2">
        <v>335</v>
      </c>
      <c r="W115" s="2">
        <v>90</v>
      </c>
      <c r="X115" s="2">
        <v>7</v>
      </c>
      <c r="Y115" s="2">
        <v>150</v>
      </c>
      <c r="Z115" s="2">
        <v>90</v>
      </c>
      <c r="AA115" s="2">
        <v>0</v>
      </c>
      <c r="BG115" s="38" t="s">
        <v>523</v>
      </c>
      <c r="BH115" s="2">
        <v>0</v>
      </c>
      <c r="BI115" s="2">
        <v>93</v>
      </c>
      <c r="BJ115" s="2">
        <v>26</v>
      </c>
      <c r="BK115" s="2">
        <v>0</v>
      </c>
      <c r="BL115" s="2">
        <v>24</v>
      </c>
      <c r="BM115" s="2">
        <v>15</v>
      </c>
      <c r="BN115" s="2">
        <v>0</v>
      </c>
    </row>
    <row r="116" spans="20:66" x14ac:dyDescent="0.25">
      <c r="T116" s="38" t="s">
        <v>524</v>
      </c>
      <c r="U116" s="2">
        <v>0</v>
      </c>
      <c r="V116" s="2">
        <v>0</v>
      </c>
      <c r="W116" s="2">
        <v>0</v>
      </c>
      <c r="X116" s="2">
        <v>47</v>
      </c>
      <c r="Y116" s="2">
        <v>0</v>
      </c>
      <c r="Z116" s="2">
        <v>48</v>
      </c>
      <c r="AA116" s="2">
        <v>0</v>
      </c>
      <c r="BG116" s="38" t="s">
        <v>524</v>
      </c>
      <c r="BH116" s="2">
        <v>0</v>
      </c>
      <c r="BI116" s="2">
        <v>0</v>
      </c>
      <c r="BJ116" s="2">
        <v>0</v>
      </c>
      <c r="BK116" s="2">
        <v>16</v>
      </c>
      <c r="BL116" s="2">
        <v>0</v>
      </c>
      <c r="BM116" s="2">
        <v>10</v>
      </c>
      <c r="BN116" s="2">
        <v>0</v>
      </c>
    </row>
    <row r="117" spans="20:66" x14ac:dyDescent="0.25">
      <c r="T117" s="38" t="s">
        <v>525</v>
      </c>
      <c r="U117" s="2">
        <v>0</v>
      </c>
      <c r="V117" s="2">
        <v>0</v>
      </c>
      <c r="W117" s="2">
        <v>25</v>
      </c>
      <c r="X117" s="2">
        <v>35</v>
      </c>
      <c r="Y117" s="2">
        <v>42</v>
      </c>
      <c r="Z117" s="2">
        <v>66</v>
      </c>
      <c r="AA117" s="2">
        <v>12</v>
      </c>
      <c r="BG117" s="38" t="s">
        <v>525</v>
      </c>
      <c r="BH117" s="2">
        <v>0</v>
      </c>
      <c r="BI117" s="2">
        <v>0</v>
      </c>
      <c r="BJ117" s="2">
        <v>10</v>
      </c>
      <c r="BK117" s="2">
        <v>24</v>
      </c>
      <c r="BL117" s="2">
        <v>3</v>
      </c>
      <c r="BM117" s="2">
        <v>5</v>
      </c>
      <c r="BN117" s="2">
        <v>3</v>
      </c>
    </row>
    <row r="118" spans="20:66" x14ac:dyDescent="0.25">
      <c r="T118" s="38" t="s">
        <v>526</v>
      </c>
      <c r="U118" s="2">
        <v>196</v>
      </c>
      <c r="V118" s="2">
        <v>211</v>
      </c>
      <c r="W118" s="2">
        <v>111</v>
      </c>
      <c r="X118" s="2">
        <v>342</v>
      </c>
      <c r="Y118" s="2">
        <v>307</v>
      </c>
      <c r="Z118" s="2">
        <v>483</v>
      </c>
      <c r="AA118" s="2">
        <v>137</v>
      </c>
      <c r="BG118" s="38" t="s">
        <v>526</v>
      </c>
      <c r="BH118" s="2">
        <v>21</v>
      </c>
      <c r="BI118" s="2">
        <v>35</v>
      </c>
      <c r="BJ118" s="2">
        <v>16</v>
      </c>
      <c r="BK118" s="2">
        <v>45</v>
      </c>
      <c r="BL118" s="2">
        <v>58</v>
      </c>
      <c r="BM118" s="2">
        <v>40</v>
      </c>
      <c r="BN118" s="2">
        <v>21</v>
      </c>
    </row>
    <row r="119" spans="20:66" x14ac:dyDescent="0.25">
      <c r="T119" s="38" t="s">
        <v>527</v>
      </c>
      <c r="U119" s="2">
        <v>0</v>
      </c>
      <c r="V119" s="2">
        <v>0</v>
      </c>
      <c r="W119" s="2">
        <v>209</v>
      </c>
      <c r="X119" s="2">
        <v>146</v>
      </c>
      <c r="Y119" s="2">
        <v>18</v>
      </c>
      <c r="Z119" s="2">
        <v>12</v>
      </c>
      <c r="AA119" s="2">
        <v>0</v>
      </c>
      <c r="BG119" s="38" t="s">
        <v>527</v>
      </c>
      <c r="BH119" s="2">
        <v>0</v>
      </c>
      <c r="BI119" s="2">
        <v>0</v>
      </c>
      <c r="BJ119" s="2">
        <v>42</v>
      </c>
      <c r="BK119" s="2">
        <v>26</v>
      </c>
      <c r="BL119" s="2">
        <v>6</v>
      </c>
      <c r="BM119" s="2">
        <v>3</v>
      </c>
      <c r="BN119" s="2">
        <v>0</v>
      </c>
    </row>
    <row r="120" spans="20:66" x14ac:dyDescent="0.25">
      <c r="T120" s="38" t="s">
        <v>528</v>
      </c>
      <c r="U120" s="2">
        <v>12</v>
      </c>
      <c r="V120" s="2">
        <v>50</v>
      </c>
      <c r="W120" s="2">
        <v>40</v>
      </c>
      <c r="X120" s="2">
        <v>24</v>
      </c>
      <c r="Y120" s="2">
        <v>41</v>
      </c>
      <c r="Z120" s="2">
        <v>27</v>
      </c>
      <c r="AA120" s="2">
        <v>0</v>
      </c>
      <c r="BG120" s="38" t="s">
        <v>528</v>
      </c>
      <c r="BH120" s="2">
        <v>2</v>
      </c>
      <c r="BI120" s="2">
        <v>17</v>
      </c>
      <c r="BJ120" s="2">
        <v>1</v>
      </c>
      <c r="BK120" s="2">
        <v>3</v>
      </c>
      <c r="BL120" s="2">
        <v>3</v>
      </c>
      <c r="BM120" s="2">
        <v>2</v>
      </c>
      <c r="BN120" s="2">
        <v>0</v>
      </c>
    </row>
    <row r="121" spans="20:66" x14ac:dyDescent="0.25">
      <c r="T121" s="38" t="s">
        <v>529</v>
      </c>
      <c r="U121" s="2">
        <v>4</v>
      </c>
      <c r="V121" s="2">
        <v>8</v>
      </c>
      <c r="W121" s="2">
        <v>4</v>
      </c>
      <c r="X121" s="2">
        <v>0</v>
      </c>
      <c r="Y121" s="2">
        <v>0</v>
      </c>
      <c r="Z121" s="2">
        <v>0</v>
      </c>
      <c r="AA121" s="2">
        <v>10</v>
      </c>
      <c r="BG121" s="38" t="s">
        <v>529</v>
      </c>
      <c r="BH121" s="2">
        <v>0</v>
      </c>
      <c r="BI121" s="2">
        <v>0</v>
      </c>
      <c r="BJ121" s="2">
        <v>0</v>
      </c>
      <c r="BK121" s="2">
        <v>0</v>
      </c>
      <c r="BL121" s="2">
        <v>0</v>
      </c>
      <c r="BM121" s="2">
        <v>0</v>
      </c>
      <c r="BN121" s="2">
        <v>1</v>
      </c>
    </row>
    <row r="122" spans="20:66" x14ac:dyDescent="0.25">
      <c r="T122" s="38" t="s">
        <v>530</v>
      </c>
      <c r="U122" s="2">
        <v>52</v>
      </c>
      <c r="V122" s="2">
        <v>226</v>
      </c>
      <c r="W122" s="2">
        <v>108</v>
      </c>
      <c r="X122" s="2">
        <v>52</v>
      </c>
      <c r="Y122" s="2">
        <v>8</v>
      </c>
      <c r="Z122" s="2">
        <v>34</v>
      </c>
      <c r="AA122" s="2">
        <v>14</v>
      </c>
      <c r="BG122" s="38" t="s">
        <v>530</v>
      </c>
      <c r="BH122" s="2">
        <v>21</v>
      </c>
      <c r="BI122" s="2">
        <v>60</v>
      </c>
      <c r="BJ122" s="2">
        <v>41</v>
      </c>
      <c r="BK122" s="2">
        <v>31</v>
      </c>
      <c r="BL122" s="2">
        <v>1</v>
      </c>
      <c r="BM122" s="2">
        <v>8</v>
      </c>
      <c r="BN122" s="2">
        <v>3</v>
      </c>
    </row>
    <row r="123" spans="20:66" x14ac:dyDescent="0.25">
      <c r="T123" s="38" t="s">
        <v>531</v>
      </c>
      <c r="U123" s="2">
        <v>0</v>
      </c>
      <c r="V123" s="2">
        <v>0</v>
      </c>
      <c r="W123" s="2">
        <v>0</v>
      </c>
      <c r="X123" s="2">
        <v>0</v>
      </c>
      <c r="Y123" s="2">
        <v>4</v>
      </c>
      <c r="Z123" s="2">
        <v>0</v>
      </c>
      <c r="AA123" s="2">
        <v>0</v>
      </c>
      <c r="BG123" s="38" t="s">
        <v>531</v>
      </c>
      <c r="BH123" s="2">
        <v>0</v>
      </c>
      <c r="BI123" s="2">
        <v>0</v>
      </c>
      <c r="BJ123" s="2">
        <v>0</v>
      </c>
      <c r="BK123" s="2">
        <v>0</v>
      </c>
      <c r="BL123" s="2">
        <v>3</v>
      </c>
      <c r="BM123" s="2">
        <v>0</v>
      </c>
      <c r="BN123" s="2">
        <v>0</v>
      </c>
    </row>
    <row r="124" spans="20:66" x14ac:dyDescent="0.25">
      <c r="T124" s="38" t="s">
        <v>532</v>
      </c>
      <c r="U124" s="2">
        <v>24</v>
      </c>
      <c r="V124" s="2">
        <v>98</v>
      </c>
      <c r="W124" s="2">
        <v>52</v>
      </c>
      <c r="X124" s="2">
        <v>6</v>
      </c>
      <c r="Y124" s="2">
        <v>102</v>
      </c>
      <c r="Z124" s="2">
        <v>48</v>
      </c>
      <c r="AA124" s="2">
        <v>0</v>
      </c>
      <c r="BG124" s="38" t="s">
        <v>532</v>
      </c>
      <c r="BH124" s="2">
        <v>1</v>
      </c>
      <c r="BI124" s="2">
        <v>29</v>
      </c>
      <c r="BJ124" s="2">
        <v>23</v>
      </c>
      <c r="BK124" s="2">
        <v>3</v>
      </c>
      <c r="BL124" s="2">
        <v>42</v>
      </c>
      <c r="BM124" s="2">
        <v>4</v>
      </c>
      <c r="BN124" s="2">
        <v>0</v>
      </c>
    </row>
    <row r="125" spans="20:66" x14ac:dyDescent="0.25">
      <c r="T125" s="38" t="s">
        <v>533</v>
      </c>
      <c r="U125" s="2">
        <v>0</v>
      </c>
      <c r="V125" s="2">
        <v>0</v>
      </c>
      <c r="W125" s="2">
        <v>0</v>
      </c>
      <c r="X125" s="2">
        <v>0</v>
      </c>
      <c r="Y125" s="2">
        <v>0</v>
      </c>
      <c r="Z125" s="2">
        <v>0</v>
      </c>
      <c r="AA125" s="2">
        <v>0</v>
      </c>
      <c r="BG125" s="38" t="s">
        <v>533</v>
      </c>
      <c r="BH125" s="2">
        <v>0</v>
      </c>
      <c r="BI125" s="2">
        <v>0</v>
      </c>
      <c r="BJ125" s="2">
        <v>0</v>
      </c>
      <c r="BK125" s="2">
        <v>0</v>
      </c>
      <c r="BL125" s="2">
        <v>0</v>
      </c>
      <c r="BM125" s="2">
        <v>0</v>
      </c>
      <c r="BN125" s="2">
        <v>0</v>
      </c>
    </row>
    <row r="126" spans="20:66" x14ac:dyDescent="0.25">
      <c r="T126" s="38" t="s">
        <v>534</v>
      </c>
      <c r="U126" s="2">
        <v>24</v>
      </c>
      <c r="V126" s="2">
        <v>4</v>
      </c>
      <c r="W126" s="2">
        <v>4</v>
      </c>
      <c r="X126" s="2">
        <v>0</v>
      </c>
      <c r="Y126" s="2">
        <v>0</v>
      </c>
      <c r="Z126" s="2">
        <v>20</v>
      </c>
      <c r="AA126" s="2">
        <v>48</v>
      </c>
      <c r="BG126" s="38" t="s">
        <v>534</v>
      </c>
      <c r="BH126" s="2">
        <v>2</v>
      </c>
      <c r="BI126" s="2">
        <v>0</v>
      </c>
      <c r="BJ126" s="2">
        <v>0</v>
      </c>
      <c r="BK126" s="2">
        <v>0</v>
      </c>
      <c r="BL126" s="2">
        <v>0</v>
      </c>
      <c r="BM126" s="2">
        <v>0</v>
      </c>
      <c r="BN126" s="2">
        <v>7</v>
      </c>
    </row>
    <row r="127" spans="20:66" x14ac:dyDescent="0.25">
      <c r="T127" s="38" t="s">
        <v>535</v>
      </c>
      <c r="U127" s="2">
        <v>47</v>
      </c>
      <c r="V127" s="2">
        <v>0</v>
      </c>
      <c r="W127" s="2">
        <v>0</v>
      </c>
      <c r="X127" s="2">
        <v>0</v>
      </c>
      <c r="Y127" s="2">
        <v>0</v>
      </c>
      <c r="Z127" s="2">
        <v>0</v>
      </c>
      <c r="AA127" s="2">
        <v>0</v>
      </c>
      <c r="BG127" s="38" t="s">
        <v>535</v>
      </c>
      <c r="BH127" s="2">
        <v>5</v>
      </c>
      <c r="BI127" s="2">
        <v>0</v>
      </c>
      <c r="BJ127" s="2">
        <v>0</v>
      </c>
      <c r="BK127" s="2">
        <v>0</v>
      </c>
      <c r="BL127" s="2">
        <v>0</v>
      </c>
      <c r="BM127" s="2">
        <v>0</v>
      </c>
      <c r="BN127" s="2">
        <v>0</v>
      </c>
    </row>
    <row r="128" spans="20:66" x14ac:dyDescent="0.25">
      <c r="T128" s="38" t="s">
        <v>536</v>
      </c>
      <c r="U128" s="2">
        <v>192</v>
      </c>
      <c r="V128" s="2">
        <v>549</v>
      </c>
      <c r="W128" s="2">
        <v>271</v>
      </c>
      <c r="X128" s="2">
        <v>227</v>
      </c>
      <c r="Y128" s="2">
        <v>81</v>
      </c>
      <c r="Z128" s="2">
        <v>128</v>
      </c>
      <c r="AA128" s="2">
        <v>12</v>
      </c>
      <c r="BG128" s="38" t="s">
        <v>536</v>
      </c>
      <c r="BH128" s="2">
        <v>7</v>
      </c>
      <c r="BI128" s="2">
        <v>73</v>
      </c>
      <c r="BJ128" s="2">
        <v>36</v>
      </c>
      <c r="BK128" s="2">
        <v>34</v>
      </c>
      <c r="BL128" s="2">
        <v>18</v>
      </c>
      <c r="BM128" s="2">
        <v>14</v>
      </c>
      <c r="BN128" s="2">
        <v>4</v>
      </c>
    </row>
    <row r="129" spans="20:66" x14ac:dyDescent="0.25">
      <c r="T129" s="38" t="s">
        <v>537</v>
      </c>
      <c r="U129" s="2">
        <v>0</v>
      </c>
      <c r="V129" s="2">
        <v>0</v>
      </c>
      <c r="W129" s="2">
        <v>54</v>
      </c>
      <c r="X129" s="2">
        <v>28</v>
      </c>
      <c r="Y129" s="2">
        <v>23</v>
      </c>
      <c r="Z129" s="2">
        <v>64</v>
      </c>
      <c r="AA129" s="2">
        <v>15</v>
      </c>
      <c r="BG129" s="38" t="s">
        <v>537</v>
      </c>
      <c r="BH129" s="2">
        <v>0</v>
      </c>
      <c r="BI129" s="2">
        <v>0</v>
      </c>
      <c r="BJ129" s="2">
        <v>2</v>
      </c>
      <c r="BK129" s="2">
        <v>20</v>
      </c>
      <c r="BL129" s="2">
        <v>12</v>
      </c>
      <c r="BM129" s="2">
        <v>13</v>
      </c>
      <c r="BN129" s="2">
        <v>14</v>
      </c>
    </row>
    <row r="130" spans="20:66" x14ac:dyDescent="0.25">
      <c r="T130" s="38" t="s">
        <v>538</v>
      </c>
      <c r="U130" s="2">
        <v>0</v>
      </c>
      <c r="V130" s="2">
        <v>495</v>
      </c>
      <c r="W130" s="2">
        <v>355</v>
      </c>
      <c r="X130" s="2">
        <v>168</v>
      </c>
      <c r="Y130" s="2">
        <v>194</v>
      </c>
      <c r="Z130" s="2">
        <v>151</v>
      </c>
      <c r="AA130" s="2">
        <v>44</v>
      </c>
      <c r="BG130" s="38" t="s">
        <v>538</v>
      </c>
      <c r="BH130" s="2">
        <v>0</v>
      </c>
      <c r="BI130" s="2">
        <v>51</v>
      </c>
      <c r="BJ130" s="2">
        <v>32</v>
      </c>
      <c r="BK130" s="2">
        <v>18</v>
      </c>
      <c r="BL130" s="2">
        <v>37</v>
      </c>
      <c r="BM130" s="2">
        <v>11</v>
      </c>
      <c r="BN130" s="2">
        <v>7</v>
      </c>
    </row>
    <row r="131" spans="20:66" x14ac:dyDescent="0.25">
      <c r="T131" s="38" t="s">
        <v>539</v>
      </c>
      <c r="U131" s="2">
        <v>0</v>
      </c>
      <c r="V131" s="2">
        <v>182</v>
      </c>
      <c r="W131" s="2">
        <v>210</v>
      </c>
      <c r="X131" s="2">
        <v>282</v>
      </c>
      <c r="Y131" s="2">
        <v>0</v>
      </c>
      <c r="Z131" s="2">
        <v>0</v>
      </c>
      <c r="AA131" s="2">
        <v>0</v>
      </c>
      <c r="BG131" s="38" t="s">
        <v>539</v>
      </c>
      <c r="BH131" s="2">
        <v>0</v>
      </c>
      <c r="BI131" s="2">
        <v>28</v>
      </c>
      <c r="BJ131" s="2">
        <v>57</v>
      </c>
      <c r="BK131" s="2">
        <v>52</v>
      </c>
      <c r="BL131" s="2">
        <v>0</v>
      </c>
      <c r="BM131" s="2">
        <v>0</v>
      </c>
      <c r="BN131" s="2">
        <v>0</v>
      </c>
    </row>
    <row r="132" spans="20:66" x14ac:dyDescent="0.25">
      <c r="T132" s="38" t="s">
        <v>540</v>
      </c>
      <c r="U132" s="2">
        <v>32</v>
      </c>
      <c r="V132" s="2">
        <v>0</v>
      </c>
      <c r="W132" s="2">
        <v>0</v>
      </c>
      <c r="X132" s="2">
        <v>0</v>
      </c>
      <c r="Y132" s="2">
        <v>0</v>
      </c>
      <c r="Z132" s="2">
        <v>9</v>
      </c>
      <c r="AA132" s="2">
        <v>2</v>
      </c>
      <c r="BG132" s="38" t="s">
        <v>540</v>
      </c>
      <c r="BH132" s="2">
        <v>22</v>
      </c>
      <c r="BI132" s="2">
        <v>0</v>
      </c>
      <c r="BJ132" s="2">
        <v>0</v>
      </c>
      <c r="BK132" s="2">
        <v>0</v>
      </c>
      <c r="BL132" s="2">
        <v>0</v>
      </c>
      <c r="BM132" s="2">
        <v>4</v>
      </c>
      <c r="BN132" s="2">
        <v>2</v>
      </c>
    </row>
    <row r="133" spans="20:66" x14ac:dyDescent="0.25">
      <c r="T133" s="38" t="s">
        <v>541</v>
      </c>
      <c r="U133" s="2">
        <v>24</v>
      </c>
      <c r="V133" s="2">
        <v>289</v>
      </c>
      <c r="W133" s="2">
        <v>103</v>
      </c>
      <c r="X133" s="2">
        <v>0</v>
      </c>
      <c r="Y133" s="2">
        <v>0</v>
      </c>
      <c r="Z133" s="2">
        <v>0</v>
      </c>
      <c r="AA133" s="2">
        <v>0</v>
      </c>
      <c r="BG133" s="38" t="s">
        <v>541</v>
      </c>
      <c r="BH133" s="2">
        <v>5</v>
      </c>
      <c r="BI133" s="2">
        <v>35</v>
      </c>
      <c r="BJ133" s="2">
        <v>17</v>
      </c>
      <c r="BK133" s="2">
        <v>0</v>
      </c>
      <c r="BL133" s="2">
        <v>0</v>
      </c>
      <c r="BM133" s="2">
        <v>0</v>
      </c>
      <c r="BN133" s="2">
        <v>0</v>
      </c>
    </row>
    <row r="134" spans="20:66" x14ac:dyDescent="0.25">
      <c r="T134" s="38" t="s">
        <v>542</v>
      </c>
      <c r="U134" s="2">
        <v>24</v>
      </c>
      <c r="V134" s="2">
        <v>49</v>
      </c>
      <c r="W134" s="2">
        <v>307</v>
      </c>
      <c r="X134" s="2">
        <v>30</v>
      </c>
      <c r="Y134" s="2">
        <v>0</v>
      </c>
      <c r="Z134" s="2">
        <v>128</v>
      </c>
      <c r="AA134" s="2">
        <v>0</v>
      </c>
      <c r="BG134" s="38" t="s">
        <v>542</v>
      </c>
      <c r="BH134" s="2">
        <v>4</v>
      </c>
      <c r="BI134" s="2">
        <v>7</v>
      </c>
      <c r="BJ134" s="2">
        <v>67</v>
      </c>
      <c r="BK134" s="2">
        <v>4</v>
      </c>
      <c r="BL134" s="2">
        <v>0</v>
      </c>
      <c r="BM134" s="2">
        <v>15</v>
      </c>
      <c r="BN134" s="2">
        <v>0</v>
      </c>
    </row>
    <row r="135" spans="20:66" x14ac:dyDescent="0.25">
      <c r="T135" s="38" t="s">
        <v>543</v>
      </c>
      <c r="U135" s="2">
        <v>0</v>
      </c>
      <c r="V135" s="2">
        <v>0</v>
      </c>
      <c r="W135" s="2">
        <v>9</v>
      </c>
      <c r="X135" s="2">
        <v>0</v>
      </c>
      <c r="Y135" s="2">
        <v>0</v>
      </c>
      <c r="Z135" s="2">
        <v>0</v>
      </c>
      <c r="AA135" s="2">
        <v>0</v>
      </c>
      <c r="BG135" s="38" t="s">
        <v>543</v>
      </c>
      <c r="BH135" s="2">
        <v>0</v>
      </c>
      <c r="BI135" s="2">
        <v>0</v>
      </c>
      <c r="BJ135" s="2">
        <v>9</v>
      </c>
      <c r="BK135" s="2">
        <v>0</v>
      </c>
      <c r="BL135" s="2">
        <v>0</v>
      </c>
      <c r="BM135" s="2">
        <v>0</v>
      </c>
      <c r="BN135" s="2">
        <v>0</v>
      </c>
    </row>
    <row r="136" spans="20:66" x14ac:dyDescent="0.25">
      <c r="T136" s="38" t="s">
        <v>544</v>
      </c>
      <c r="U136" s="2">
        <v>250</v>
      </c>
      <c r="V136" s="2">
        <v>255</v>
      </c>
      <c r="W136" s="2">
        <v>605</v>
      </c>
      <c r="X136" s="2">
        <v>333</v>
      </c>
      <c r="Y136" s="2">
        <v>80</v>
      </c>
      <c r="Z136" s="2">
        <v>0</v>
      </c>
      <c r="AA136" s="2">
        <v>159</v>
      </c>
      <c r="BG136" s="38" t="s">
        <v>544</v>
      </c>
      <c r="BH136" s="2">
        <v>36</v>
      </c>
      <c r="BI136" s="2">
        <v>31</v>
      </c>
      <c r="BJ136" s="2">
        <v>98</v>
      </c>
      <c r="BK136" s="2">
        <v>117</v>
      </c>
      <c r="BL136" s="2">
        <v>24</v>
      </c>
      <c r="BM136" s="2">
        <v>0</v>
      </c>
      <c r="BN136" s="2">
        <v>43</v>
      </c>
    </row>
    <row r="137" spans="20:66" x14ac:dyDescent="0.25">
      <c r="T137" s="38" t="s">
        <v>545</v>
      </c>
      <c r="U137" s="2">
        <v>0</v>
      </c>
      <c r="V137" s="2">
        <v>0</v>
      </c>
      <c r="W137" s="2">
        <v>0</v>
      </c>
      <c r="X137" s="2">
        <v>0</v>
      </c>
      <c r="Y137" s="2">
        <v>0</v>
      </c>
      <c r="Z137" s="2">
        <v>0</v>
      </c>
      <c r="AA137" s="2">
        <v>0</v>
      </c>
      <c r="BG137" s="38" t="s">
        <v>545</v>
      </c>
      <c r="BH137" s="2">
        <v>0</v>
      </c>
      <c r="BI137" s="2">
        <v>0</v>
      </c>
      <c r="BJ137" s="2">
        <v>0</v>
      </c>
      <c r="BK137" s="2">
        <v>0</v>
      </c>
      <c r="BL137" s="2">
        <v>0</v>
      </c>
      <c r="BM137" s="2">
        <v>0</v>
      </c>
      <c r="BN137" s="2">
        <v>0</v>
      </c>
    </row>
    <row r="138" spans="20:66" x14ac:dyDescent="0.25">
      <c r="T138" s="38" t="s">
        <v>546</v>
      </c>
      <c r="U138" s="2">
        <v>0</v>
      </c>
      <c r="V138" s="2">
        <v>0</v>
      </c>
      <c r="W138" s="2">
        <v>0</v>
      </c>
      <c r="X138" s="2">
        <v>2</v>
      </c>
      <c r="Y138" s="2">
        <v>0</v>
      </c>
      <c r="Z138" s="2">
        <v>0</v>
      </c>
      <c r="AA138" s="2">
        <v>0</v>
      </c>
      <c r="BG138" s="38" t="s">
        <v>546</v>
      </c>
      <c r="BH138" s="2">
        <v>0</v>
      </c>
      <c r="BI138" s="2">
        <v>0</v>
      </c>
      <c r="BJ138" s="2">
        <v>0</v>
      </c>
      <c r="BK138" s="2">
        <v>2</v>
      </c>
      <c r="BL138" s="2">
        <v>0</v>
      </c>
      <c r="BM138" s="2">
        <v>0</v>
      </c>
      <c r="BN138" s="2">
        <v>0</v>
      </c>
    </row>
    <row r="139" spans="20:66" x14ac:dyDescent="0.25">
      <c r="T139" s="38" t="s">
        <v>547</v>
      </c>
      <c r="U139" s="2">
        <v>330</v>
      </c>
      <c r="V139" s="2">
        <v>176</v>
      </c>
      <c r="W139" s="2">
        <v>66</v>
      </c>
      <c r="X139" s="2">
        <v>24</v>
      </c>
      <c r="Y139" s="2">
        <v>14</v>
      </c>
      <c r="Z139" s="2">
        <v>22</v>
      </c>
      <c r="AA139" s="2">
        <v>60</v>
      </c>
      <c r="BG139" s="38" t="s">
        <v>547</v>
      </c>
      <c r="BH139" s="2">
        <v>42</v>
      </c>
      <c r="BI139" s="2">
        <v>25</v>
      </c>
      <c r="BJ139" s="2">
        <v>4</v>
      </c>
      <c r="BK139" s="2">
        <v>1</v>
      </c>
      <c r="BL139" s="2">
        <v>0</v>
      </c>
      <c r="BM139" s="2">
        <v>0</v>
      </c>
      <c r="BN139" s="2">
        <v>2</v>
      </c>
    </row>
    <row r="140" spans="20:66" x14ac:dyDescent="0.25">
      <c r="T140" s="38" t="s">
        <v>548</v>
      </c>
      <c r="U140" s="2">
        <v>0</v>
      </c>
      <c r="V140" s="2">
        <v>0</v>
      </c>
      <c r="W140" s="2">
        <v>0</v>
      </c>
      <c r="X140" s="2">
        <v>0</v>
      </c>
      <c r="Y140" s="2">
        <v>0</v>
      </c>
      <c r="Z140" s="2">
        <v>0</v>
      </c>
      <c r="AA140" s="2">
        <v>0</v>
      </c>
      <c r="BG140" s="38" t="s">
        <v>548</v>
      </c>
      <c r="BH140" s="2">
        <v>0</v>
      </c>
      <c r="BI140" s="2">
        <v>0</v>
      </c>
      <c r="BJ140" s="2">
        <v>0</v>
      </c>
      <c r="BK140" s="2">
        <v>0</v>
      </c>
      <c r="BL140" s="2">
        <v>0</v>
      </c>
      <c r="BM140" s="2">
        <v>0</v>
      </c>
      <c r="BN140" s="2">
        <v>0</v>
      </c>
    </row>
    <row r="141" spans="20:66" x14ac:dyDescent="0.25">
      <c r="T141" s="38" t="s">
        <v>549</v>
      </c>
      <c r="U141" s="2">
        <v>20</v>
      </c>
      <c r="V141" s="2">
        <v>18</v>
      </c>
      <c r="W141" s="2">
        <v>6</v>
      </c>
      <c r="X141" s="2">
        <v>34</v>
      </c>
      <c r="Y141" s="2">
        <v>12</v>
      </c>
      <c r="Z141" s="2">
        <v>15</v>
      </c>
      <c r="AA141" s="2">
        <v>26</v>
      </c>
      <c r="BG141" s="38" t="s">
        <v>549</v>
      </c>
      <c r="BH141" s="2">
        <v>20</v>
      </c>
      <c r="BI141" s="2">
        <v>18</v>
      </c>
      <c r="BJ141" s="2">
        <v>6</v>
      </c>
      <c r="BK141" s="2">
        <v>34</v>
      </c>
      <c r="BL141" s="2">
        <v>12</v>
      </c>
      <c r="BM141" s="2">
        <v>15</v>
      </c>
      <c r="BN141" s="2">
        <v>26</v>
      </c>
    </row>
    <row r="142" spans="20:66" x14ac:dyDescent="0.25">
      <c r="T142" s="38" t="s">
        <v>550</v>
      </c>
      <c r="U142" s="2">
        <v>110</v>
      </c>
      <c r="V142" s="2">
        <v>610</v>
      </c>
      <c r="W142" s="2">
        <v>360</v>
      </c>
      <c r="X142" s="2">
        <v>0</v>
      </c>
      <c r="Y142" s="2">
        <v>150</v>
      </c>
      <c r="Z142" s="2">
        <v>236</v>
      </c>
      <c r="AA142" s="2">
        <v>138</v>
      </c>
      <c r="BG142" s="38" t="s">
        <v>550</v>
      </c>
      <c r="BH142" s="2">
        <v>22</v>
      </c>
      <c r="BI142" s="2">
        <v>67</v>
      </c>
      <c r="BJ142" s="2">
        <v>54</v>
      </c>
      <c r="BK142" s="2">
        <v>0</v>
      </c>
      <c r="BL142" s="2">
        <v>11</v>
      </c>
      <c r="BM142" s="2">
        <v>23</v>
      </c>
      <c r="BN142" s="2">
        <v>11</v>
      </c>
    </row>
    <row r="143" spans="20:66" x14ac:dyDescent="0.25">
      <c r="T143" s="38" t="s">
        <v>551</v>
      </c>
      <c r="U143" s="2">
        <v>231</v>
      </c>
      <c r="V143" s="2">
        <v>164</v>
      </c>
      <c r="W143" s="2">
        <v>85</v>
      </c>
      <c r="X143" s="2">
        <v>145</v>
      </c>
      <c r="Y143" s="2">
        <v>152</v>
      </c>
      <c r="Z143" s="2">
        <v>68</v>
      </c>
      <c r="AA143" s="2">
        <v>11</v>
      </c>
      <c r="BG143" s="38" t="s">
        <v>551</v>
      </c>
      <c r="BH143" s="2">
        <v>55</v>
      </c>
      <c r="BI143" s="2">
        <v>22</v>
      </c>
      <c r="BJ143" s="2">
        <v>9</v>
      </c>
      <c r="BK143" s="2">
        <v>15</v>
      </c>
      <c r="BL143" s="2">
        <v>46</v>
      </c>
      <c r="BM143" s="2">
        <v>5</v>
      </c>
      <c r="BN143" s="2">
        <v>2</v>
      </c>
    </row>
    <row r="146" spans="21:73" x14ac:dyDescent="0.25">
      <c r="U146" s="47" t="s">
        <v>260</v>
      </c>
      <c r="V146" s="47" t="s">
        <v>261</v>
      </c>
      <c r="W146" s="47" t="s">
        <v>262</v>
      </c>
      <c r="X146" s="47" t="s">
        <v>263</v>
      </c>
      <c r="Y146" s="47" t="s">
        <v>264</v>
      </c>
      <c r="Z146" s="47" t="s">
        <v>265</v>
      </c>
      <c r="AA146" s="47" t="s">
        <v>266</v>
      </c>
      <c r="AB146" s="47" t="s">
        <v>267</v>
      </c>
      <c r="AC146" s="47" t="s">
        <v>268</v>
      </c>
      <c r="AD146" s="47" t="s">
        <v>269</v>
      </c>
      <c r="AE146" s="47" t="s">
        <v>270</v>
      </c>
      <c r="AF146" s="47" t="s">
        <v>271</v>
      </c>
      <c r="AG146" s="47" t="s">
        <v>272</v>
      </c>
      <c r="AH146" s="47" t="s">
        <v>273</v>
      </c>
      <c r="BH146" s="47" t="s">
        <v>260</v>
      </c>
      <c r="BI146" s="47" t="s">
        <v>261</v>
      </c>
      <c r="BJ146" s="47" t="s">
        <v>262</v>
      </c>
      <c r="BK146" s="47" t="s">
        <v>263</v>
      </c>
      <c r="BL146" s="47" t="s">
        <v>264</v>
      </c>
      <c r="BM146" s="47" t="s">
        <v>265</v>
      </c>
      <c r="BN146" s="47" t="s">
        <v>266</v>
      </c>
      <c r="BO146" s="47" t="s">
        <v>267</v>
      </c>
      <c r="BP146" s="47" t="s">
        <v>268</v>
      </c>
      <c r="BQ146" s="47" t="s">
        <v>269</v>
      </c>
      <c r="BR146" s="47" t="s">
        <v>270</v>
      </c>
      <c r="BS146" s="47" t="s">
        <v>271</v>
      </c>
      <c r="BT146" s="47" t="s">
        <v>272</v>
      </c>
      <c r="BU146" s="47" t="s">
        <v>273</v>
      </c>
    </row>
    <row r="147" spans="21:73" x14ac:dyDescent="0.25">
      <c r="U147" s="15">
        <f>IF((COUNTIF(U7:U143,"&gt;0"))=0,"",(COUNTIF(U7:U143,"&gt;0")))</f>
        <v>52</v>
      </c>
      <c r="V147" s="15">
        <f t="shared" ref="V147:AH147" si="12">IF((COUNTIF(V7:V143,"&gt;0"))=0,"",(COUNTIF(V7:V143,"&gt;0")))</f>
        <v>64</v>
      </c>
      <c r="W147" s="15">
        <f t="shared" si="12"/>
        <v>72</v>
      </c>
      <c r="X147" s="15">
        <f t="shared" si="12"/>
        <v>61</v>
      </c>
      <c r="Y147" s="15">
        <f t="shared" si="12"/>
        <v>65</v>
      </c>
      <c r="Z147" s="15">
        <f t="shared" si="12"/>
        <v>71</v>
      </c>
      <c r="AA147" s="15">
        <f t="shared" si="12"/>
        <v>55</v>
      </c>
      <c r="AB147" s="15" t="str">
        <f t="shared" si="12"/>
        <v/>
      </c>
      <c r="AC147" s="15" t="str">
        <f t="shared" si="12"/>
        <v/>
      </c>
      <c r="AD147" s="15" t="str">
        <f t="shared" si="12"/>
        <v/>
      </c>
      <c r="AE147" s="15" t="str">
        <f t="shared" si="12"/>
        <v/>
      </c>
      <c r="AF147" s="15" t="str">
        <f t="shared" si="12"/>
        <v/>
      </c>
      <c r="AG147" s="15" t="str">
        <f t="shared" si="12"/>
        <v/>
      </c>
      <c r="AH147" s="15" t="str">
        <f t="shared" si="12"/>
        <v/>
      </c>
      <c r="BH147" s="15">
        <f>IF((COUNTIF(BH7:BH143,"&gt;0"))=0,"",(COUNTIF(BH7:BH143,"&gt;0")))</f>
        <v>42</v>
      </c>
      <c r="BI147" s="15">
        <f t="shared" ref="BI147:BU147" si="13">IF((COUNTIF(BI7:BI143,"&gt;0"))=0,"",(COUNTIF(BI7:BI143,"&gt;0")))</f>
        <v>57</v>
      </c>
      <c r="BJ147" s="15">
        <f t="shared" si="13"/>
        <v>56</v>
      </c>
      <c r="BK147" s="15">
        <f t="shared" si="13"/>
        <v>54</v>
      </c>
      <c r="BL147" s="15">
        <f t="shared" si="13"/>
        <v>52</v>
      </c>
      <c r="BM147" s="15">
        <f t="shared" si="13"/>
        <v>58</v>
      </c>
      <c r="BN147" s="15">
        <f t="shared" si="13"/>
        <v>53</v>
      </c>
      <c r="BO147" s="15" t="str">
        <f t="shared" si="13"/>
        <v/>
      </c>
      <c r="BP147" s="15" t="str">
        <f t="shared" si="13"/>
        <v/>
      </c>
      <c r="BQ147" s="15" t="str">
        <f t="shared" si="13"/>
        <v/>
      </c>
      <c r="BR147" s="15" t="str">
        <f t="shared" si="13"/>
        <v/>
      </c>
      <c r="BS147" s="15" t="str">
        <f t="shared" si="13"/>
        <v/>
      </c>
      <c r="BT147" s="15" t="str">
        <f t="shared" si="13"/>
        <v/>
      </c>
      <c r="BU147" s="15" t="str">
        <f t="shared" si="13"/>
        <v/>
      </c>
    </row>
  </sheetData>
  <mergeCells count="8">
    <mergeCell ref="BG1:BU1"/>
    <mergeCell ref="BW1:BZ1"/>
    <mergeCell ref="B1:D1"/>
    <mergeCell ref="F1:R1"/>
    <mergeCell ref="T1:AH1"/>
    <mergeCell ref="AJ1:AM1"/>
    <mergeCell ref="AO1:AQ1"/>
    <mergeCell ref="AS1:BE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1"/>
  <sheetViews>
    <sheetView topLeftCell="Y1" workbookViewId="0">
      <selection activeCell="AD6" sqref="AD6:AD20"/>
    </sheetView>
  </sheetViews>
  <sheetFormatPr defaultRowHeight="15" x14ac:dyDescent="0.25"/>
  <cols>
    <col min="1" max="1" width="4.7109375" customWidth="1"/>
    <col min="2" max="2" width="13.140625" bestFit="1" customWidth="1"/>
    <col min="3" max="4" width="7" customWidth="1"/>
    <col min="5" max="5" width="9.140625" style="15"/>
    <col min="7" max="7" width="13.140625" bestFit="1" customWidth="1"/>
    <col min="8" max="8" width="16.28515625" customWidth="1"/>
    <col min="9" max="9" width="6" customWidth="1"/>
    <col min="10" max="10" width="15.42578125" customWidth="1"/>
    <col min="11" max="11" width="6" customWidth="1"/>
    <col min="12" max="12" width="16" customWidth="1"/>
    <col min="13" max="13" width="6" customWidth="1"/>
    <col min="14" max="14" width="16" customWidth="1"/>
    <col min="15" max="15" width="6" customWidth="1"/>
    <col min="16" max="16" width="10.28515625" customWidth="1"/>
    <col min="17" max="17" width="9" customWidth="1"/>
    <col min="18" max="18" width="3.140625" customWidth="1"/>
    <col min="26" max="26" width="13.140625" bestFit="1" customWidth="1"/>
    <col min="27" max="28" width="7" customWidth="1"/>
    <col min="31" max="31" width="13.140625" bestFit="1" customWidth="1"/>
    <col min="32" max="32" width="16.28515625" bestFit="1" customWidth="1"/>
    <col min="33" max="33" width="6" customWidth="1"/>
    <col min="34" max="34" width="15.42578125" bestFit="1" customWidth="1"/>
    <col min="35" max="35" width="6" customWidth="1"/>
    <col min="36" max="36" width="16" bestFit="1" customWidth="1"/>
    <col min="37" max="37" width="6" customWidth="1"/>
    <col min="38" max="38" width="16" bestFit="1" customWidth="1"/>
    <col min="39" max="39" width="6" customWidth="1"/>
    <col min="40" max="40" width="10.28515625" bestFit="1" customWidth="1"/>
    <col min="41" max="41" width="9" customWidth="1"/>
    <col min="42" max="42" width="4.5703125" customWidth="1"/>
  </cols>
  <sheetData>
    <row r="1" spans="2:48" s="29" customFormat="1" x14ac:dyDescent="0.25">
      <c r="B1" s="84" t="s">
        <v>566</v>
      </c>
      <c r="C1" s="84"/>
      <c r="D1" s="84"/>
      <c r="E1" s="84"/>
      <c r="G1" s="83" t="s">
        <v>571</v>
      </c>
      <c r="H1" s="83"/>
      <c r="I1" s="83"/>
      <c r="J1" s="83"/>
      <c r="K1" s="83"/>
      <c r="L1" s="83"/>
      <c r="M1" s="83"/>
      <c r="N1" s="83"/>
      <c r="O1" s="83"/>
      <c r="P1" s="83"/>
      <c r="Q1" s="83"/>
      <c r="R1" s="83"/>
      <c r="S1" s="83"/>
      <c r="T1" s="83"/>
      <c r="U1" s="83"/>
      <c r="V1" s="83"/>
      <c r="W1" s="83"/>
      <c r="X1" s="83"/>
      <c r="Z1" s="84" t="s">
        <v>572</v>
      </c>
      <c r="AA1" s="84"/>
      <c r="AB1" s="84"/>
      <c r="AC1" s="84"/>
      <c r="AE1" s="83" t="s">
        <v>573</v>
      </c>
      <c r="AF1" s="83"/>
      <c r="AG1" s="83"/>
      <c r="AH1" s="83"/>
      <c r="AI1" s="83"/>
      <c r="AJ1" s="83"/>
      <c r="AK1" s="83"/>
      <c r="AL1" s="83"/>
      <c r="AM1" s="83"/>
      <c r="AN1" s="83"/>
      <c r="AO1" s="83"/>
      <c r="AP1" s="83"/>
      <c r="AQ1" s="83"/>
      <c r="AR1" s="83"/>
      <c r="AS1" s="83"/>
      <c r="AT1" s="83"/>
      <c r="AU1" s="83"/>
      <c r="AV1" s="83"/>
    </row>
    <row r="3" spans="2:48" x14ac:dyDescent="0.25">
      <c r="B3" s="37" t="s">
        <v>254</v>
      </c>
      <c r="C3" t="s" vm="2">
        <v>253</v>
      </c>
      <c r="G3" s="37" t="s">
        <v>254</v>
      </c>
      <c r="H3" t="s" vm="1">
        <v>80</v>
      </c>
      <c r="Z3" s="37" t="s">
        <v>254</v>
      </c>
      <c r="AA3" t="s" vm="2">
        <v>253</v>
      </c>
      <c r="AE3" s="37" t="s">
        <v>254</v>
      </c>
      <c r="AF3" t="s" vm="1">
        <v>80</v>
      </c>
    </row>
    <row r="5" spans="2:48" x14ac:dyDescent="0.25">
      <c r="B5" s="37" t="s">
        <v>236</v>
      </c>
      <c r="C5" t="s">
        <v>568</v>
      </c>
      <c r="D5" t="s">
        <v>570</v>
      </c>
      <c r="H5" s="37" t="s">
        <v>256</v>
      </c>
      <c r="T5" t="s">
        <v>255</v>
      </c>
      <c r="U5" t="s">
        <v>5</v>
      </c>
      <c r="V5" t="s">
        <v>274</v>
      </c>
      <c r="W5" t="s">
        <v>6</v>
      </c>
      <c r="X5" t="s">
        <v>7</v>
      </c>
      <c r="Z5" s="37" t="s">
        <v>236</v>
      </c>
      <c r="AA5" t="s">
        <v>568</v>
      </c>
      <c r="AB5" t="s">
        <v>570</v>
      </c>
      <c r="AF5" s="37" t="s">
        <v>256</v>
      </c>
      <c r="AR5" t="s">
        <v>255</v>
      </c>
      <c r="AS5" t="s">
        <v>5</v>
      </c>
      <c r="AT5" t="s">
        <v>274</v>
      </c>
      <c r="AU5" t="s">
        <v>6</v>
      </c>
      <c r="AV5" t="s">
        <v>7</v>
      </c>
    </row>
    <row r="6" spans="2:48" x14ac:dyDescent="0.25">
      <c r="B6" s="38" t="s">
        <v>237</v>
      </c>
      <c r="C6" s="2">
        <v>13465</v>
      </c>
      <c r="D6" s="2">
        <v>11060</v>
      </c>
      <c r="E6" s="48">
        <f>D6/C6</f>
        <v>0.82138878574080953</v>
      </c>
      <c r="H6" t="s">
        <v>5</v>
      </c>
      <c r="J6" t="s">
        <v>33</v>
      </c>
      <c r="L6" t="s">
        <v>257</v>
      </c>
      <c r="N6" t="s">
        <v>258</v>
      </c>
      <c r="P6" t="s">
        <v>567</v>
      </c>
      <c r="Q6" t="s">
        <v>569</v>
      </c>
      <c r="S6" s="40" t="s">
        <v>260</v>
      </c>
      <c r="T6" s="48">
        <f>VLOOKUP($S6,$G$8:$Q$1048576,11,FALSE)/VLOOKUP($S6,$G$8:$Q$1048576,10,FALSE)</f>
        <v>0.82820920404760978</v>
      </c>
      <c r="U6" s="48">
        <f>VLOOKUP($S6,$G$8:$Q$1048576,3,FALSE)/VLOOKUP($S6,$G$8:$Q$1048576,2,FALSE)</f>
        <v>0.86636347734825958</v>
      </c>
      <c r="V6" s="48">
        <f>VLOOKUP($S6,$G$8:$Q$1048576,5,FALSE)/VLOOKUP($S6,$G$8:$Q$1048576,4,FALSE)</f>
        <v>0.79430333284392896</v>
      </c>
      <c r="W6" s="48">
        <f>VLOOKUP($S6,$G$8:$Q$1048576,7,FALSE)/VLOOKUP($S6,$G$8:$Q$1048576,6,FALSE)</f>
        <v>0.81839419648346245</v>
      </c>
      <c r="X6" s="48">
        <f>VLOOKUP($S6,$G$8:$Q$1048576,9,FALSE)/VLOOKUP($S6,$G$8:$Q$1048576,8,FALSE)</f>
        <v>0.84625876851130166</v>
      </c>
      <c r="Z6" s="38" t="s">
        <v>237</v>
      </c>
      <c r="AA6" s="2">
        <v>13465</v>
      </c>
      <c r="AB6" s="2">
        <v>11060</v>
      </c>
      <c r="AC6" s="39">
        <f>(AA6-AB6)/4</f>
        <v>601.25</v>
      </c>
      <c r="AF6" t="s">
        <v>5</v>
      </c>
      <c r="AH6" t="s">
        <v>33</v>
      </c>
      <c r="AJ6" t="s">
        <v>257</v>
      </c>
      <c r="AL6" t="s">
        <v>258</v>
      </c>
      <c r="AN6" t="s">
        <v>567</v>
      </c>
      <c r="AO6" t="s">
        <v>569</v>
      </c>
      <c r="AQ6" s="40" t="s">
        <v>260</v>
      </c>
      <c r="AR6" s="44">
        <f>(VLOOKUP($S6,$G$8:$Q$1048576,10,FALSE)-VLOOKUP($S6,$G$8:$Q$1048576,11,FALSE))/7</f>
        <v>633</v>
      </c>
      <c r="AS6" s="44">
        <f>(VLOOKUP($S6,$G$8:$Q$1048576,2,FALSE)-VLOOKUP($S6,$G$8:$Q$1048576,3,FALSE))/7</f>
        <v>109.14285714285714</v>
      </c>
      <c r="AT6" s="44">
        <f>(VLOOKUP($S6,$G$8:$Q$1048576,4,FALSE)-VLOOKUP($S6,$G$8:$Q$1048576,5,FALSE))/7</f>
        <v>200.14285714285714</v>
      </c>
      <c r="AU6" s="44">
        <f>(VLOOKUP($S6,$G$8:$Q$1048576,6,FALSE)-VLOOKUP($S6,$G$8:$Q$1048576,7,FALSE))/7</f>
        <v>211</v>
      </c>
      <c r="AV6" s="44">
        <f>(VLOOKUP($S6,$G$8:$Q$1048576,8,FALSE)-VLOOKUP($S6,$G$8:$Q$1048576,9,FALSE))/7</f>
        <v>112.71428571428571</v>
      </c>
    </row>
    <row r="7" spans="2:48" x14ac:dyDescent="0.25">
      <c r="B7" s="38" t="s">
        <v>238</v>
      </c>
      <c r="C7" s="2">
        <v>25751</v>
      </c>
      <c r="D7" s="2">
        <v>21909</v>
      </c>
      <c r="E7" s="48">
        <f t="shared" ref="E7:E20" si="0">D7/C7</f>
        <v>0.85080191060541344</v>
      </c>
      <c r="G7" s="37" t="s">
        <v>236</v>
      </c>
      <c r="H7" t="s">
        <v>568</v>
      </c>
      <c r="I7" t="s">
        <v>570</v>
      </c>
      <c r="J7" t="s">
        <v>568</v>
      </c>
      <c r="K7" t="s">
        <v>570</v>
      </c>
      <c r="L7" t="s">
        <v>568</v>
      </c>
      <c r="M7" t="s">
        <v>570</v>
      </c>
      <c r="N7" t="s">
        <v>568</v>
      </c>
      <c r="O7" t="s">
        <v>570</v>
      </c>
      <c r="S7" s="39" t="s">
        <v>261</v>
      </c>
      <c r="T7" s="48">
        <f t="shared" ref="T7:T19" si="1">VLOOKUP(S7,$G$8:$Q$1048576,11,FALSE)/VLOOKUP(S7,$G$8:$Q$1048576,10,FALSE)</f>
        <v>0.8630408583757726</v>
      </c>
      <c r="U7" s="48">
        <f t="shared" ref="U7:U19" si="2">VLOOKUP($S7,$G$8:$Q$1048576,3,FALSE)/VLOOKUP($S7,$G$8:$Q$1048576,2,FALSE)</f>
        <v>0.97317201472908998</v>
      </c>
      <c r="V7" s="48">
        <f t="shared" ref="V7:V19" si="3">VLOOKUP($S7,$G$8:$Q$1048576,5,FALSE)/VLOOKUP($S7,$G$8:$Q$1048576,4,FALSE)</f>
        <v>0.81288888888888888</v>
      </c>
      <c r="W7" s="48">
        <f t="shared" ref="W7:W19" si="4">VLOOKUP($S7,$G$8:$Q$1048576,7,FALSE)/VLOOKUP($S7,$G$8:$Q$1048576,6,FALSE)</f>
        <v>0.84297725024727987</v>
      </c>
      <c r="X7" s="48">
        <f t="shared" ref="X7:X19" si="5">VLOOKUP($S7,$G$8:$Q$1048576,9,FALSE)/VLOOKUP($S7,$G$8:$Q$1048576,8,FALSE)</f>
        <v>0.83847935160169818</v>
      </c>
      <c r="Z7" s="38" t="s">
        <v>238</v>
      </c>
      <c r="AA7" s="2">
        <v>25751</v>
      </c>
      <c r="AB7" s="2">
        <v>21909</v>
      </c>
      <c r="AC7" s="39">
        <f t="shared" ref="AC7:AC20" si="6">(AA7-AB7)/7</f>
        <v>548.85714285714289</v>
      </c>
      <c r="AE7" s="37" t="s">
        <v>236</v>
      </c>
      <c r="AF7" t="s">
        <v>568</v>
      </c>
      <c r="AG7" t="s">
        <v>570</v>
      </c>
      <c r="AH7" t="s">
        <v>568</v>
      </c>
      <c r="AI7" t="s">
        <v>570</v>
      </c>
      <c r="AJ7" t="s">
        <v>568</v>
      </c>
      <c r="AK7" t="s">
        <v>570</v>
      </c>
      <c r="AL7" t="s">
        <v>568</v>
      </c>
      <c r="AM7" t="s">
        <v>570</v>
      </c>
      <c r="AQ7" s="39" t="s">
        <v>261</v>
      </c>
      <c r="AR7" s="44">
        <f t="shared" ref="AR7:AR19" si="7">(VLOOKUP($S7,$G$8:$Q$1048576,10,FALSE)-VLOOKUP($S7,$G$8:$Q$1048576,11,FALSE))/7</f>
        <v>503.28571428571428</v>
      </c>
      <c r="AS7" s="44">
        <f t="shared" ref="AS7:AS19" si="8">(VLOOKUP($S7,$G$8:$Q$1048576,2,FALSE)-VLOOKUP($S7,$G$8:$Q$1048576,3,FALSE))/7</f>
        <v>21.857142857142858</v>
      </c>
      <c r="AT7" s="44">
        <f t="shared" ref="AT7:AT19" si="9">(VLOOKUP($S7,$G$8:$Q$1048576,4,FALSE)-VLOOKUP($S7,$G$8:$Q$1048576,5,FALSE))/7</f>
        <v>180.42857142857142</v>
      </c>
      <c r="AU7" s="44">
        <f t="shared" ref="AU7:AU19" si="10">(VLOOKUP($S7,$G$8:$Q$1048576,6,FALSE)-VLOOKUP($S7,$G$8:$Q$1048576,7,FALSE))/7</f>
        <v>181.42857142857142</v>
      </c>
      <c r="AV7" s="44">
        <f t="shared" ref="AV7:AV19" si="11">(VLOOKUP($S7,$G$8:$Q$1048576,8,FALSE)-VLOOKUP($S7,$G$8:$Q$1048576,9,FALSE))/7</f>
        <v>119.57142857142857</v>
      </c>
    </row>
    <row r="8" spans="2:48" x14ac:dyDescent="0.25">
      <c r="B8" s="38" t="s">
        <v>239</v>
      </c>
      <c r="C8" s="2">
        <v>25097</v>
      </c>
      <c r="D8" s="2">
        <v>21426</v>
      </c>
      <c r="E8" s="48">
        <f t="shared" si="0"/>
        <v>0.85372753715583538</v>
      </c>
      <c r="G8" s="38" t="s">
        <v>260</v>
      </c>
      <c r="H8" s="2">
        <v>5717</v>
      </c>
      <c r="I8" s="2">
        <v>4953</v>
      </c>
      <c r="J8" s="2">
        <v>6811</v>
      </c>
      <c r="K8" s="2">
        <v>5410</v>
      </c>
      <c r="L8" s="2">
        <v>8133</v>
      </c>
      <c r="M8" s="2">
        <v>6656</v>
      </c>
      <c r="N8" s="2">
        <v>5132</v>
      </c>
      <c r="O8" s="2">
        <v>4343</v>
      </c>
      <c r="P8" s="2">
        <v>25793</v>
      </c>
      <c r="Q8" s="2">
        <v>21362</v>
      </c>
      <c r="S8" s="39" t="s">
        <v>262</v>
      </c>
      <c r="T8" s="48">
        <f t="shared" si="1"/>
        <v>0.85207585453410328</v>
      </c>
      <c r="U8" s="48">
        <f t="shared" si="2"/>
        <v>0.91484906648054443</v>
      </c>
      <c r="V8" s="48">
        <f t="shared" si="3"/>
        <v>0.81595092024539873</v>
      </c>
      <c r="W8" s="48">
        <f t="shared" si="4"/>
        <v>0.83926578196700985</v>
      </c>
      <c r="X8" s="48">
        <f t="shared" si="5"/>
        <v>0.84915550378567273</v>
      </c>
      <c r="Z8" s="38" t="s">
        <v>239</v>
      </c>
      <c r="AA8" s="2">
        <v>25097</v>
      </c>
      <c r="AB8" s="2">
        <v>21426</v>
      </c>
      <c r="AC8" s="39">
        <f t="shared" si="6"/>
        <v>524.42857142857144</v>
      </c>
      <c r="AE8" s="38" t="s">
        <v>260</v>
      </c>
      <c r="AF8" s="2">
        <v>5717</v>
      </c>
      <c r="AG8" s="2">
        <v>4953</v>
      </c>
      <c r="AH8" s="2">
        <v>6811</v>
      </c>
      <c r="AI8" s="2">
        <v>5410</v>
      </c>
      <c r="AJ8" s="2">
        <v>8133</v>
      </c>
      <c r="AK8" s="2">
        <v>6656</v>
      </c>
      <c r="AL8" s="2">
        <v>5132</v>
      </c>
      <c r="AM8" s="2">
        <v>4343</v>
      </c>
      <c r="AN8" s="2">
        <v>25793</v>
      </c>
      <c r="AO8" s="2">
        <v>21362</v>
      </c>
      <c r="AQ8" s="39" t="s">
        <v>262</v>
      </c>
      <c r="AR8" s="44">
        <f t="shared" si="7"/>
        <v>541.57142857142856</v>
      </c>
      <c r="AS8" s="44">
        <f t="shared" si="8"/>
        <v>69.714285714285708</v>
      </c>
      <c r="AT8" s="44">
        <f t="shared" si="9"/>
        <v>175.71428571428572</v>
      </c>
      <c r="AU8" s="44">
        <f t="shared" si="10"/>
        <v>185.14285714285714</v>
      </c>
      <c r="AV8" s="44">
        <f t="shared" si="11"/>
        <v>111</v>
      </c>
    </row>
    <row r="9" spans="2:48" x14ac:dyDescent="0.25">
      <c r="B9" s="38" t="s">
        <v>240</v>
      </c>
      <c r="C9" s="2">
        <v>25896</v>
      </c>
      <c r="D9" s="2">
        <v>21061</v>
      </c>
      <c r="E9" s="48">
        <f t="shared" si="0"/>
        <v>0.81329162805066424</v>
      </c>
      <c r="G9" s="38" t="s">
        <v>261</v>
      </c>
      <c r="H9" s="2">
        <v>5703</v>
      </c>
      <c r="I9" s="2">
        <v>5550</v>
      </c>
      <c r="J9" s="2">
        <v>6750</v>
      </c>
      <c r="K9" s="2">
        <v>5487</v>
      </c>
      <c r="L9" s="2">
        <v>8088</v>
      </c>
      <c r="M9" s="2">
        <v>6818</v>
      </c>
      <c r="N9" s="2">
        <v>5182</v>
      </c>
      <c r="O9" s="2">
        <v>4345</v>
      </c>
      <c r="P9" s="2">
        <v>25723</v>
      </c>
      <c r="Q9" s="2">
        <v>22200</v>
      </c>
      <c r="S9" s="39" t="s">
        <v>263</v>
      </c>
      <c r="T9" s="48">
        <f t="shared" si="1"/>
        <v>0.82160617095422683</v>
      </c>
      <c r="U9" s="48">
        <f t="shared" si="2"/>
        <v>0.88093563137530773</v>
      </c>
      <c r="V9" s="48">
        <f t="shared" si="3"/>
        <v>0.77893639207507825</v>
      </c>
      <c r="W9" s="48">
        <f t="shared" si="4"/>
        <v>0.81605729362985302</v>
      </c>
      <c r="X9" s="48">
        <f t="shared" si="5"/>
        <v>0.82030496043234902</v>
      </c>
      <c r="Z9" s="38" t="s">
        <v>240</v>
      </c>
      <c r="AA9" s="2">
        <v>25896</v>
      </c>
      <c r="AB9" s="2">
        <v>21061</v>
      </c>
      <c r="AC9" s="39">
        <f t="shared" si="6"/>
        <v>690.71428571428567</v>
      </c>
      <c r="AE9" s="38" t="s">
        <v>261</v>
      </c>
      <c r="AF9" s="2">
        <v>5703</v>
      </c>
      <c r="AG9" s="2">
        <v>5550</v>
      </c>
      <c r="AH9" s="2">
        <v>6750</v>
      </c>
      <c r="AI9" s="2">
        <v>5487</v>
      </c>
      <c r="AJ9" s="2">
        <v>8088</v>
      </c>
      <c r="AK9" s="2">
        <v>6818</v>
      </c>
      <c r="AL9" s="2">
        <v>5182</v>
      </c>
      <c r="AM9" s="2">
        <v>4345</v>
      </c>
      <c r="AN9" s="2">
        <v>25723</v>
      </c>
      <c r="AO9" s="2">
        <v>22200</v>
      </c>
      <c r="AQ9" s="39" t="s">
        <v>263</v>
      </c>
      <c r="AR9" s="44">
        <f t="shared" si="7"/>
        <v>650.85714285714289</v>
      </c>
      <c r="AS9" s="44">
        <f t="shared" si="8"/>
        <v>96.714285714285708</v>
      </c>
      <c r="AT9" s="44">
        <f t="shared" si="9"/>
        <v>212</v>
      </c>
      <c r="AU9" s="44">
        <f t="shared" si="10"/>
        <v>209.14285714285714</v>
      </c>
      <c r="AV9" s="44">
        <f t="shared" si="11"/>
        <v>133</v>
      </c>
    </row>
    <row r="10" spans="2:48" x14ac:dyDescent="0.25">
      <c r="B10" s="38" t="s">
        <v>241</v>
      </c>
      <c r="C10" s="2">
        <v>26302</v>
      </c>
      <c r="D10" s="2">
        <v>21611</v>
      </c>
      <c r="E10" s="48">
        <f t="shared" si="0"/>
        <v>0.82164854383697061</v>
      </c>
      <c r="G10" s="38" t="s">
        <v>262</v>
      </c>
      <c r="H10" s="2">
        <v>5731</v>
      </c>
      <c r="I10" s="2">
        <v>5243</v>
      </c>
      <c r="J10" s="2">
        <v>6683</v>
      </c>
      <c r="K10" s="2">
        <v>5453</v>
      </c>
      <c r="L10" s="2">
        <v>8063</v>
      </c>
      <c r="M10" s="2">
        <v>6767</v>
      </c>
      <c r="N10" s="2">
        <v>5151</v>
      </c>
      <c r="O10" s="2">
        <v>4374</v>
      </c>
      <c r="P10" s="2">
        <v>25628</v>
      </c>
      <c r="Q10" s="2">
        <v>21837</v>
      </c>
      <c r="S10" s="39" t="s">
        <v>264</v>
      </c>
      <c r="T10" s="48">
        <f t="shared" si="1"/>
        <v>0.81886438291881747</v>
      </c>
      <c r="U10" s="48">
        <f t="shared" si="2"/>
        <v>0.86457780138077533</v>
      </c>
      <c r="V10" s="48">
        <f t="shared" si="3"/>
        <v>0.791442250149611</v>
      </c>
      <c r="W10" s="48">
        <f t="shared" si="4"/>
        <v>0.81178540017590151</v>
      </c>
      <c r="X10" s="48">
        <f t="shared" si="5"/>
        <v>0.81534090909090906</v>
      </c>
      <c r="Z10" s="38" t="s">
        <v>241</v>
      </c>
      <c r="AA10" s="2">
        <v>26302</v>
      </c>
      <c r="AB10" s="2">
        <v>21611</v>
      </c>
      <c r="AC10" s="39">
        <f t="shared" si="6"/>
        <v>670.14285714285711</v>
      </c>
      <c r="AE10" s="38" t="s">
        <v>262</v>
      </c>
      <c r="AF10" s="2">
        <v>5731</v>
      </c>
      <c r="AG10" s="2">
        <v>5243</v>
      </c>
      <c r="AH10" s="2">
        <v>6683</v>
      </c>
      <c r="AI10" s="2">
        <v>5453</v>
      </c>
      <c r="AJ10" s="2">
        <v>8063</v>
      </c>
      <c r="AK10" s="2">
        <v>6767</v>
      </c>
      <c r="AL10" s="2">
        <v>5151</v>
      </c>
      <c r="AM10" s="2">
        <v>4374</v>
      </c>
      <c r="AN10" s="2">
        <v>25628</v>
      </c>
      <c r="AO10" s="2">
        <v>21837</v>
      </c>
      <c r="AQ10" s="39" t="s">
        <v>264</v>
      </c>
      <c r="AR10" s="44">
        <f t="shared" si="7"/>
        <v>661.71428571428567</v>
      </c>
      <c r="AS10" s="44">
        <f t="shared" si="8"/>
        <v>109.28571428571429</v>
      </c>
      <c r="AT10" s="44">
        <f t="shared" si="9"/>
        <v>199.14285714285714</v>
      </c>
      <c r="AU10" s="44">
        <f t="shared" si="10"/>
        <v>214</v>
      </c>
      <c r="AV10" s="44">
        <f t="shared" si="11"/>
        <v>139.28571428571428</v>
      </c>
    </row>
    <row r="11" spans="2:48" x14ac:dyDescent="0.25">
      <c r="B11" s="38" t="s">
        <v>242</v>
      </c>
      <c r="C11" s="2">
        <v>26735</v>
      </c>
      <c r="D11" s="2">
        <v>23133</v>
      </c>
      <c r="E11" s="48">
        <f t="shared" si="0"/>
        <v>0.86527024499719474</v>
      </c>
      <c r="G11" s="38" t="s">
        <v>263</v>
      </c>
      <c r="H11" s="2">
        <v>5686</v>
      </c>
      <c r="I11" s="2">
        <v>5009</v>
      </c>
      <c r="J11" s="2">
        <v>6713</v>
      </c>
      <c r="K11" s="2">
        <v>5229</v>
      </c>
      <c r="L11" s="2">
        <v>7959</v>
      </c>
      <c r="M11" s="2">
        <v>6495</v>
      </c>
      <c r="N11" s="2">
        <v>5181</v>
      </c>
      <c r="O11" s="2">
        <v>4250</v>
      </c>
      <c r="P11" s="2">
        <v>25539</v>
      </c>
      <c r="Q11" s="2">
        <v>20983</v>
      </c>
      <c r="S11" s="39" t="s">
        <v>265</v>
      </c>
      <c r="T11" s="48">
        <f t="shared" si="1"/>
        <v>0.86804004620716213</v>
      </c>
      <c r="U11" s="48">
        <f t="shared" si="2"/>
        <v>0.90392706872370265</v>
      </c>
      <c r="V11" s="48">
        <f t="shared" si="3"/>
        <v>0.84308588064046575</v>
      </c>
      <c r="W11" s="48">
        <f t="shared" si="4"/>
        <v>0.8689380751056951</v>
      </c>
      <c r="X11" s="48">
        <f t="shared" si="5"/>
        <v>0.86047814717967874</v>
      </c>
      <c r="Z11" s="38" t="s">
        <v>242</v>
      </c>
      <c r="AA11" s="2">
        <v>26735</v>
      </c>
      <c r="AB11" s="2">
        <v>23133</v>
      </c>
      <c r="AC11" s="39">
        <f t="shared" si="6"/>
        <v>514.57142857142856</v>
      </c>
      <c r="AE11" s="38" t="s">
        <v>263</v>
      </c>
      <c r="AF11" s="2">
        <v>5686</v>
      </c>
      <c r="AG11" s="2">
        <v>5009</v>
      </c>
      <c r="AH11" s="2">
        <v>6713</v>
      </c>
      <c r="AI11" s="2">
        <v>5229</v>
      </c>
      <c r="AJ11" s="2">
        <v>7959</v>
      </c>
      <c r="AK11" s="2">
        <v>6495</v>
      </c>
      <c r="AL11" s="2">
        <v>5181</v>
      </c>
      <c r="AM11" s="2">
        <v>4250</v>
      </c>
      <c r="AN11" s="2">
        <v>25539</v>
      </c>
      <c r="AO11" s="2">
        <v>20983</v>
      </c>
      <c r="AQ11" s="39" t="s">
        <v>265</v>
      </c>
      <c r="AR11" s="44">
        <f t="shared" si="7"/>
        <v>489.57142857142856</v>
      </c>
      <c r="AS11" s="44">
        <f t="shared" si="8"/>
        <v>78.285714285714292</v>
      </c>
      <c r="AT11" s="44">
        <f t="shared" si="9"/>
        <v>154</v>
      </c>
      <c r="AU11" s="44">
        <f t="shared" si="10"/>
        <v>150.57142857142858</v>
      </c>
      <c r="AV11" s="44">
        <f t="shared" si="11"/>
        <v>106.71428571428571</v>
      </c>
    </row>
    <row r="12" spans="2:48" x14ac:dyDescent="0.25">
      <c r="B12" s="38" t="s">
        <v>243</v>
      </c>
      <c r="C12" s="2">
        <v>27002</v>
      </c>
      <c r="D12" s="2">
        <v>23087</v>
      </c>
      <c r="E12" s="48">
        <f t="shared" si="0"/>
        <v>0.85501073994518928</v>
      </c>
      <c r="G12" s="38" t="s">
        <v>264</v>
      </c>
      <c r="H12" s="2">
        <v>5649</v>
      </c>
      <c r="I12" s="2">
        <v>4884</v>
      </c>
      <c r="J12" s="2">
        <v>6684</v>
      </c>
      <c r="K12" s="2">
        <v>5290</v>
      </c>
      <c r="L12" s="2">
        <v>7959</v>
      </c>
      <c r="M12" s="2">
        <v>6461</v>
      </c>
      <c r="N12" s="2">
        <v>5280</v>
      </c>
      <c r="O12" s="2">
        <v>4305</v>
      </c>
      <c r="P12" s="2">
        <v>25572</v>
      </c>
      <c r="Q12" s="2">
        <v>20940</v>
      </c>
      <c r="S12" s="39" t="s">
        <v>266</v>
      </c>
      <c r="T12" s="48">
        <f t="shared" si="1"/>
        <v>0.86891241578440803</v>
      </c>
      <c r="U12" s="48">
        <f t="shared" si="2"/>
        <v>0.92422382038238904</v>
      </c>
      <c r="V12" s="48">
        <f t="shared" si="3"/>
        <v>0.83703595439929845</v>
      </c>
      <c r="W12" s="48">
        <f t="shared" si="4"/>
        <v>0.86271837442696075</v>
      </c>
      <c r="X12" s="48">
        <f t="shared" si="5"/>
        <v>0.86010072747621713</v>
      </c>
      <c r="Z12" s="38" t="s">
        <v>243</v>
      </c>
      <c r="AA12" s="2">
        <v>27002</v>
      </c>
      <c r="AB12" s="2">
        <v>23087</v>
      </c>
      <c r="AC12" s="39">
        <f t="shared" si="6"/>
        <v>559.28571428571433</v>
      </c>
      <c r="AE12" s="38" t="s">
        <v>264</v>
      </c>
      <c r="AF12" s="2">
        <v>5649</v>
      </c>
      <c r="AG12" s="2">
        <v>4884</v>
      </c>
      <c r="AH12" s="2">
        <v>6684</v>
      </c>
      <c r="AI12" s="2">
        <v>5290</v>
      </c>
      <c r="AJ12" s="2">
        <v>7959</v>
      </c>
      <c r="AK12" s="2">
        <v>6461</v>
      </c>
      <c r="AL12" s="2">
        <v>5280</v>
      </c>
      <c r="AM12" s="2">
        <v>4305</v>
      </c>
      <c r="AN12" s="2">
        <v>25572</v>
      </c>
      <c r="AO12" s="2">
        <v>20940</v>
      </c>
      <c r="AQ12" s="39" t="s">
        <v>266</v>
      </c>
      <c r="AR12" s="44">
        <f t="shared" si="7"/>
        <v>486.42857142857144</v>
      </c>
      <c r="AS12" s="44">
        <f t="shared" si="8"/>
        <v>61.714285714285715</v>
      </c>
      <c r="AT12" s="44">
        <f t="shared" si="9"/>
        <v>159.28571428571428</v>
      </c>
      <c r="AU12" s="44">
        <f t="shared" si="10"/>
        <v>158.28571428571428</v>
      </c>
      <c r="AV12" s="44">
        <f t="shared" si="11"/>
        <v>107.14285714285714</v>
      </c>
    </row>
    <row r="13" spans="2:48" x14ac:dyDescent="0.25">
      <c r="B13" s="38" t="s">
        <v>244</v>
      </c>
      <c r="C13" s="2">
        <v>27017</v>
      </c>
      <c r="D13" s="2">
        <v>22977</v>
      </c>
      <c r="E13" s="48">
        <f t="shared" si="0"/>
        <v>0.85046452233778735</v>
      </c>
      <c r="G13" s="38" t="s">
        <v>265</v>
      </c>
      <c r="H13" s="2">
        <v>5704</v>
      </c>
      <c r="I13" s="2">
        <v>5156</v>
      </c>
      <c r="J13" s="2">
        <v>6870</v>
      </c>
      <c r="K13" s="2">
        <v>5792</v>
      </c>
      <c r="L13" s="2">
        <v>8042</v>
      </c>
      <c r="M13" s="2">
        <v>6988</v>
      </c>
      <c r="N13" s="2">
        <v>5354</v>
      </c>
      <c r="O13" s="2">
        <v>4607</v>
      </c>
      <c r="P13" s="2">
        <v>25970</v>
      </c>
      <c r="Q13" s="2">
        <v>22543</v>
      </c>
      <c r="S13" s="39" t="s">
        <v>267</v>
      </c>
      <c r="T13" s="48" t="e">
        <f t="shared" si="1"/>
        <v>#N/A</v>
      </c>
      <c r="U13" s="48" t="e">
        <f t="shared" si="2"/>
        <v>#N/A</v>
      </c>
      <c r="V13" s="48" t="e">
        <f t="shared" si="3"/>
        <v>#N/A</v>
      </c>
      <c r="W13" s="48" t="e">
        <f t="shared" si="4"/>
        <v>#N/A</v>
      </c>
      <c r="X13" s="48" t="e">
        <f t="shared" si="5"/>
        <v>#N/A</v>
      </c>
      <c r="Z13" s="38" t="s">
        <v>244</v>
      </c>
      <c r="AA13" s="2">
        <v>27017</v>
      </c>
      <c r="AB13" s="2">
        <v>22977</v>
      </c>
      <c r="AC13" s="39">
        <f t="shared" si="6"/>
        <v>577.14285714285711</v>
      </c>
      <c r="AE13" s="38" t="s">
        <v>265</v>
      </c>
      <c r="AF13" s="2">
        <v>5704</v>
      </c>
      <c r="AG13" s="2">
        <v>5156</v>
      </c>
      <c r="AH13" s="2">
        <v>6870</v>
      </c>
      <c r="AI13" s="2">
        <v>5792</v>
      </c>
      <c r="AJ13" s="2">
        <v>8042</v>
      </c>
      <c r="AK13" s="2">
        <v>6988</v>
      </c>
      <c r="AL13" s="2">
        <v>5354</v>
      </c>
      <c r="AM13" s="2">
        <v>4607</v>
      </c>
      <c r="AN13" s="2">
        <v>25970</v>
      </c>
      <c r="AO13" s="2">
        <v>22543</v>
      </c>
      <c r="AQ13" s="39" t="s">
        <v>267</v>
      </c>
      <c r="AR13" s="44" t="e">
        <f t="shared" si="7"/>
        <v>#N/A</v>
      </c>
      <c r="AS13" s="44" t="e">
        <f t="shared" si="8"/>
        <v>#N/A</v>
      </c>
      <c r="AT13" s="44" t="e">
        <f t="shared" si="9"/>
        <v>#N/A</v>
      </c>
      <c r="AU13" s="44" t="e">
        <f t="shared" si="10"/>
        <v>#N/A</v>
      </c>
      <c r="AV13" s="44" t="e">
        <f t="shared" si="11"/>
        <v>#N/A</v>
      </c>
    </row>
    <row r="14" spans="2:48" x14ac:dyDescent="0.25">
      <c r="B14" s="38" t="s">
        <v>245</v>
      </c>
      <c r="C14" s="2">
        <v>26945</v>
      </c>
      <c r="D14" s="2">
        <v>22953</v>
      </c>
      <c r="E14" s="48">
        <f t="shared" si="0"/>
        <v>0.8518463536834292</v>
      </c>
      <c r="G14" s="38" t="s">
        <v>266</v>
      </c>
      <c r="H14" s="2">
        <v>5701</v>
      </c>
      <c r="I14" s="2">
        <v>5269</v>
      </c>
      <c r="J14" s="2">
        <v>6842</v>
      </c>
      <c r="K14" s="2">
        <v>5727</v>
      </c>
      <c r="L14" s="2">
        <v>8071</v>
      </c>
      <c r="M14" s="2">
        <v>6963</v>
      </c>
      <c r="N14" s="2">
        <v>5361</v>
      </c>
      <c r="O14" s="2">
        <v>4611</v>
      </c>
      <c r="P14" s="2">
        <v>25975</v>
      </c>
      <c r="Q14" s="2">
        <v>22570</v>
      </c>
      <c r="S14" s="39" t="s">
        <v>268</v>
      </c>
      <c r="T14" s="48" t="e">
        <f t="shared" si="1"/>
        <v>#N/A</v>
      </c>
      <c r="U14" s="48" t="e">
        <f t="shared" si="2"/>
        <v>#N/A</v>
      </c>
      <c r="V14" s="48" t="e">
        <f t="shared" si="3"/>
        <v>#N/A</v>
      </c>
      <c r="W14" s="48" t="e">
        <f t="shared" si="4"/>
        <v>#N/A</v>
      </c>
      <c r="X14" s="48" t="e">
        <f t="shared" si="5"/>
        <v>#N/A</v>
      </c>
      <c r="Z14" s="38" t="s">
        <v>245</v>
      </c>
      <c r="AA14" s="2">
        <v>26945</v>
      </c>
      <c r="AB14" s="2">
        <v>22953</v>
      </c>
      <c r="AC14" s="39">
        <f t="shared" si="6"/>
        <v>570.28571428571433</v>
      </c>
      <c r="AE14" s="38" t="s">
        <v>266</v>
      </c>
      <c r="AF14" s="2">
        <v>5701</v>
      </c>
      <c r="AG14" s="2">
        <v>5269</v>
      </c>
      <c r="AH14" s="2">
        <v>6842</v>
      </c>
      <c r="AI14" s="2">
        <v>5727</v>
      </c>
      <c r="AJ14" s="2">
        <v>8071</v>
      </c>
      <c r="AK14" s="2">
        <v>6963</v>
      </c>
      <c r="AL14" s="2">
        <v>5361</v>
      </c>
      <c r="AM14" s="2">
        <v>4611</v>
      </c>
      <c r="AN14" s="2">
        <v>25975</v>
      </c>
      <c r="AO14" s="2">
        <v>22570</v>
      </c>
      <c r="AQ14" s="39" t="s">
        <v>268</v>
      </c>
      <c r="AR14" s="44" t="e">
        <f t="shared" si="7"/>
        <v>#N/A</v>
      </c>
      <c r="AS14" s="44" t="e">
        <f t="shared" si="8"/>
        <v>#N/A</v>
      </c>
      <c r="AT14" s="44" t="e">
        <f t="shared" si="9"/>
        <v>#N/A</v>
      </c>
      <c r="AU14" s="44" t="e">
        <f t="shared" si="10"/>
        <v>#N/A</v>
      </c>
      <c r="AV14" s="44" t="e">
        <f t="shared" si="11"/>
        <v>#N/A</v>
      </c>
    </row>
    <row r="15" spans="2:48" x14ac:dyDescent="0.25">
      <c r="B15" s="38" t="s">
        <v>246</v>
      </c>
      <c r="C15" s="2">
        <v>26742</v>
      </c>
      <c r="D15" s="2">
        <v>23074</v>
      </c>
      <c r="E15" s="48">
        <f t="shared" si="0"/>
        <v>0.86283748410739658</v>
      </c>
      <c r="G15" s="38" t="s">
        <v>252</v>
      </c>
      <c r="H15" s="2">
        <v>39891</v>
      </c>
      <c r="I15" s="2">
        <v>36064</v>
      </c>
      <c r="J15" s="2">
        <v>47353</v>
      </c>
      <c r="K15" s="2">
        <v>38388</v>
      </c>
      <c r="L15" s="2">
        <v>56315</v>
      </c>
      <c r="M15" s="2">
        <v>47148</v>
      </c>
      <c r="N15" s="2">
        <v>36641</v>
      </c>
      <c r="O15" s="2">
        <v>30835</v>
      </c>
      <c r="P15" s="2">
        <v>180200</v>
      </c>
      <c r="Q15" s="2">
        <v>152435</v>
      </c>
      <c r="S15" s="39" t="s">
        <v>269</v>
      </c>
      <c r="T15" s="48" t="e">
        <f t="shared" si="1"/>
        <v>#N/A</v>
      </c>
      <c r="U15" s="48" t="e">
        <f t="shared" si="2"/>
        <v>#N/A</v>
      </c>
      <c r="V15" s="48" t="e">
        <f t="shared" si="3"/>
        <v>#N/A</v>
      </c>
      <c r="W15" s="48" t="e">
        <f t="shared" si="4"/>
        <v>#N/A</v>
      </c>
      <c r="X15" s="48" t="e">
        <f t="shared" si="5"/>
        <v>#N/A</v>
      </c>
      <c r="Z15" s="38" t="s">
        <v>246</v>
      </c>
      <c r="AA15" s="2">
        <v>26742</v>
      </c>
      <c r="AB15" s="2">
        <v>23074</v>
      </c>
      <c r="AC15" s="39">
        <f t="shared" si="6"/>
        <v>524</v>
      </c>
      <c r="AE15" s="38" t="s">
        <v>252</v>
      </c>
      <c r="AF15" s="2">
        <v>39891</v>
      </c>
      <c r="AG15" s="2">
        <v>36064</v>
      </c>
      <c r="AH15" s="2">
        <v>47353</v>
      </c>
      <c r="AI15" s="2">
        <v>38388</v>
      </c>
      <c r="AJ15" s="2">
        <v>56315</v>
      </c>
      <c r="AK15" s="2">
        <v>47148</v>
      </c>
      <c r="AL15" s="2">
        <v>36641</v>
      </c>
      <c r="AM15" s="2">
        <v>30835</v>
      </c>
      <c r="AN15" s="2">
        <v>180200</v>
      </c>
      <c r="AO15" s="2">
        <v>152435</v>
      </c>
      <c r="AQ15" s="39" t="s">
        <v>269</v>
      </c>
      <c r="AR15" s="44" t="e">
        <f t="shared" si="7"/>
        <v>#N/A</v>
      </c>
      <c r="AS15" s="44" t="e">
        <f t="shared" si="8"/>
        <v>#N/A</v>
      </c>
      <c r="AT15" s="44" t="e">
        <f t="shared" si="9"/>
        <v>#N/A</v>
      </c>
      <c r="AU15" s="44" t="e">
        <f t="shared" si="10"/>
        <v>#N/A</v>
      </c>
      <c r="AV15" s="44" t="e">
        <f t="shared" si="11"/>
        <v>#N/A</v>
      </c>
    </row>
    <row r="16" spans="2:48" x14ac:dyDescent="0.25">
      <c r="B16" s="38" t="s">
        <v>247</v>
      </c>
      <c r="C16" s="2">
        <v>27260</v>
      </c>
      <c r="D16" s="2">
        <v>23041</v>
      </c>
      <c r="E16" s="48">
        <f t="shared" si="0"/>
        <v>0.84523110785033018</v>
      </c>
      <c r="S16" s="39" t="s">
        <v>270</v>
      </c>
      <c r="T16" s="48" t="e">
        <f t="shared" si="1"/>
        <v>#N/A</v>
      </c>
      <c r="U16" s="48" t="e">
        <f t="shared" si="2"/>
        <v>#N/A</v>
      </c>
      <c r="V16" s="48" t="e">
        <f t="shared" si="3"/>
        <v>#N/A</v>
      </c>
      <c r="W16" s="48" t="e">
        <f t="shared" si="4"/>
        <v>#N/A</v>
      </c>
      <c r="X16" s="48" t="e">
        <f t="shared" si="5"/>
        <v>#N/A</v>
      </c>
      <c r="Z16" s="38" t="s">
        <v>247</v>
      </c>
      <c r="AA16" s="2">
        <v>27260</v>
      </c>
      <c r="AB16" s="2">
        <v>23041</v>
      </c>
      <c r="AC16" s="39">
        <f t="shared" si="6"/>
        <v>602.71428571428567</v>
      </c>
      <c r="AQ16" s="39" t="s">
        <v>270</v>
      </c>
      <c r="AR16" s="44" t="e">
        <f t="shared" si="7"/>
        <v>#N/A</v>
      </c>
      <c r="AS16" s="44" t="e">
        <f t="shared" si="8"/>
        <v>#N/A</v>
      </c>
      <c r="AT16" s="44" t="e">
        <f t="shared" si="9"/>
        <v>#N/A</v>
      </c>
      <c r="AU16" s="44" t="e">
        <f t="shared" si="10"/>
        <v>#N/A</v>
      </c>
      <c r="AV16" s="44" t="e">
        <f t="shared" si="11"/>
        <v>#N/A</v>
      </c>
    </row>
    <row r="17" spans="2:48" x14ac:dyDescent="0.25">
      <c r="B17" s="38" t="s">
        <v>248</v>
      </c>
      <c r="C17" s="2">
        <v>27008</v>
      </c>
      <c r="D17" s="2">
        <v>22239</v>
      </c>
      <c r="E17" s="48">
        <f t="shared" si="0"/>
        <v>0.82342268957345977</v>
      </c>
      <c r="S17" s="39" t="s">
        <v>271</v>
      </c>
      <c r="T17" s="48" t="e">
        <f t="shared" si="1"/>
        <v>#N/A</v>
      </c>
      <c r="U17" s="48" t="e">
        <f t="shared" si="2"/>
        <v>#N/A</v>
      </c>
      <c r="V17" s="48" t="e">
        <f t="shared" si="3"/>
        <v>#N/A</v>
      </c>
      <c r="W17" s="48" t="e">
        <f t="shared" si="4"/>
        <v>#N/A</v>
      </c>
      <c r="X17" s="48" t="e">
        <f t="shared" si="5"/>
        <v>#N/A</v>
      </c>
      <c r="Z17" s="38" t="s">
        <v>248</v>
      </c>
      <c r="AA17" s="2">
        <v>27008</v>
      </c>
      <c r="AB17" s="2">
        <v>22239</v>
      </c>
      <c r="AC17" s="39">
        <f t="shared" si="6"/>
        <v>681.28571428571433</v>
      </c>
      <c r="AQ17" s="39" t="s">
        <v>271</v>
      </c>
      <c r="AR17" s="44" t="e">
        <f t="shared" si="7"/>
        <v>#N/A</v>
      </c>
      <c r="AS17" s="44" t="e">
        <f t="shared" si="8"/>
        <v>#N/A</v>
      </c>
      <c r="AT17" s="44" t="e">
        <f t="shared" si="9"/>
        <v>#N/A</v>
      </c>
      <c r="AU17" s="44" t="e">
        <f t="shared" si="10"/>
        <v>#N/A</v>
      </c>
      <c r="AV17" s="44" t="e">
        <f t="shared" si="11"/>
        <v>#N/A</v>
      </c>
    </row>
    <row r="18" spans="2:48" x14ac:dyDescent="0.25">
      <c r="B18" s="38" t="s">
        <v>249</v>
      </c>
      <c r="C18" s="2">
        <v>26857</v>
      </c>
      <c r="D18" s="2">
        <v>22310</v>
      </c>
      <c r="E18" s="48">
        <f t="shared" si="0"/>
        <v>0.83069590795695725</v>
      </c>
      <c r="S18" s="39" t="s">
        <v>272</v>
      </c>
      <c r="T18" s="48" t="e">
        <f t="shared" si="1"/>
        <v>#N/A</v>
      </c>
      <c r="U18" s="48" t="e">
        <f t="shared" si="2"/>
        <v>#N/A</v>
      </c>
      <c r="V18" s="48" t="e">
        <f t="shared" si="3"/>
        <v>#N/A</v>
      </c>
      <c r="W18" s="48" t="e">
        <f t="shared" si="4"/>
        <v>#N/A</v>
      </c>
      <c r="X18" s="48" t="e">
        <f t="shared" si="5"/>
        <v>#N/A</v>
      </c>
      <c r="Z18" s="38" t="s">
        <v>249</v>
      </c>
      <c r="AA18" s="2">
        <v>26857</v>
      </c>
      <c r="AB18" s="2">
        <v>22310</v>
      </c>
      <c r="AC18" s="39">
        <f t="shared" si="6"/>
        <v>649.57142857142856</v>
      </c>
      <c r="AQ18" s="39" t="s">
        <v>272</v>
      </c>
      <c r="AR18" s="44" t="e">
        <f t="shared" si="7"/>
        <v>#N/A</v>
      </c>
      <c r="AS18" s="44" t="e">
        <f t="shared" si="8"/>
        <v>#N/A</v>
      </c>
      <c r="AT18" s="44" t="e">
        <f t="shared" si="9"/>
        <v>#N/A</v>
      </c>
      <c r="AU18" s="44" t="e">
        <f t="shared" si="10"/>
        <v>#N/A</v>
      </c>
      <c r="AV18" s="44" t="e">
        <f t="shared" si="11"/>
        <v>#N/A</v>
      </c>
    </row>
    <row r="19" spans="2:48" x14ac:dyDescent="0.25">
      <c r="B19" s="38" t="s">
        <v>250</v>
      </c>
      <c r="C19" s="2">
        <v>27054</v>
      </c>
      <c r="D19" s="2">
        <v>22331</v>
      </c>
      <c r="E19" s="48">
        <f t="shared" si="0"/>
        <v>0.82542322761883635</v>
      </c>
      <c r="S19" s="39" t="s">
        <v>273</v>
      </c>
      <c r="T19" s="48" t="e">
        <f t="shared" si="1"/>
        <v>#N/A</v>
      </c>
      <c r="U19" s="48" t="e">
        <f t="shared" si="2"/>
        <v>#N/A</v>
      </c>
      <c r="V19" s="48" t="e">
        <f t="shared" si="3"/>
        <v>#N/A</v>
      </c>
      <c r="W19" s="48" t="e">
        <f t="shared" si="4"/>
        <v>#N/A</v>
      </c>
      <c r="X19" s="48" t="e">
        <f t="shared" si="5"/>
        <v>#N/A</v>
      </c>
      <c r="Z19" s="38" t="s">
        <v>250</v>
      </c>
      <c r="AA19" s="2">
        <v>27054</v>
      </c>
      <c r="AB19" s="2">
        <v>22331</v>
      </c>
      <c r="AC19" s="39">
        <f t="shared" si="6"/>
        <v>674.71428571428567</v>
      </c>
      <c r="AQ19" s="39" t="s">
        <v>273</v>
      </c>
      <c r="AR19" s="44" t="e">
        <f t="shared" si="7"/>
        <v>#N/A</v>
      </c>
      <c r="AS19" s="44" t="e">
        <f t="shared" si="8"/>
        <v>#N/A</v>
      </c>
      <c r="AT19" s="44" t="e">
        <f t="shared" si="9"/>
        <v>#N/A</v>
      </c>
      <c r="AU19" s="44" t="e">
        <f t="shared" si="10"/>
        <v>#N/A</v>
      </c>
      <c r="AV19" s="44" t="e">
        <f t="shared" si="11"/>
        <v>#N/A</v>
      </c>
    </row>
    <row r="20" spans="2:48" x14ac:dyDescent="0.25">
      <c r="B20" s="38" t="s">
        <v>251</v>
      </c>
      <c r="C20" s="2">
        <v>27160</v>
      </c>
      <c r="D20" s="2">
        <v>22626</v>
      </c>
      <c r="E20" s="48">
        <f t="shared" si="0"/>
        <v>0.8330633284241532</v>
      </c>
      <c r="Z20" s="38" t="s">
        <v>251</v>
      </c>
      <c r="AA20" s="2">
        <v>27160</v>
      </c>
      <c r="AB20" s="2">
        <v>22626</v>
      </c>
      <c r="AC20" s="39">
        <f t="shared" si="6"/>
        <v>647.71428571428567</v>
      </c>
    </row>
    <row r="21" spans="2:48" x14ac:dyDescent="0.25">
      <c r="B21" s="38" t="s">
        <v>252</v>
      </c>
      <c r="C21" s="2">
        <v>386291</v>
      </c>
      <c r="D21" s="2">
        <v>324838</v>
      </c>
      <c r="Z21" s="38" t="s">
        <v>252</v>
      </c>
      <c r="AA21" s="2">
        <v>386291</v>
      </c>
      <c r="AB21" s="2">
        <v>324838</v>
      </c>
    </row>
  </sheetData>
  <mergeCells count="4">
    <mergeCell ref="B1:E1"/>
    <mergeCell ref="G1:X1"/>
    <mergeCell ref="Z1:AC1"/>
    <mergeCell ref="AE1:AV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1"/>
  <sheetViews>
    <sheetView topLeftCell="AH1" workbookViewId="0">
      <selection activeCell="AR6" sqref="AR6"/>
    </sheetView>
  </sheetViews>
  <sheetFormatPr defaultRowHeight="15" x14ac:dyDescent="0.25"/>
  <cols>
    <col min="1" max="1" width="4.7109375" customWidth="1"/>
    <col min="2" max="2" width="13.140625" bestFit="1" customWidth="1"/>
    <col min="3" max="3" width="24.5703125" customWidth="1"/>
    <col min="4" max="4" width="23.28515625" customWidth="1"/>
    <col min="5" max="5" width="9.140625" style="15"/>
    <col min="7" max="7" width="13.140625" customWidth="1"/>
    <col min="8" max="8" width="24.5703125" customWidth="1"/>
    <col min="9" max="9" width="23.28515625" customWidth="1"/>
    <col min="10" max="10" width="24.5703125" customWidth="1"/>
    <col min="11" max="11" width="23.28515625" customWidth="1"/>
    <col min="12" max="12" width="24.5703125" customWidth="1"/>
    <col min="13" max="13" width="23.28515625" customWidth="1"/>
    <col min="14" max="14" width="24.5703125" customWidth="1"/>
    <col min="15" max="15" width="23.28515625" customWidth="1"/>
    <col min="16" max="16" width="29.7109375" customWidth="1"/>
    <col min="17" max="17" width="28.28515625" customWidth="1"/>
    <col min="18" max="18" width="3.140625" customWidth="1"/>
    <col min="26" max="26" width="13.140625" bestFit="1" customWidth="1"/>
    <col min="27" max="27" width="24.5703125" customWidth="1"/>
    <col min="28" max="28" width="23.28515625" bestFit="1" customWidth="1"/>
    <col min="31" max="31" width="13.140625" customWidth="1"/>
    <col min="32" max="32" width="24.5703125" bestFit="1" customWidth="1"/>
    <col min="33" max="33" width="23.28515625" customWidth="1"/>
    <col min="34" max="34" width="24.5703125" bestFit="1" customWidth="1"/>
    <col min="35" max="35" width="23.28515625" customWidth="1"/>
    <col min="36" max="36" width="24.5703125" customWidth="1"/>
    <col min="37" max="37" width="23.28515625" customWidth="1"/>
    <col min="38" max="38" width="24.5703125" bestFit="1" customWidth="1"/>
    <col min="39" max="39" width="23.28515625" customWidth="1"/>
    <col min="40" max="40" width="29.7109375" bestFit="1" customWidth="1"/>
    <col min="41" max="41" width="28.28515625" customWidth="1"/>
    <col min="42" max="42" width="4.5703125" customWidth="1"/>
  </cols>
  <sheetData>
    <row r="1" spans="2:48" s="29" customFormat="1" x14ac:dyDescent="0.25">
      <c r="B1" s="84" t="s">
        <v>566</v>
      </c>
      <c r="C1" s="84"/>
      <c r="D1" s="84"/>
      <c r="E1" s="84"/>
      <c r="G1" s="83" t="s">
        <v>571</v>
      </c>
      <c r="H1" s="83"/>
      <c r="I1" s="83"/>
      <c r="J1" s="83"/>
      <c r="K1" s="83"/>
      <c r="L1" s="83"/>
      <c r="M1" s="83"/>
      <c r="N1" s="83"/>
      <c r="O1" s="83"/>
      <c r="P1" s="83"/>
      <c r="Q1" s="83"/>
      <c r="R1" s="83"/>
      <c r="S1" s="83"/>
      <c r="T1" s="83"/>
      <c r="U1" s="83"/>
      <c r="V1" s="83"/>
      <c r="W1" s="83"/>
      <c r="X1" s="83"/>
      <c r="Z1" s="84" t="s">
        <v>572</v>
      </c>
      <c r="AA1" s="84"/>
      <c r="AB1" s="84"/>
      <c r="AC1" s="84"/>
      <c r="AE1" s="83" t="s">
        <v>573</v>
      </c>
      <c r="AF1" s="83"/>
      <c r="AG1" s="83"/>
      <c r="AH1" s="83"/>
      <c r="AI1" s="83"/>
      <c r="AJ1" s="83"/>
      <c r="AK1" s="83"/>
      <c r="AL1" s="83"/>
      <c r="AM1" s="83"/>
      <c r="AN1" s="83"/>
      <c r="AO1" s="83"/>
      <c r="AP1" s="83"/>
      <c r="AQ1" s="83"/>
      <c r="AR1" s="83"/>
      <c r="AS1" s="83"/>
      <c r="AT1" s="83"/>
      <c r="AU1" s="83"/>
      <c r="AV1" s="83"/>
    </row>
    <row r="3" spans="2:48" x14ac:dyDescent="0.25">
      <c r="B3" s="37" t="s">
        <v>254</v>
      </c>
      <c r="C3" t="s" vm="2">
        <v>253</v>
      </c>
      <c r="G3" s="37" t="s">
        <v>254</v>
      </c>
      <c r="H3" t="s" vm="1">
        <v>80</v>
      </c>
      <c r="Z3" s="37" t="s">
        <v>254</v>
      </c>
      <c r="AA3" t="s" vm="2">
        <v>253</v>
      </c>
      <c r="AE3" s="37" t="s">
        <v>254</v>
      </c>
      <c r="AF3" t="s" vm="1">
        <v>80</v>
      </c>
    </row>
    <row r="5" spans="2:48" x14ac:dyDescent="0.25">
      <c r="B5" s="37" t="s">
        <v>236</v>
      </c>
      <c r="C5" t="s">
        <v>574</v>
      </c>
      <c r="D5" t="s">
        <v>575</v>
      </c>
      <c r="H5" s="37" t="s">
        <v>256</v>
      </c>
      <c r="T5" t="s">
        <v>255</v>
      </c>
      <c r="U5" t="s">
        <v>5</v>
      </c>
      <c r="V5" t="s">
        <v>274</v>
      </c>
      <c r="W5" t="s">
        <v>6</v>
      </c>
      <c r="X5" t="s">
        <v>7</v>
      </c>
      <c r="Z5" s="37" t="s">
        <v>236</v>
      </c>
      <c r="AA5" t="s">
        <v>574</v>
      </c>
      <c r="AB5" t="s">
        <v>575</v>
      </c>
      <c r="AF5" s="37" t="s">
        <v>256</v>
      </c>
      <c r="AR5" t="s">
        <v>255</v>
      </c>
      <c r="AS5" t="s">
        <v>5</v>
      </c>
      <c r="AT5" t="s">
        <v>274</v>
      </c>
      <c r="AU5" t="s">
        <v>6</v>
      </c>
      <c r="AV5" t="s">
        <v>7</v>
      </c>
    </row>
    <row r="6" spans="2:48" x14ac:dyDescent="0.25">
      <c r="B6" s="38" t="s">
        <v>237</v>
      </c>
      <c r="C6" s="2">
        <v>1701</v>
      </c>
      <c r="D6" s="2">
        <v>1422</v>
      </c>
      <c r="E6" s="48">
        <f>D6/C6</f>
        <v>0.83597883597883593</v>
      </c>
      <c r="H6" t="s">
        <v>5</v>
      </c>
      <c r="J6" t="s">
        <v>33</v>
      </c>
      <c r="L6" t="s">
        <v>257</v>
      </c>
      <c r="N6" t="s">
        <v>258</v>
      </c>
      <c r="P6" t="s">
        <v>576</v>
      </c>
      <c r="Q6" t="s">
        <v>577</v>
      </c>
      <c r="S6" s="40" t="s">
        <v>260</v>
      </c>
      <c r="T6" s="48">
        <f>VLOOKUP($S6,$G$8:$Q$1048576,11,FALSE)/VLOOKUP($S6,$G$8:$Q$1048576,10,FALSE)</f>
        <v>0.82033639143730885</v>
      </c>
      <c r="U6" s="48">
        <f>VLOOKUP($S6,$G$8:$Q$1048576,3,FALSE)/VLOOKUP($S6,$G$8:$Q$1048576,2,FALSE)</f>
        <v>0.9418886198547215</v>
      </c>
      <c r="V6" s="48">
        <f>VLOOKUP($S6,$G$8:$Q$1048576,5,FALSE)/VLOOKUP($S6,$G$8:$Q$1048576,4,FALSE)</f>
        <v>0.87212276214833762</v>
      </c>
      <c r="W6" s="48">
        <f>VLOOKUP($S6,$G$8:$Q$1048576,7,FALSE)/VLOOKUP($S6,$G$8:$Q$1048576,6,FALSE)</f>
        <v>0.8089887640449438</v>
      </c>
      <c r="X6" s="48">
        <f>VLOOKUP($S6,$G$8:$Q$1048576,9,FALSE)/VLOOKUP($S6,$G$8:$Q$1048576,8,FALSE)</f>
        <v>0.68870967741935485</v>
      </c>
      <c r="Z6" s="38" t="s">
        <v>237</v>
      </c>
      <c r="AA6" s="2">
        <v>1701</v>
      </c>
      <c r="AB6" s="2">
        <v>1422</v>
      </c>
      <c r="AC6" s="39">
        <f>(AA6-AB6)/4</f>
        <v>69.75</v>
      </c>
      <c r="AD6">
        <v>69.75</v>
      </c>
      <c r="AF6" t="s">
        <v>5</v>
      </c>
      <c r="AH6" t="s">
        <v>33</v>
      </c>
      <c r="AJ6" t="s">
        <v>257</v>
      </c>
      <c r="AL6" t="s">
        <v>258</v>
      </c>
      <c r="AN6" t="s">
        <v>576</v>
      </c>
      <c r="AO6" t="s">
        <v>577</v>
      </c>
      <c r="AQ6" s="40" t="s">
        <v>260</v>
      </c>
      <c r="AR6" s="44">
        <f>(VLOOKUP($S6,$G$8:$Q$1048576,10,FALSE)-VLOOKUP($S6,$G$8:$Q$1048576,11,FALSE))/7</f>
        <v>67.142857142857139</v>
      </c>
      <c r="AS6" s="44">
        <f>(VLOOKUP($S6,$G$8:$Q$1048576,2,FALSE)-VLOOKUP($S6,$G$8:$Q$1048576,3,FALSE))/7</f>
        <v>3.4285714285714284</v>
      </c>
      <c r="AT6" s="44">
        <f>(VLOOKUP($S6,$G$8:$Q$1048576,4,FALSE)-VLOOKUP($S6,$G$8:$Q$1048576,5,FALSE))/7</f>
        <v>14.285714285714286</v>
      </c>
      <c r="AU6" s="44">
        <f>(VLOOKUP($S6,$G$8:$Q$1048576,6,FALSE)-VLOOKUP($S6,$G$8:$Q$1048576,7,FALSE))/7</f>
        <v>21.857142857142858</v>
      </c>
      <c r="AV6" s="44">
        <f>(VLOOKUP($S6,$G$8:$Q$1048576,8,FALSE)-VLOOKUP($S6,$G$8:$Q$1048576,9,FALSE))/7</f>
        <v>27.571428571428573</v>
      </c>
    </row>
    <row r="7" spans="2:48" x14ac:dyDescent="0.25">
      <c r="B7" s="38" t="s">
        <v>238</v>
      </c>
      <c r="C7" s="2">
        <v>3253</v>
      </c>
      <c r="D7" s="2">
        <v>2619</v>
      </c>
      <c r="E7" s="48">
        <f t="shared" ref="E7:E20" si="0">D7/C7</f>
        <v>0.80510298186289575</v>
      </c>
      <c r="G7" s="37" t="s">
        <v>236</v>
      </c>
      <c r="H7" t="s">
        <v>574</v>
      </c>
      <c r="I7" t="s">
        <v>575</v>
      </c>
      <c r="J7" t="s">
        <v>574</v>
      </c>
      <c r="K7" t="s">
        <v>575</v>
      </c>
      <c r="L7" t="s">
        <v>574</v>
      </c>
      <c r="M7" t="s">
        <v>575</v>
      </c>
      <c r="N7" t="s">
        <v>574</v>
      </c>
      <c r="O7" t="s">
        <v>575</v>
      </c>
      <c r="S7" s="39" t="s">
        <v>261</v>
      </c>
      <c r="T7" s="48">
        <f t="shared" ref="T7:T19" si="1">VLOOKUP(S7,$G$8:$Q$1048576,11,FALSE)/VLOOKUP(S7,$G$8:$Q$1048576,10,FALSE)</f>
        <v>0.82548262548262552</v>
      </c>
      <c r="U7" s="48">
        <f t="shared" ref="U7:U19" si="2">VLOOKUP($S7,$G$8:$Q$1048576,3,FALSE)/VLOOKUP($S7,$G$8:$Q$1048576,2,FALSE)</f>
        <v>0.9304556354916067</v>
      </c>
      <c r="V7" s="48">
        <f t="shared" ref="V7:V19" si="3">VLOOKUP($S7,$G$8:$Q$1048576,5,FALSE)/VLOOKUP($S7,$G$8:$Q$1048576,4,FALSE)</f>
        <v>0.85953608247422686</v>
      </c>
      <c r="W7" s="48">
        <f t="shared" ref="W7:W19" si="4">VLOOKUP($S7,$G$8:$Q$1048576,7,FALSE)/VLOOKUP($S7,$G$8:$Q$1048576,6,FALSE)</f>
        <v>0.8383084577114428</v>
      </c>
      <c r="X7" s="48">
        <f t="shared" ref="X7:X19" si="5">VLOOKUP($S7,$G$8:$Q$1048576,9,FALSE)/VLOOKUP($S7,$G$8:$Q$1048576,8,FALSE)</f>
        <v>0.6897133220910624</v>
      </c>
      <c r="Z7" s="38" t="s">
        <v>238</v>
      </c>
      <c r="AA7" s="2">
        <v>3253</v>
      </c>
      <c r="AB7" s="2">
        <v>2619</v>
      </c>
      <c r="AC7" s="39">
        <f t="shared" ref="AC7:AC20" si="6">(AA7-AB7)/7</f>
        <v>90.571428571428569</v>
      </c>
      <c r="AD7">
        <v>90.571428571428569</v>
      </c>
      <c r="AE7" s="37" t="s">
        <v>236</v>
      </c>
      <c r="AF7" t="s">
        <v>574</v>
      </c>
      <c r="AG7" t="s">
        <v>575</v>
      </c>
      <c r="AH7" t="s">
        <v>574</v>
      </c>
      <c r="AI7" t="s">
        <v>575</v>
      </c>
      <c r="AJ7" t="s">
        <v>574</v>
      </c>
      <c r="AK7" t="s">
        <v>575</v>
      </c>
      <c r="AL7" t="s">
        <v>574</v>
      </c>
      <c r="AM7" t="s">
        <v>575</v>
      </c>
      <c r="AQ7" s="39" t="s">
        <v>261</v>
      </c>
      <c r="AR7" s="44">
        <f t="shared" ref="AR7:AR19" si="7">(VLOOKUP($S7,$G$8:$Q$1048576,10,FALSE)-VLOOKUP($S7,$G$8:$Q$1048576,11,FALSE))/7</f>
        <v>64.571428571428569</v>
      </c>
      <c r="AS7" s="44">
        <f t="shared" ref="AS7:AS19" si="8">(VLOOKUP($S7,$G$8:$Q$1048576,2,FALSE)-VLOOKUP($S7,$G$8:$Q$1048576,3,FALSE))/7</f>
        <v>4.1428571428571432</v>
      </c>
      <c r="AT7" s="44">
        <f t="shared" ref="AT7:AT19" si="9">(VLOOKUP($S7,$G$8:$Q$1048576,4,FALSE)-VLOOKUP($S7,$G$8:$Q$1048576,5,FALSE))/7</f>
        <v>15.571428571428571</v>
      </c>
      <c r="AU7" s="44">
        <f t="shared" ref="AU7:AU19" si="10">(VLOOKUP($S7,$G$8:$Q$1048576,6,FALSE)-VLOOKUP($S7,$G$8:$Q$1048576,7,FALSE))/7</f>
        <v>18.571428571428573</v>
      </c>
      <c r="AV7" s="44">
        <f t="shared" ref="AV7:AV19" si="11">(VLOOKUP($S7,$G$8:$Q$1048576,8,FALSE)-VLOOKUP($S7,$G$8:$Q$1048576,9,FALSE))/7</f>
        <v>26.285714285714285</v>
      </c>
    </row>
    <row r="8" spans="2:48" x14ac:dyDescent="0.25">
      <c r="B8" s="38" t="s">
        <v>239</v>
      </c>
      <c r="C8" s="2">
        <v>3116</v>
      </c>
      <c r="D8" s="2">
        <v>2462</v>
      </c>
      <c r="E8" s="48">
        <f t="shared" si="0"/>
        <v>0.79011553273427471</v>
      </c>
      <c r="G8" s="38" t="s">
        <v>260</v>
      </c>
      <c r="H8" s="2">
        <v>413</v>
      </c>
      <c r="I8" s="2">
        <v>389</v>
      </c>
      <c r="J8" s="2">
        <v>782</v>
      </c>
      <c r="K8" s="2">
        <v>682</v>
      </c>
      <c r="L8" s="2">
        <v>801</v>
      </c>
      <c r="M8" s="2">
        <v>648</v>
      </c>
      <c r="N8" s="2">
        <v>620</v>
      </c>
      <c r="O8" s="2">
        <v>427</v>
      </c>
      <c r="P8" s="2">
        <v>2616</v>
      </c>
      <c r="Q8" s="2">
        <v>2146</v>
      </c>
      <c r="S8" s="39" t="s">
        <v>262</v>
      </c>
      <c r="T8" s="48">
        <f t="shared" si="1"/>
        <v>0.8361970217640321</v>
      </c>
      <c r="U8" s="48">
        <f t="shared" si="2"/>
        <v>0.95192307692307687</v>
      </c>
      <c r="V8" s="48">
        <f t="shared" si="3"/>
        <v>0.84954604409857326</v>
      </c>
      <c r="W8" s="48">
        <f t="shared" si="4"/>
        <v>0.82156133828996281</v>
      </c>
      <c r="X8" s="48">
        <f t="shared" si="5"/>
        <v>0.76160000000000005</v>
      </c>
      <c r="Z8" s="38" t="s">
        <v>239</v>
      </c>
      <c r="AA8" s="2">
        <v>3116</v>
      </c>
      <c r="AB8" s="2">
        <v>2462</v>
      </c>
      <c r="AC8" s="39">
        <f t="shared" si="6"/>
        <v>93.428571428571431</v>
      </c>
      <c r="AD8">
        <v>93.428571428571431</v>
      </c>
      <c r="AE8" s="38" t="s">
        <v>260</v>
      </c>
      <c r="AF8" s="2">
        <v>413</v>
      </c>
      <c r="AG8" s="2">
        <v>389</v>
      </c>
      <c r="AH8" s="2">
        <v>782</v>
      </c>
      <c r="AI8" s="2">
        <v>682</v>
      </c>
      <c r="AJ8" s="2">
        <v>801</v>
      </c>
      <c r="AK8" s="2">
        <v>648</v>
      </c>
      <c r="AL8" s="2">
        <v>620</v>
      </c>
      <c r="AM8" s="2">
        <v>427</v>
      </c>
      <c r="AN8" s="2">
        <v>2616</v>
      </c>
      <c r="AO8" s="2">
        <v>2146</v>
      </c>
      <c r="AQ8" s="39" t="s">
        <v>262</v>
      </c>
      <c r="AR8" s="44">
        <f t="shared" si="7"/>
        <v>61.285714285714285</v>
      </c>
      <c r="AS8" s="44">
        <f t="shared" si="8"/>
        <v>2.8571428571428572</v>
      </c>
      <c r="AT8" s="44">
        <f t="shared" si="9"/>
        <v>16.571428571428573</v>
      </c>
      <c r="AU8" s="44">
        <f t="shared" si="10"/>
        <v>20.571428571428573</v>
      </c>
      <c r="AV8" s="44">
        <f t="shared" si="11"/>
        <v>21.285714285714285</v>
      </c>
    </row>
    <row r="9" spans="2:48" x14ac:dyDescent="0.25">
      <c r="B9" s="38" t="s">
        <v>240</v>
      </c>
      <c r="C9" s="2">
        <v>3137</v>
      </c>
      <c r="D9" s="2">
        <v>2424</v>
      </c>
      <c r="E9" s="48">
        <f t="shared" si="0"/>
        <v>0.77271278291361178</v>
      </c>
      <c r="G9" s="38" t="s">
        <v>261</v>
      </c>
      <c r="H9" s="2">
        <v>417</v>
      </c>
      <c r="I9" s="2">
        <v>388</v>
      </c>
      <c r="J9" s="2">
        <v>776</v>
      </c>
      <c r="K9" s="2">
        <v>667</v>
      </c>
      <c r="L9" s="2">
        <v>804</v>
      </c>
      <c r="M9" s="2">
        <v>674</v>
      </c>
      <c r="N9" s="2">
        <v>593</v>
      </c>
      <c r="O9" s="2">
        <v>409</v>
      </c>
      <c r="P9" s="2">
        <v>2590</v>
      </c>
      <c r="Q9" s="2">
        <v>2138</v>
      </c>
      <c r="S9" s="39" t="s">
        <v>263</v>
      </c>
      <c r="T9" s="48">
        <f t="shared" si="1"/>
        <v>0.79832572298325721</v>
      </c>
      <c r="U9" s="48">
        <f t="shared" si="2"/>
        <v>0.91062801932367154</v>
      </c>
      <c r="V9" s="48">
        <f t="shared" si="3"/>
        <v>0.80379746835443033</v>
      </c>
      <c r="W9" s="48">
        <f t="shared" si="4"/>
        <v>0.79228855721393032</v>
      </c>
      <c r="X9" s="48">
        <f t="shared" si="5"/>
        <v>0.72419354838709682</v>
      </c>
      <c r="Z9" s="38" t="s">
        <v>240</v>
      </c>
      <c r="AA9" s="2">
        <v>3137</v>
      </c>
      <c r="AB9" s="2">
        <v>2424</v>
      </c>
      <c r="AC9" s="39">
        <f t="shared" si="6"/>
        <v>101.85714285714286</v>
      </c>
      <c r="AD9">
        <v>101.85714285714286</v>
      </c>
      <c r="AE9" s="38" t="s">
        <v>261</v>
      </c>
      <c r="AF9" s="2">
        <v>417</v>
      </c>
      <c r="AG9" s="2">
        <v>388</v>
      </c>
      <c r="AH9" s="2">
        <v>776</v>
      </c>
      <c r="AI9" s="2">
        <v>667</v>
      </c>
      <c r="AJ9" s="2">
        <v>804</v>
      </c>
      <c r="AK9" s="2">
        <v>674</v>
      </c>
      <c r="AL9" s="2">
        <v>593</v>
      </c>
      <c r="AM9" s="2">
        <v>409</v>
      </c>
      <c r="AN9" s="2">
        <v>2590</v>
      </c>
      <c r="AO9" s="2">
        <v>2138</v>
      </c>
      <c r="AQ9" s="39" t="s">
        <v>263</v>
      </c>
      <c r="AR9" s="44">
        <f t="shared" si="7"/>
        <v>75.714285714285708</v>
      </c>
      <c r="AS9" s="44">
        <f t="shared" si="8"/>
        <v>5.2857142857142856</v>
      </c>
      <c r="AT9" s="44">
        <f t="shared" si="9"/>
        <v>22.142857142857142</v>
      </c>
      <c r="AU9" s="44">
        <f t="shared" si="10"/>
        <v>23.857142857142858</v>
      </c>
      <c r="AV9" s="44">
        <f t="shared" si="11"/>
        <v>24.428571428571427</v>
      </c>
    </row>
    <row r="10" spans="2:48" x14ac:dyDescent="0.25">
      <c r="B10" s="38" t="s">
        <v>241</v>
      </c>
      <c r="C10" s="2">
        <v>3128</v>
      </c>
      <c r="D10" s="2">
        <v>2337</v>
      </c>
      <c r="E10" s="48">
        <f t="shared" si="0"/>
        <v>0.74712276214833762</v>
      </c>
      <c r="G10" s="38" t="s">
        <v>262</v>
      </c>
      <c r="H10" s="2">
        <v>416</v>
      </c>
      <c r="I10" s="2">
        <v>396</v>
      </c>
      <c r="J10" s="2">
        <v>771</v>
      </c>
      <c r="K10" s="2">
        <v>655</v>
      </c>
      <c r="L10" s="2">
        <v>807</v>
      </c>
      <c r="M10" s="2">
        <v>663</v>
      </c>
      <c r="N10" s="2">
        <v>625</v>
      </c>
      <c r="O10" s="2">
        <v>476</v>
      </c>
      <c r="P10" s="2">
        <v>2619</v>
      </c>
      <c r="Q10" s="2">
        <v>2190</v>
      </c>
      <c r="S10" s="39" t="s">
        <v>264</v>
      </c>
      <c r="T10" s="48">
        <f t="shared" si="1"/>
        <v>0.77777777777777779</v>
      </c>
      <c r="U10" s="48">
        <f t="shared" si="2"/>
        <v>0.77239709443099269</v>
      </c>
      <c r="V10" s="48">
        <f t="shared" si="3"/>
        <v>0.8143564356435643</v>
      </c>
      <c r="W10" s="48">
        <f t="shared" si="4"/>
        <v>0.77132262051915945</v>
      </c>
      <c r="X10" s="48">
        <f t="shared" si="5"/>
        <v>0.74290220820189279</v>
      </c>
      <c r="Z10" s="38" t="s">
        <v>241</v>
      </c>
      <c r="AA10" s="2">
        <v>3128</v>
      </c>
      <c r="AB10" s="2">
        <v>2337</v>
      </c>
      <c r="AC10" s="39">
        <f t="shared" si="6"/>
        <v>113</v>
      </c>
      <c r="AD10">
        <v>113</v>
      </c>
      <c r="AE10" s="38" t="s">
        <v>262</v>
      </c>
      <c r="AF10" s="2">
        <v>416</v>
      </c>
      <c r="AG10" s="2">
        <v>396</v>
      </c>
      <c r="AH10" s="2">
        <v>771</v>
      </c>
      <c r="AI10" s="2">
        <v>655</v>
      </c>
      <c r="AJ10" s="2">
        <v>807</v>
      </c>
      <c r="AK10" s="2">
        <v>663</v>
      </c>
      <c r="AL10" s="2">
        <v>625</v>
      </c>
      <c r="AM10" s="2">
        <v>476</v>
      </c>
      <c r="AN10" s="2">
        <v>2619</v>
      </c>
      <c r="AO10" s="2">
        <v>2190</v>
      </c>
      <c r="AQ10" s="39" t="s">
        <v>264</v>
      </c>
      <c r="AR10" s="44">
        <f t="shared" si="7"/>
        <v>84.571428571428569</v>
      </c>
      <c r="AS10" s="44">
        <f t="shared" si="8"/>
        <v>13.428571428571429</v>
      </c>
      <c r="AT10" s="44">
        <f t="shared" si="9"/>
        <v>21.428571428571427</v>
      </c>
      <c r="AU10" s="44">
        <f t="shared" si="10"/>
        <v>26.428571428571427</v>
      </c>
      <c r="AV10" s="44">
        <f t="shared" si="11"/>
        <v>23.285714285714285</v>
      </c>
    </row>
    <row r="11" spans="2:48" x14ac:dyDescent="0.25">
      <c r="B11" s="38" t="s">
        <v>242</v>
      </c>
      <c r="C11" s="2">
        <v>3418</v>
      </c>
      <c r="D11" s="2">
        <v>2613</v>
      </c>
      <c r="E11" s="48">
        <f t="shared" si="0"/>
        <v>0.76448215330602687</v>
      </c>
      <c r="G11" s="38" t="s">
        <v>263</v>
      </c>
      <c r="H11" s="2">
        <v>414</v>
      </c>
      <c r="I11" s="2">
        <v>377</v>
      </c>
      <c r="J11" s="2">
        <v>790</v>
      </c>
      <c r="K11" s="2">
        <v>635</v>
      </c>
      <c r="L11" s="2">
        <v>804</v>
      </c>
      <c r="M11" s="2">
        <v>637</v>
      </c>
      <c r="N11" s="2">
        <v>620</v>
      </c>
      <c r="O11" s="2">
        <v>449</v>
      </c>
      <c r="P11" s="2">
        <v>2628</v>
      </c>
      <c r="Q11" s="2">
        <v>2098</v>
      </c>
      <c r="S11" s="39" t="s">
        <v>265</v>
      </c>
      <c r="T11" s="48">
        <f t="shared" si="1"/>
        <v>0.77381404174573054</v>
      </c>
      <c r="U11" s="48">
        <f t="shared" si="2"/>
        <v>0.80629539951573848</v>
      </c>
      <c r="V11" s="48">
        <f t="shared" si="3"/>
        <v>0.78880407124681939</v>
      </c>
      <c r="W11" s="48">
        <f t="shared" si="4"/>
        <v>0.79228855721393032</v>
      </c>
      <c r="X11" s="48">
        <f t="shared" si="5"/>
        <v>0.71044303797468356</v>
      </c>
      <c r="Z11" s="38" t="s">
        <v>242</v>
      </c>
      <c r="AA11" s="2">
        <v>3418</v>
      </c>
      <c r="AB11" s="2">
        <v>2613</v>
      </c>
      <c r="AC11" s="39">
        <f t="shared" si="6"/>
        <v>115</v>
      </c>
      <c r="AD11">
        <v>115</v>
      </c>
      <c r="AE11" s="38" t="s">
        <v>263</v>
      </c>
      <c r="AF11" s="2">
        <v>414</v>
      </c>
      <c r="AG11" s="2">
        <v>377</v>
      </c>
      <c r="AH11" s="2">
        <v>790</v>
      </c>
      <c r="AI11" s="2">
        <v>635</v>
      </c>
      <c r="AJ11" s="2">
        <v>804</v>
      </c>
      <c r="AK11" s="2">
        <v>637</v>
      </c>
      <c r="AL11" s="2">
        <v>620</v>
      </c>
      <c r="AM11" s="2">
        <v>449</v>
      </c>
      <c r="AN11" s="2">
        <v>2628</v>
      </c>
      <c r="AO11" s="2">
        <v>2098</v>
      </c>
      <c r="AQ11" s="39" t="s">
        <v>265</v>
      </c>
      <c r="AR11" s="44">
        <f t="shared" si="7"/>
        <v>85.142857142857139</v>
      </c>
      <c r="AS11" s="44">
        <f t="shared" si="8"/>
        <v>11.428571428571429</v>
      </c>
      <c r="AT11" s="44">
        <f t="shared" si="9"/>
        <v>23.714285714285715</v>
      </c>
      <c r="AU11" s="44">
        <f t="shared" si="10"/>
        <v>23.857142857142858</v>
      </c>
      <c r="AV11" s="44">
        <f t="shared" si="11"/>
        <v>26.142857142857142</v>
      </c>
    </row>
    <row r="12" spans="2:48" x14ac:dyDescent="0.25">
      <c r="B12" s="38" t="s">
        <v>243</v>
      </c>
      <c r="C12" s="2">
        <v>3125</v>
      </c>
      <c r="D12" s="2">
        <v>2375</v>
      </c>
      <c r="E12" s="48">
        <f t="shared" si="0"/>
        <v>0.76</v>
      </c>
      <c r="G12" s="38" t="s">
        <v>264</v>
      </c>
      <c r="H12" s="2">
        <v>413</v>
      </c>
      <c r="I12" s="2">
        <v>319</v>
      </c>
      <c r="J12" s="2">
        <v>808</v>
      </c>
      <c r="K12" s="2">
        <v>658</v>
      </c>
      <c r="L12" s="2">
        <v>809</v>
      </c>
      <c r="M12" s="2">
        <v>624</v>
      </c>
      <c r="N12" s="2">
        <v>634</v>
      </c>
      <c r="O12" s="2">
        <v>471</v>
      </c>
      <c r="P12" s="2">
        <v>2664</v>
      </c>
      <c r="Q12" s="2">
        <v>2072</v>
      </c>
      <c r="S12" s="39" t="s">
        <v>266</v>
      </c>
      <c r="T12" s="48">
        <f t="shared" si="1"/>
        <v>0.74512800917080624</v>
      </c>
      <c r="U12" s="48">
        <f t="shared" si="2"/>
        <v>0.82082324455205813</v>
      </c>
      <c r="V12" s="48">
        <f t="shared" si="3"/>
        <v>0.72691807542262676</v>
      </c>
      <c r="W12" s="48">
        <f t="shared" si="4"/>
        <v>0.76019777503090236</v>
      </c>
      <c r="X12" s="48">
        <f t="shared" si="5"/>
        <v>0.69808306709265178</v>
      </c>
      <c r="Z12" s="38" t="s">
        <v>243</v>
      </c>
      <c r="AA12" s="2">
        <v>3125</v>
      </c>
      <c r="AB12" s="2">
        <v>2375</v>
      </c>
      <c r="AC12" s="39">
        <f t="shared" si="6"/>
        <v>107.14285714285714</v>
      </c>
      <c r="AD12">
        <v>107.14285714285714</v>
      </c>
      <c r="AE12" s="38" t="s">
        <v>264</v>
      </c>
      <c r="AF12" s="2">
        <v>413</v>
      </c>
      <c r="AG12" s="2">
        <v>319</v>
      </c>
      <c r="AH12" s="2">
        <v>808</v>
      </c>
      <c r="AI12" s="2">
        <v>658</v>
      </c>
      <c r="AJ12" s="2">
        <v>809</v>
      </c>
      <c r="AK12" s="2">
        <v>624</v>
      </c>
      <c r="AL12" s="2">
        <v>634</v>
      </c>
      <c r="AM12" s="2">
        <v>471</v>
      </c>
      <c r="AN12" s="2">
        <v>2664</v>
      </c>
      <c r="AO12" s="2">
        <v>2072</v>
      </c>
      <c r="AQ12" s="39" t="s">
        <v>266</v>
      </c>
      <c r="AR12" s="44">
        <f t="shared" si="7"/>
        <v>95.285714285714292</v>
      </c>
      <c r="AS12" s="44">
        <f t="shared" si="8"/>
        <v>10.571428571428571</v>
      </c>
      <c r="AT12" s="44">
        <f t="shared" si="9"/>
        <v>30</v>
      </c>
      <c r="AU12" s="44">
        <f t="shared" si="10"/>
        <v>27.714285714285715</v>
      </c>
      <c r="AV12" s="44">
        <f t="shared" si="11"/>
        <v>27</v>
      </c>
    </row>
    <row r="13" spans="2:48" x14ac:dyDescent="0.25">
      <c r="B13" s="38" t="s">
        <v>244</v>
      </c>
      <c r="C13" s="2">
        <v>3441</v>
      </c>
      <c r="D13" s="2">
        <v>2551</v>
      </c>
      <c r="E13" s="48">
        <f t="shared" si="0"/>
        <v>0.74135425748328976</v>
      </c>
      <c r="G13" s="38" t="s">
        <v>265</v>
      </c>
      <c r="H13" s="2">
        <v>413</v>
      </c>
      <c r="I13" s="2">
        <v>333</v>
      </c>
      <c r="J13" s="2">
        <v>786</v>
      </c>
      <c r="K13" s="2">
        <v>620</v>
      </c>
      <c r="L13" s="2">
        <v>804</v>
      </c>
      <c r="M13" s="2">
        <v>637</v>
      </c>
      <c r="N13" s="2">
        <v>632</v>
      </c>
      <c r="O13" s="2">
        <v>449</v>
      </c>
      <c r="P13" s="2">
        <v>2635</v>
      </c>
      <c r="Q13" s="2">
        <v>2039</v>
      </c>
      <c r="S13" s="39" t="s">
        <v>267</v>
      </c>
      <c r="T13" s="48" t="e">
        <f t="shared" si="1"/>
        <v>#N/A</v>
      </c>
      <c r="U13" s="48" t="e">
        <f t="shared" si="2"/>
        <v>#N/A</v>
      </c>
      <c r="V13" s="48" t="e">
        <f t="shared" si="3"/>
        <v>#N/A</v>
      </c>
      <c r="W13" s="48" t="e">
        <f t="shared" si="4"/>
        <v>#N/A</v>
      </c>
      <c r="X13" s="48" t="e">
        <f t="shared" si="5"/>
        <v>#N/A</v>
      </c>
      <c r="Z13" s="38" t="s">
        <v>244</v>
      </c>
      <c r="AA13" s="2">
        <v>3441</v>
      </c>
      <c r="AB13" s="2">
        <v>2551</v>
      </c>
      <c r="AC13" s="39">
        <f t="shared" si="6"/>
        <v>127.14285714285714</v>
      </c>
      <c r="AD13">
        <v>127.14285714285714</v>
      </c>
      <c r="AE13" s="38" t="s">
        <v>265</v>
      </c>
      <c r="AF13" s="2">
        <v>413</v>
      </c>
      <c r="AG13" s="2">
        <v>333</v>
      </c>
      <c r="AH13" s="2">
        <v>786</v>
      </c>
      <c r="AI13" s="2">
        <v>620</v>
      </c>
      <c r="AJ13" s="2">
        <v>804</v>
      </c>
      <c r="AK13" s="2">
        <v>637</v>
      </c>
      <c r="AL13" s="2">
        <v>632</v>
      </c>
      <c r="AM13" s="2">
        <v>449</v>
      </c>
      <c r="AN13" s="2">
        <v>2635</v>
      </c>
      <c r="AO13" s="2">
        <v>2039</v>
      </c>
      <c r="AQ13" s="39" t="s">
        <v>267</v>
      </c>
      <c r="AR13" s="44" t="e">
        <f t="shared" si="7"/>
        <v>#N/A</v>
      </c>
      <c r="AS13" s="44" t="e">
        <f t="shared" si="8"/>
        <v>#N/A</v>
      </c>
      <c r="AT13" s="44" t="e">
        <f t="shared" si="9"/>
        <v>#N/A</v>
      </c>
      <c r="AU13" s="44" t="e">
        <f t="shared" si="10"/>
        <v>#N/A</v>
      </c>
      <c r="AV13" s="44" t="e">
        <f t="shared" si="11"/>
        <v>#N/A</v>
      </c>
    </row>
    <row r="14" spans="2:48" x14ac:dyDescent="0.25">
      <c r="B14" s="38" t="s">
        <v>245</v>
      </c>
      <c r="C14" s="2">
        <v>3125</v>
      </c>
      <c r="D14" s="2">
        <v>2441</v>
      </c>
      <c r="E14" s="48">
        <f t="shared" si="0"/>
        <v>0.78112000000000004</v>
      </c>
      <c r="G14" s="38" t="s">
        <v>266</v>
      </c>
      <c r="H14" s="2">
        <v>413</v>
      </c>
      <c r="I14" s="2">
        <v>339</v>
      </c>
      <c r="J14" s="2">
        <v>769</v>
      </c>
      <c r="K14" s="2">
        <v>559</v>
      </c>
      <c r="L14" s="2">
        <v>809</v>
      </c>
      <c r="M14" s="2">
        <v>615</v>
      </c>
      <c r="N14" s="2">
        <v>626</v>
      </c>
      <c r="O14" s="2">
        <v>437</v>
      </c>
      <c r="P14" s="2">
        <v>2617</v>
      </c>
      <c r="Q14" s="2">
        <v>1950</v>
      </c>
      <c r="S14" s="39" t="s">
        <v>268</v>
      </c>
      <c r="T14" s="48" t="e">
        <f t="shared" si="1"/>
        <v>#N/A</v>
      </c>
      <c r="U14" s="48" t="e">
        <f t="shared" si="2"/>
        <v>#N/A</v>
      </c>
      <c r="V14" s="48" t="e">
        <f t="shared" si="3"/>
        <v>#N/A</v>
      </c>
      <c r="W14" s="48" t="e">
        <f t="shared" si="4"/>
        <v>#N/A</v>
      </c>
      <c r="X14" s="48" t="e">
        <f t="shared" si="5"/>
        <v>#N/A</v>
      </c>
      <c r="Z14" s="38" t="s">
        <v>245</v>
      </c>
      <c r="AA14" s="2">
        <v>3125</v>
      </c>
      <c r="AB14" s="2">
        <v>2441</v>
      </c>
      <c r="AC14" s="39">
        <f t="shared" si="6"/>
        <v>97.714285714285708</v>
      </c>
      <c r="AD14">
        <v>97.714285714285708</v>
      </c>
      <c r="AE14" s="38" t="s">
        <v>266</v>
      </c>
      <c r="AF14" s="2">
        <v>413</v>
      </c>
      <c r="AG14" s="2">
        <v>339</v>
      </c>
      <c r="AH14" s="2">
        <v>769</v>
      </c>
      <c r="AI14" s="2">
        <v>559</v>
      </c>
      <c r="AJ14" s="2">
        <v>809</v>
      </c>
      <c r="AK14" s="2">
        <v>615</v>
      </c>
      <c r="AL14" s="2">
        <v>626</v>
      </c>
      <c r="AM14" s="2">
        <v>437</v>
      </c>
      <c r="AN14" s="2">
        <v>2617</v>
      </c>
      <c r="AO14" s="2">
        <v>1950</v>
      </c>
      <c r="AQ14" s="39" t="s">
        <v>268</v>
      </c>
      <c r="AR14" s="44" t="e">
        <f t="shared" si="7"/>
        <v>#N/A</v>
      </c>
      <c r="AS14" s="44" t="e">
        <f t="shared" si="8"/>
        <v>#N/A</v>
      </c>
      <c r="AT14" s="44" t="e">
        <f t="shared" si="9"/>
        <v>#N/A</v>
      </c>
      <c r="AU14" s="44" t="e">
        <f t="shared" si="10"/>
        <v>#N/A</v>
      </c>
      <c r="AV14" s="44" t="e">
        <f t="shared" si="11"/>
        <v>#N/A</v>
      </c>
    </row>
    <row r="15" spans="2:48" x14ac:dyDescent="0.25">
      <c r="B15" s="38" t="s">
        <v>246</v>
      </c>
      <c r="C15" s="2">
        <v>3139</v>
      </c>
      <c r="D15" s="2">
        <v>2339</v>
      </c>
      <c r="E15" s="48">
        <f t="shared" si="0"/>
        <v>0.7451417648932781</v>
      </c>
      <c r="G15" s="38" t="s">
        <v>252</v>
      </c>
      <c r="H15" s="2">
        <v>2899</v>
      </c>
      <c r="I15" s="2">
        <v>2541</v>
      </c>
      <c r="J15" s="2">
        <v>5482</v>
      </c>
      <c r="K15" s="2">
        <v>4476</v>
      </c>
      <c r="L15" s="2">
        <v>5638</v>
      </c>
      <c r="M15" s="2">
        <v>4498</v>
      </c>
      <c r="N15" s="2">
        <v>4350</v>
      </c>
      <c r="O15" s="2">
        <v>3118</v>
      </c>
      <c r="P15" s="2">
        <v>18369</v>
      </c>
      <c r="Q15" s="2">
        <v>14633</v>
      </c>
      <c r="S15" s="39" t="s">
        <v>269</v>
      </c>
      <c r="T15" s="48" t="e">
        <f t="shared" si="1"/>
        <v>#N/A</v>
      </c>
      <c r="U15" s="48" t="e">
        <f t="shared" si="2"/>
        <v>#N/A</v>
      </c>
      <c r="V15" s="48" t="e">
        <f t="shared" si="3"/>
        <v>#N/A</v>
      </c>
      <c r="W15" s="48" t="e">
        <f t="shared" si="4"/>
        <v>#N/A</v>
      </c>
      <c r="X15" s="48" t="e">
        <f t="shared" si="5"/>
        <v>#N/A</v>
      </c>
      <c r="Z15" s="38" t="s">
        <v>246</v>
      </c>
      <c r="AA15" s="2">
        <v>3139</v>
      </c>
      <c r="AB15" s="2">
        <v>2339</v>
      </c>
      <c r="AC15" s="39">
        <f t="shared" si="6"/>
        <v>114.28571428571429</v>
      </c>
      <c r="AD15">
        <v>114.28571428571429</v>
      </c>
      <c r="AE15" s="38" t="s">
        <v>252</v>
      </c>
      <c r="AF15" s="2">
        <v>2899</v>
      </c>
      <c r="AG15" s="2">
        <v>2541</v>
      </c>
      <c r="AH15" s="2">
        <v>5482</v>
      </c>
      <c r="AI15" s="2">
        <v>4476</v>
      </c>
      <c r="AJ15" s="2">
        <v>5638</v>
      </c>
      <c r="AK15" s="2">
        <v>4498</v>
      </c>
      <c r="AL15" s="2">
        <v>4350</v>
      </c>
      <c r="AM15" s="2">
        <v>3118</v>
      </c>
      <c r="AN15" s="2">
        <v>18369</v>
      </c>
      <c r="AO15" s="2">
        <v>14633</v>
      </c>
      <c r="AQ15" s="39" t="s">
        <v>269</v>
      </c>
      <c r="AR15" s="44" t="e">
        <f t="shared" si="7"/>
        <v>#N/A</v>
      </c>
      <c r="AS15" s="44" t="e">
        <f t="shared" si="8"/>
        <v>#N/A</v>
      </c>
      <c r="AT15" s="44" t="e">
        <f t="shared" si="9"/>
        <v>#N/A</v>
      </c>
      <c r="AU15" s="44" t="e">
        <f t="shared" si="10"/>
        <v>#N/A</v>
      </c>
      <c r="AV15" s="44" t="e">
        <f t="shared" si="11"/>
        <v>#N/A</v>
      </c>
    </row>
    <row r="16" spans="2:48" x14ac:dyDescent="0.25">
      <c r="B16" s="38" t="s">
        <v>247</v>
      </c>
      <c r="C16" s="2">
        <v>3109</v>
      </c>
      <c r="D16" s="2">
        <v>2258</v>
      </c>
      <c r="E16" s="48">
        <f t="shared" si="0"/>
        <v>0.72627854615632037</v>
      </c>
      <c r="S16" s="39" t="s">
        <v>270</v>
      </c>
      <c r="T16" s="48" t="e">
        <f t="shared" si="1"/>
        <v>#N/A</v>
      </c>
      <c r="U16" s="48" t="e">
        <f t="shared" si="2"/>
        <v>#N/A</v>
      </c>
      <c r="V16" s="48" t="e">
        <f t="shared" si="3"/>
        <v>#N/A</v>
      </c>
      <c r="W16" s="48" t="e">
        <f t="shared" si="4"/>
        <v>#N/A</v>
      </c>
      <c r="X16" s="48" t="e">
        <f t="shared" si="5"/>
        <v>#N/A</v>
      </c>
      <c r="Z16" s="38" t="s">
        <v>247</v>
      </c>
      <c r="AA16" s="2">
        <v>3109</v>
      </c>
      <c r="AB16" s="2">
        <v>2258</v>
      </c>
      <c r="AC16" s="39">
        <f t="shared" si="6"/>
        <v>121.57142857142857</v>
      </c>
      <c r="AD16">
        <v>121.57142857142857</v>
      </c>
      <c r="AQ16" s="39" t="s">
        <v>270</v>
      </c>
      <c r="AR16" s="44" t="e">
        <f t="shared" si="7"/>
        <v>#N/A</v>
      </c>
      <c r="AS16" s="44" t="e">
        <f t="shared" si="8"/>
        <v>#N/A</v>
      </c>
      <c r="AT16" s="44" t="e">
        <f t="shared" si="9"/>
        <v>#N/A</v>
      </c>
      <c r="AU16" s="44" t="e">
        <f t="shared" si="10"/>
        <v>#N/A</v>
      </c>
      <c r="AV16" s="44" t="e">
        <f t="shared" si="11"/>
        <v>#N/A</v>
      </c>
    </row>
    <row r="17" spans="2:48" x14ac:dyDescent="0.25">
      <c r="B17" s="38" t="s">
        <v>248</v>
      </c>
      <c r="C17" s="2">
        <v>3178</v>
      </c>
      <c r="D17" s="2">
        <v>2409</v>
      </c>
      <c r="E17" s="48">
        <f t="shared" si="0"/>
        <v>0.75802391441157957</v>
      </c>
      <c r="S17" s="39" t="s">
        <v>271</v>
      </c>
      <c r="T17" s="48" t="e">
        <f t="shared" si="1"/>
        <v>#N/A</v>
      </c>
      <c r="U17" s="48" t="e">
        <f t="shared" si="2"/>
        <v>#N/A</v>
      </c>
      <c r="V17" s="48" t="e">
        <f t="shared" si="3"/>
        <v>#N/A</v>
      </c>
      <c r="W17" s="48" t="e">
        <f t="shared" si="4"/>
        <v>#N/A</v>
      </c>
      <c r="X17" s="48" t="e">
        <f t="shared" si="5"/>
        <v>#N/A</v>
      </c>
      <c r="Z17" s="38" t="s">
        <v>248</v>
      </c>
      <c r="AA17" s="2">
        <v>3178</v>
      </c>
      <c r="AB17" s="2">
        <v>2409</v>
      </c>
      <c r="AC17" s="39">
        <f t="shared" si="6"/>
        <v>109.85714285714286</v>
      </c>
      <c r="AD17">
        <v>109.85714285714286</v>
      </c>
      <c r="AQ17" s="39" t="s">
        <v>271</v>
      </c>
      <c r="AR17" s="44" t="e">
        <f t="shared" si="7"/>
        <v>#N/A</v>
      </c>
      <c r="AS17" s="44" t="e">
        <f t="shared" si="8"/>
        <v>#N/A</v>
      </c>
      <c r="AT17" s="44" t="e">
        <f t="shared" si="9"/>
        <v>#N/A</v>
      </c>
      <c r="AU17" s="44" t="e">
        <f t="shared" si="10"/>
        <v>#N/A</v>
      </c>
      <c r="AV17" s="44" t="e">
        <f t="shared" si="11"/>
        <v>#N/A</v>
      </c>
    </row>
    <row r="18" spans="2:48" x14ac:dyDescent="0.25">
      <c r="B18" s="38" t="s">
        <v>249</v>
      </c>
      <c r="C18" s="2">
        <v>3101</v>
      </c>
      <c r="D18" s="2">
        <v>2346</v>
      </c>
      <c r="E18" s="48">
        <f t="shared" si="0"/>
        <v>0.7565301515640116</v>
      </c>
      <c r="S18" s="39" t="s">
        <v>272</v>
      </c>
      <c r="T18" s="48" t="e">
        <f t="shared" si="1"/>
        <v>#N/A</v>
      </c>
      <c r="U18" s="48" t="e">
        <f t="shared" si="2"/>
        <v>#N/A</v>
      </c>
      <c r="V18" s="48" t="e">
        <f t="shared" si="3"/>
        <v>#N/A</v>
      </c>
      <c r="W18" s="48" t="e">
        <f t="shared" si="4"/>
        <v>#N/A</v>
      </c>
      <c r="X18" s="48" t="e">
        <f t="shared" si="5"/>
        <v>#N/A</v>
      </c>
      <c r="Z18" s="38" t="s">
        <v>249</v>
      </c>
      <c r="AA18" s="2">
        <v>3101</v>
      </c>
      <c r="AB18" s="2">
        <v>2346</v>
      </c>
      <c r="AC18" s="39">
        <f t="shared" si="6"/>
        <v>107.85714285714286</v>
      </c>
      <c r="AD18">
        <v>107.85714285714286</v>
      </c>
      <c r="AQ18" s="39" t="s">
        <v>272</v>
      </c>
      <c r="AR18" s="44" t="e">
        <f t="shared" si="7"/>
        <v>#N/A</v>
      </c>
      <c r="AS18" s="44" t="e">
        <f t="shared" si="8"/>
        <v>#N/A</v>
      </c>
      <c r="AT18" s="44" t="e">
        <f t="shared" si="9"/>
        <v>#N/A</v>
      </c>
      <c r="AU18" s="44" t="e">
        <f t="shared" si="10"/>
        <v>#N/A</v>
      </c>
      <c r="AV18" s="44" t="e">
        <f t="shared" si="11"/>
        <v>#N/A</v>
      </c>
    </row>
    <row r="19" spans="2:48" x14ac:dyDescent="0.25">
      <c r="B19" s="38" t="s">
        <v>250</v>
      </c>
      <c r="C19" s="2">
        <v>3010</v>
      </c>
      <c r="D19" s="2">
        <v>2192</v>
      </c>
      <c r="E19" s="48">
        <f t="shared" si="0"/>
        <v>0.72823920265780728</v>
      </c>
      <c r="S19" s="39" t="s">
        <v>273</v>
      </c>
      <c r="T19" s="48" t="e">
        <f t="shared" si="1"/>
        <v>#N/A</v>
      </c>
      <c r="U19" s="48" t="e">
        <f t="shared" si="2"/>
        <v>#N/A</v>
      </c>
      <c r="V19" s="48" t="e">
        <f t="shared" si="3"/>
        <v>#N/A</v>
      </c>
      <c r="W19" s="48" t="e">
        <f t="shared" si="4"/>
        <v>#N/A</v>
      </c>
      <c r="X19" s="48" t="e">
        <f t="shared" si="5"/>
        <v>#N/A</v>
      </c>
      <c r="Z19" s="38" t="s">
        <v>250</v>
      </c>
      <c r="AA19" s="2">
        <v>3010</v>
      </c>
      <c r="AB19" s="2">
        <v>2192</v>
      </c>
      <c r="AC19" s="39">
        <f t="shared" si="6"/>
        <v>116.85714285714286</v>
      </c>
      <c r="AD19">
        <v>116.85714285714286</v>
      </c>
      <c r="AQ19" s="39" t="s">
        <v>273</v>
      </c>
      <c r="AR19" s="44" t="e">
        <f t="shared" si="7"/>
        <v>#N/A</v>
      </c>
      <c r="AS19" s="44" t="e">
        <f t="shared" si="8"/>
        <v>#N/A</v>
      </c>
      <c r="AT19" s="44" t="e">
        <f t="shared" si="9"/>
        <v>#N/A</v>
      </c>
      <c r="AU19" s="44" t="e">
        <f t="shared" si="10"/>
        <v>#N/A</v>
      </c>
      <c r="AV19" s="44" t="e">
        <f t="shared" si="11"/>
        <v>#N/A</v>
      </c>
    </row>
    <row r="20" spans="2:48" x14ac:dyDescent="0.25">
      <c r="B20" s="38" t="s">
        <v>251</v>
      </c>
      <c r="C20" s="2">
        <v>3054</v>
      </c>
      <c r="D20" s="2">
        <v>2353</v>
      </c>
      <c r="E20" s="48">
        <f t="shared" si="0"/>
        <v>0.77046496398166342</v>
      </c>
      <c r="Z20" s="38" t="s">
        <v>251</v>
      </c>
      <c r="AA20" s="2">
        <v>3054</v>
      </c>
      <c r="AB20" s="2">
        <v>2353</v>
      </c>
      <c r="AC20" s="39">
        <f t="shared" si="6"/>
        <v>100.14285714285714</v>
      </c>
      <c r="AD20">
        <v>100.14285714285714</v>
      </c>
    </row>
    <row r="21" spans="2:48" x14ac:dyDescent="0.25">
      <c r="B21" s="38" t="s">
        <v>252</v>
      </c>
      <c r="C21" s="2">
        <v>46035</v>
      </c>
      <c r="D21" s="2">
        <v>35141</v>
      </c>
      <c r="Z21" s="38" t="s">
        <v>252</v>
      </c>
      <c r="AA21" s="2">
        <v>46035</v>
      </c>
      <c r="AB21" s="2">
        <v>35141</v>
      </c>
    </row>
  </sheetData>
  <mergeCells count="4">
    <mergeCell ref="B1:E1"/>
    <mergeCell ref="G1:X1"/>
    <mergeCell ref="Z1:AC1"/>
    <mergeCell ref="AE1:AV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 1 8 4 5 3 6 3 6 0 4 < / S A H o s t H a s h > < G e m i n i F i e l d L i s t V i s i b l e > T r u e < / G e m i n i F i e l d L i s t V i s i b l e > < / S e t t i n g s > ] ] > < / C u s t o m C o n t e n t > < / G e m i n i > 
</file>

<file path=customXml/item10.xml>��< ? x m l   v e r s i o n = " 1 . 0 "   e n c o d i n g = " U T F - 1 6 " ? > < G e m i n i   x m l n s = " h t t p : / / g e m i n i / p i v o t c u s t o m i z a t i o n / e 0 e c 1 1 d e - 9 8 1 b - 4 0 5 2 - a 8 f e - 1 e 8 c d 4 4 2 a a d e " > < C u s t o m C o n t e n t > < ! [ C D A T A [ < ? x m l   v e r s i o n = " 1 . 0 "   e n c o d i n g = " u t f - 1 6 " ? > < S e t t i n g s > < H S l i c e r s S h a p e > 0 ; 0 ; 0 ; 0 < / H S l i c e r s S h a p e > < V S l i c e r s S h a p e > 0 ; 0 ; 0 ; 0 < / V S l i c e r s S h a p e > < S l i c e r S h e e t N a m e > G & a m p ; A   b e d   a v a i l . < / S l i c e r S h e e t N a m e > < S A H o s t H a s h > 1 8 5 2 4 5 4 5 3 7 < / S A H o s t H a s h > < G e m i n i F i e l d L i s t V i s i b l e > T r u e < / G e m i n i F i e l d L i s t V i s i b l e > < / S e t t i n g s > ] ] > < / C u s t o m C o n t e n t > < / G e m i n i > 
</file>

<file path=customXml/item11.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 2 4 3 6 1 4 5 3 5 < / S A H o s t H a s h > < G e m i n i F i e l d L i s t V i s i b l e > T r u e < / G e m i n i F i e l d L i s t V i s i b l e > < / S e t t i n g s > ] ] > < / C u s t o m C o n t e n t > < / G e m i n i > 
</file>

<file path=customXml/item12.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 7 7 5 1 6 7 2 4 7 < / S A H o s t H a s h > < G e m i n i F i e l d L i s t V i s i b l e > T r u e < / G e m i n i F i e l d L i s t V i s i b l e > < / S e t t i n g s > ] ] > < / C u s t o m C o n t e n t > < / G e m i n i > 
</file>

<file path=customXml/item13.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 4 6 8 4 0 7 8 8 5 < / S A H o s t H a s h > < G e m i n i F i e l d L i s t V i s i b l e > T r u e < / G e m i n i F i e l d L i s t V i s i b l e > < / S e t t i n g s > ] ] > < / C u s t o m C o n t e n t > < / G e m i n i > 
</file>

<file path=customXml/item14.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 L o n g   s t a y < / S l i c e r S h e e t N a m e > < S A H o s t H a s h > 8 9 4 6 5 4 8 5 5 < / S A H o s t H a s h > < G e m i n i F i e l d L i s t V i s i b l e > T r u e < / G e m i n i F i e l d L i s t V i s i b l e > < / S e t t i n g s > ] ] > < / C u s t o m C o n t e n t > < / G e m i n i > 
</file>

<file path=customXml/item15.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 5 9 4 9 8 6 4 2 6 < / S A H o s t H a s h > < G e m i n i F i e l d L i s t V i s i b l e > T r u e < / G e m i n i F i e l d L i s t V i s i b l e > < / S e t t i n g s > ] ] > < / C u s t o m C o n t e n t > < / G e m i n i > 
</file>

<file path=customXml/item16.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 1 2 4 6 0 2 6 7 4 6 < / S A H o s t H a s h > < G e m i n i F i e l d L i s t V i s i b l e > T r u e < / G e m i n i F i e l d L i s t V i s i b l e > < / S e t t i n g s > ] ] > < / C u s t o m C o n t e n t > < / G e m i n i > 
</file>

<file path=customXml/item17.xml>��< ? x m l   v e r s i o n = " 1 . 0 "   e n c o d i n g = " U T F - 1 6 " ? > < G e m i n i   x m l n s = " h t t p : / / g e m i n i / w o r k b o o k c u s t o m i z a t i o n / P o w e r P i v o t V e r s i o n " > < C u s t o m C o n t e n t > < ! [ C D A T A [ 1 1 . 0 . 3 0 0 0 . 0 ] ] > < / C u s t o m C o n t e n t > < / G e m i n i > 
</file>

<file path=customXml/item18.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19.xml>��< ? x m l   v e r s i o n = " 1 . 0 "   e n c o d i n g = " U T F - 1 6 " ? > < G e m i n i   x m l n s = " h t t p : / / g e m i n i / p i v o t c u s t o m i z a t i o n / T a b l e C o u n t I n S a n d b o x " > < C u s t o m C o n t e n t > < ! [ C D A T A [ 1 ] ] > < / C u s t o m C o n t e n t > < / G e m i n i > 
</file>

<file path=customXml/item2.xml>��< ? x m l   v e r s i o n = " 1 . 0 "   e n c o d i n g = " U T F - 1 6 " ? > < G e m i n i   x m l n s = " h t t p : / / g e m i n i / w o r k b o o k c u s t o m i z a t i o n / I s S a n d b o x E m b e d d e d " > < C u s t o m C o n t e n t > < ! [ C D A T A [ y e s ] ] > < / C u s t o m C o n t e n t > < / G e m i n i > 
</file>

<file path=customXml/item20.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 1 2 3 8 9 3 5 8 1 3 < / S A H o s t H a s h > < G e m i n i F i e l d L i s t V i s i b l e > T r u e < / G e m i n i F i e l d L i s t V i s i b l e > < / S e t t i n g s > ] ] > < / C u s t o m C o n t e n t > < / G e m i n i > 
</file>

<file path=customXml/item21.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 1 6 6 5 1 8 2 7 8 3 < / S A H o s t H a s h > < G e m i n i F i e l d L i s t V i s i b l e > T r u e < / G e m i n i F i e l d L i s t V i s i b l e > < / S e t t i n g s > ] ] > < / C u s t o m C o n t e n t > < / G e m i n i > 
</file>

<file path=customXml/item22.xml>��< ? x m l   v e r s i o n = " 1 . 0 "   e n c o d i n g = " U T F - 1 6 " ? > < G e m i n i   x m l n s = " h t t p : / / g e m i n i / p i v o t c u s t o m i z a t i o n / T a b l e X M L _ W i n t e r   d a i l y   s i t r e p s _ 1 d f 8 1 2 b b - 9 f c 3 - 4 6 7 4 - 8 d 4 1 - 6 0 c 6 7 2 6 a 8 e f 3 " > < C u s t o m C o n t e n t > & l t ; T a b l e W i d g e t G r i d S e r i a l i z a t i o n   x m l n s : x s i = " h t t p : / / w w w . w 3 . o r g / 2 0 0 1 / X M L S c h e m a - i n s t a n c e "   x m l n s : x s d = " h t t p : / / w w w . w 3 . o r g / 2 0 0 1 / X M L S c h e m a " & 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c r i _ i d & l t ; / s t r i n g & g t ; & l t ; / k e y & g t ; & l t ; v a l u e & g t ; & l t ; i n t & g t ; 7 5 & l t ; / i n t & g t ; & l t ; / v a l u e & g t ; & l t ; / i t e m & g t ; & l t ; i t e m & g t ; & l t ; k e y & g t ; & l t ; s t r i n g & g t ; d r _ i d & l t ; / s t r i n g & g t ; & l t ; / k e y & g t ; & l t ; v a l u e & g t ; & l t ; i n t & g t ; 7 3 & l t ; / i n t & g t ; & l t ; / v a l u e & g t ; & l t ; / i t e m & g t ; & l t ; i t e m & g t ; & l t ; k e y & g t ; & l t ; s t r i n g & g t ; o r g _ i d & l t ; / s t r i n g & g t ; & l t ; / k e y & g t ; & l t ; v a l u e & g t ; & l t ; i n t & g t ; 8 0 & l t ; / i n t & g t ; & l t ; / v a l u e & g t ; & l t ; / i t e m & g t ; & l t ; i t e m & g t ; & l t ; k e y & g t ; & l t ; s t r i n g & g t ; c r i _ d a t a p e r i o d s t a r t & l t ; / s t r i n g & g t ; & l t ; / k e y & g t ; & l t ; v a l u e & g t ; & l t ; i n t & g t ; 1 5 9 & l t ; / i n t & g t ; & l t ; / v a l u e & g t ; & l t ; / i t e m & g t ; & l t ; i t e m & g t ; & l t ; k e y & g t ; & l t ; s t r i n g & g t ; C o d e & l t ; / s t r i n g & g t ; & l t ; / k e y & g t ; & l t ; v a l u e & g t ; & l t ; i n t & g t ; 7 3 & l t ; / i n t & g t ; & l t ; / v a l u e & g t ; & l t ; / i t e m & g t ; & l t ; i t e m & g t ; & l t ; k e y & g t ; & l t ; s t r i n g & g t ; N a m e & l t ; / s t r i n g & g t ; & l t ; / k e y & g t ; & l t ; v a l u e & g t ; & l t ; i n t & g t ; 7 8 & 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B a n k   h o l i d a y & l t ; / s t r i n g & g t ; & l t ; / k e y & g t ; & l t ; v a l u e & g t ; & l t ; i n t & g t ; 1 2 0 & l t ; / i n t & g t ; & l t ; / v a l u e & g t ; & l t ; / i t e m & g t ; & l t ; i t e m & g t ; & l t ; k e y & g t ; & l t ; s t r i n g & g t ; A E   c l o s u r e s & l t ; / s t r i n g & g t ; & l t ; / k e y & g t ; & l t ; v a l u e & g t ; & l t ; i n t & g t ; 1 1 1 & l t ; / i n t & g t ; & l t ; / v a l u e & g t ; & l t ; / i t e m & g t ; & l t ; i t e m & g t ; & l t ; k e y & g t ; & l t ; s t r i n g & g t ; A E   d i v e r t s & l t ; / s t r i n g & g t ; & l t ; / k e y & g t ; & l t ; v a l u e & g t ; & l t ; i n t & g t ; 1 0 3 & l t ; / i n t & g t ; & l t ; / v a l u e & g t ; & l t ; / i t e m & g t ; & l t ; i t e m & g t ; & l t ; k e y & g t ; & l t ; s t r i n g & g t ; A E   t y p e   1   a t t e n d a n c e s & l t ; / s t r i n g & g t ; & l t ; / k e y & g t ; & l t ; v a l u e & g t ; & l t ; i n t & g t ; 1 7 7 & l t ; / i n t & g t ; & l t ; / v a l u e & g t ; & l t ; / i t e m & g t ; & l t ; i t e m & g t ; & l t ; k e y & g t ; & l t ; s t r i n g & g t ; A E   t y p e   2   a t t e n d a n c e s & l t ; / s t r i n g & g t ; & l t ; / k e y & g t ; & l t ; v a l u e & g t ; & l t ; i n t & g t ; 1 7 7 & l t ; / i n t & g t ; & l t ; / v a l u e & g t ; & l t ; / i t e m & g t ; & l t ; i t e m & g t ; & l t ; k e y & g t ; & l t ; s t r i n g & g t ; A E   t y p e   3   a t t e n d a n c e s & l t ; / s t r i n g & g t ; & l t ; / k e y & g t ; & l t ; v a l u e & g t ; & l t ; i n t & g t ; 1 7 7 & l t ; / i n t & g t ; & l t ; / v a l u e & g t ; & l t ; / i t e m & g t ; & l t ; i t e m & g t ; & l t ; k e y & g t ; & l t ; s t r i n g & g t ; A E   t o t a l   a t t e n d a n c e s & l t ; / s t r i n g & g t ; & l t ; / k e y & g t ; & l t ; v a l u e & g t ; & l t ; i n t & g t ; 1 6 8 & l t ; / i n t & g t ; & l t ; / v a l u e & g t ; & l t ; / i t e m & g t ; & l t ; i t e m & g t ; & l t ; k e y & g t ; & l t ; s t r i n g & g t ; E m e r g e n c y   a d m i s s i o n s & l t ; / s t r i n g & g t ; & l t ; / k e y & g t ; & l t ; v a l u e & g t ; & l t ; i n t & g t ; 1 8 1 & l t ; / i n t & g t ; & l t ; / v a l u e & g t ; & l t ; / i t e m & g t ; & l t ; i t e m & g t ; & l t ; k e y & g t ; & l t ; s t r i n g & g t ; G A   c o r e   b e d s   a v a i l & l t ; / s t r i n g & g t ; & l t ; / k e y & g t ; & l t ; v a l u e & g t ; & l t ; i n t & g t ; 1 5 4 & l t ; / i n t & g t ; & l t ; / v a l u e & g t ; & l t ; / i t e m & g t ; & l t ; i t e m & g t ; & l t ; k e y & g t ; & l t ; s t r i n g & g t ; G A   e s c a l a t i o n   b e d s   a v a i l & l t ; / s t r i n g & g t ; & l t ; / k e y & g t ; & l t ; v a l u e & g t ; & l t ; i n t & g t ; 1 8 9 & l t ; / i n t & g t ; & l t ; / v a l u e & g t ; & l t ; / i t e m & g t ; & l t ; i t e m & g t ; & l t ; k e y & g t ; & l t ; s t r i n g & g t ; G A   t o t a l   b e d s   a v a i l & l t ; / s t r i n g & g t ; & l t ; / k e y & g t ; & l t ; v a l u e & g t ; & l t ; i n t & g t ; 1 5 6 & l t ; / i n t & g t ; & l t ; / v a l u e & g t ; & l t ; / i t e m & g t ; & l t ; i t e m & g t ; & l t ; k e y & g t ; & l t ; s t r i n g & g t ; G A   t o t a l   b e d s   o c c u p i e d & l t ; / s t r i n g & g t ; & l t ; / k e y & g t ; & l t ; v a l u e & g t ; & l t ; i n t & g t ; 1 8 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 o c c & l t ; / s t r i n g & g t ; & l t ; / k e y & g t ; & l t ; v a l u e & g t ; & l t ; i n t & g t ; 1 4 1 & l t ; / i n t & g t ; & l t ; / v a l u e & g t ; & l t ; / i t e m & g t ; & l t ; i t e m & g t ; & l t ; k e y & g t ; & l t ; s t r i n g & g t ; O P E L   3   o r   a b o v e & l t ; / s t r i n g & g t ; & l t ; / k e y & g t ; & l t ; v a l u e & g t ; & l t ; i n t & g t ; 1 3 9 & l t ; / i n t & g t ; & l t ; / v a l u e & g t ; & l t ; / i t e m & g t ; & l t ; i t e m & g t ; & l t ; k e y & g t ; & l t ; s t r i n g & g t ; W e e k e n d & l t ; / s t r i n g & g t ; & l t ; / k e y & g t ; & l t ; v a l u e & g t ; & l t ; i n t & g t ; 1 0 0 & l t ; / i n t & g t ; & l t ; / v a l u e & g t ; & l t ; / i t e m & g t ; & l t ; i t e m & g t ; & l t ; k e y & g t ; & l t ; s t r i n g & g t ; R e g i o n & l t ; / s t r i n g & g t ; & l t ; / k e y & g t ; & l t ; v a l u e & g t ; & l t ; i n t & g t ; 8 4 & l t ; / i n t & g t ; & l t ; / v a l u e & g t ; & l t ; / i t e m & g t ; & l t ; i t e m & g t ; & l t ; k e y & g t ; & l t ; s t r i n g & g t ; Y e a r & l t ; / s t r i n g & g t ; & l t ; / k e y & g t ; & l t ; v a l u e & g t ; & l t ; i n t & g t ; 6 7 & l t ; / i n t & g t ; & l t ; / v a l u e & g t ; & l t ; / i t e m & g t ; & l t ; i t e m & g t ; & l t ; k e y & g t ; & l t ; s t r i n g & g t ; B e d s   o c c   o v e r   7   d a y s & l t ; / s t r i n g & g t ; & l t ; / k e y & g t ; & l t ; v a l u e & g t ; & l t ; i n t & g t ; 1 6 6 & l t ; / i n t & g t ; & l t ; / v a l u e & g t ; & l t ; / i t e m & g t ; & l t ; i t e m & g t ; & l t ; k e y & g t ; & l t ; s t r i n g & g t ; B e d s   o c c   o v e r   2 1   d a y s & l t ; / s t r i n g & g t ; & l t ; / k e y & g t ; & l t ; v a l u e & g t ; & l t ; i n t & g t ; 1 7 3 & l t ; / i n t & g t ; & l t ; / v a l u e & g t ; & l t ; / i t e m & g t ; & l t ; i t e m & g t ; & l t ; k e y & g t ; & l t ; s t r i n g & g t ; A m b 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 m i n s & l t ; / s t r i n g & g t ; & l t ; / k e y & g t ; & l t ; v a l u e & g t ; & l t ; i n t & g t ; 1 9 4 & l t ; / i n t & g t ; & l t ; / v a l u e & g t ; & l t ; / i t e m & g t ; & l t ; i t e m & g t ; & l t ; k e y & g t ; & l t ; s t r i n g & g t ; W e e k   l o n g & l t ; / s t r i n g & g t ; & l t ; / k e y & g t ; & l t ; v a l u e & g t ; & l t ; i n t & g t ; 1 6 1 & l t ; / i n t & g t ; & l t ; / v a l u e & g t ; & l t ; / i t e m & g t ; & l t ; i t e m & g t ; & l t ; k e y & g t ; & l t ; s t r i n g & g t ; G A   b e d   o c c u p a n c y & l t ; / s t r i n g & g t ; & l t ; / k e y & g t ; & l t ; v a l u e & g t ; & l t ; i n t & g t ; 1 6 1 & l t ; / i n t & g t ; & l t ; / v a l u e & g t ; & l t ; / i t e m & g t ; & l t ; / C o l u m n W i d t h s & g t ; & l t ; C o l u m n D i s p l a y I n d e x & g t ; & l t ; i t e m & g t ; & l t ; k e y & g t ; & l t ; s t r i n g & g t ; I D & l t ; / s t r i n g & g t ; & l t ; / k e y & g t ; & l t ; v a l u e & g t ; & l t ; i n t & g t ; 0 & l t ; / i n t & g t ; & l t ; / v a l u e & g t ; & l t ; / i t e m & g t ; & l t ; i t e m & g t ; & l t ; k e y & g t ; & l t ; s t r i n g & g t ; c r i _ i d & l t ; / s t r i n g & g t ; & l t ; / k e y & g t ; & l t ; v a l u e & g t ; & l t ; i n t & g t ; 1 & l t ; / i n t & g t ; & l t ; / v a l u e & g t ; & l t ; / i t e m & g t ; & l t ; i t e m & g t ; & l t ; k e y & g t ; & l t ; s t r i n g & g t ; d r _ i d & l t ; / s t r i n g & g t ; & l t ; / k e y & g t ; & l t ; v a l u e & g t ; & l t ; i n t & g t ; 2 & l t ; / i n t & g t ; & l t ; / v a l u e & g t ; & l t ; / i t e m & g t ; & l t ; i t e m & g t ; & l t ; k e y & g t ; & l t ; s t r i n g & g t ; o r g _ i d & l t ; / s t r i n g & g t ; & l t ; / k e y & g t ; & l t ; v a l u e & g t ; & l t ; i n t & g t ; 3 & l t ; / i n t & g t ; & l t ; / v a l u e & g t ; & l t ; / i t e m & g t ; & l t ; i t e m & g t ; & l t ; k e y & g t ; & l t ; s t r i n g & g t ; c r i _ d a t a p e r i o d s t a r t & l t ; / s t r i n g & g t ; & l t ; / k e y & g t ; & l t ; v a l u e & g t ; & l t ; i n t & g t ; 4 & l t ; / i n t & g t ; & l t ; / v a l u e & g t ; & l t ; / i t e m & g t ; & l t ; i t e m & g t ; & l t ; k e y & g t ; & l t ; s t r i n g & g t ; C o d e & l t ; / s t r i n g & g t ; & l t ; / k e y & g t ; & l t ; v a l u e & g t ; & l t ; i n t & g t ; 5 & l t ; / i n t & g t ; & l t ; / v a l u e & g t ; & l t ; / i t e m & g t ; & l t ; i t e m & g t ; & l t ; k e y & g t ; & l t ; s t r i n g & g t ; N a m e & l t ; / s t r i n g & g t ; & l t ; / k e y & g t ; & l t ; v a l u e & g t ; & l t ; i n t & g t ; 6 & l t ; / i n t & g t ; & l t ; / v a l u e & g t ; & l t ; / i t e m & g t ; & l t ; i t e m & g t ; & l t ; k e y & g t ; & l t ; s t r i n g & g t ; D a t e & l t ; / s t r i n g & g t ; & l t ; / k e y & g t ; & l t ; v a l u e & g t ; & l t ; i n t & g t ; 7 & l t ; / i n t & g t ; & l t ; / v a l u e & g t ; & l t ; / i t e m & g t ; & l t ; i t e m & g t ; & l t ; k e y & g t ; & l t ; s t r i n g & g t ; W e e k & l t ; / s t r i n g & g t ; & l t ; / k e y & g t ; & l t ; v a l u e & g t ; & l t ; i n t & g t ; 8 & l t ; / i n t & g t ; & l t ; / v a l u e & g t ; & l t ; / i t e m & g t ; & l t ; i t e m & g t ; & l t ; k e y & g t ; & l t ; s t r i n g & g t ; D a y & l t ; / s t r i n g & g t ; & l t ; / k e y & g t ; & l t ; v a l u e & g t ; & l t ; i n t & g t ; 1 0 & l t ; / i n t & g t ; & l t ; / v a l u e & g t ; & l t ; / i t e m & g t ; & l t ; i t e m & g t ; & l t ; k e y & g t ; & l t ; s t r i n g & g t ; B a n k   h o l i d a y & l t ; / s t r i n g & g t ; & l t ; / k e y & g t ; & l t ; v a l u e & g t ; & l t ; i n t & g t ; 1 1 & l t ; / i n t & g t ; & l t ; / v a l u e & g t ; & l t ; / i t e m & g t ; & l t ; i t e m & g t ; & l t ; k e y & g t ; & l t ; s t r i n g & g t ; A E   c l o s u r e s & l t ; / s t r i n g & g t ; & l t ; / k e y & g t ; & l t ; v a l u e & g t ; & l t ; i n t & g t ; 1 2 & l t ; / i n t & g t ; & l t ; / v a l u e & g t ; & l t ; / i t e m & g t ; & l t ; i t e m & g t ; & l t ; k e y & g t ; & l t ; s t r i n g & g t ; A E   d i v e r t s & l t ; / s t r i n g & g t ; & l t ; / k e y & g t ; & l t ; v a l u e & g t ; & l t ; i n t & g t ; 1 3 & l t ; / i n t & g t ; & l t ; / v a l u e & g t ; & l t ; / i t e m & g t ; & l t ; i t e m & g t ; & l t ; k e y & g t ; & l t ; s t r i n g & g t ; A E   t y p e   1   a t t e n d a n c e s & l t ; / s t r i n g & g t ; & l t ; / k e y & g t ; & l t ; v a l u e & g t ; & l t ; i n t & g t ; 1 4 & l t ; / i n t & g t ; & l t ; / v a l u e & g t ; & l t ; / i t e m & g t ; & l t ; i t e m & g t ; & l t ; k e y & g t ; & l t ; s t r i n g & g t ; A E   t y p e   2   a t t e n d a n c e s & l t ; / s t r i n g & g t ; & l t ; / k e y & g t ; & l t ; v a l u e & g t ; & l t ; i n t & g t ; 1 5 & l t ; / i n t & g t ; & l t ; / v a l u e & g t ; & l t ; / i t e m & g t ; & l t ; i t e m & g t ; & l t ; k e y & g t ; & l t ; s t r i n g & g t ; A E   t y p e   3   a t t e n d a n c e s & l t ; / s t r i n g & g t ; & l t ; / k e y & g t ; & l t ; v a l u e & g t ; & l t ; i n t & g t ; 1 6 & l t ; / i n t & g t ; & l t ; / v a l u e & g t ; & l t ; / i t e m & g t ; & l t ; i t e m & g t ; & l t ; k e y & g t ; & l t ; s t r i n g & g t ; A E   t o t a l   a t t e n d a n c e s & l t ; / s t r i n g & g t ; & l t ; / k e y & g t ; & l t ; v a l u e & g t ; & l t ; i n t & g t ; 1 7 & l t ; / i n t & g t ; & l t ; / v a l u e & g t ; & l t ; / i t e m & g t ; & l t ; i t e m & g t ; & l t ; k e y & g t ; & l t ; s t r i n g & g t ; E m e r g e n c y   a d m i s s i o n s & l t ; / s t r i n g & g t ; & l t ; / k e y & g t ; & l t ; v a l u e & g t ; & l t ; i n t & g t ; 1 8 & l t ; / i n t & g t ; & l t ; / v a l u e & g t ; & l t ; / i t e m & g t ; & l t ; i t e m & g t ; & l t ; k e y & g t ; & l t ; s t r i n g & g t ; G A   c o r e   b e d s   a v a i l & l t ; / s t r i n g & g t ; & l t ; / k e y & g t ; & l t ; v a l u e & g t ; & l t ; i n t & g t ; 1 9 & l t ; / i n t & g t ; & l t ; / v a l u e & g t ; & l t ; / i t e m & g t ; & l t ; i t e m & g t ; & l t ; k e y & g t ; & l t ; s t r i n g & g t ; G A   e s c a l a t i o n   b e d s   a v a i l & l t ; / s t r i n g & g t ; & l t ; / k e y & g t ; & l t ; v a l u e & g t ; & l t ; i n t & g t ; 2 0 & l t ; / i n t & g t ; & l t ; / v a l u e & g t ; & l t ; / i t e m & g t ; & l t ; i t e m & g t ; & l t ; k e y & g t ; & l t ; s t r i n g & g t ; G A   t o t a l   b e d s   a v a i l & l t ; / s t r i n g & g t ; & l t ; / k e y & g t ; & l t ; v a l u e & g t ; & l t ; i n t & g t ; 2 1 & l t ; / i n t & g t ; & l t ; / v a l u e & g t ; & l t ; / i t e m & g t ; & l t ; i t e m & g t ; & l t ; k e y & g t ; & l t ; s t r i n g & g t ; G A   t o t a l   b e d s   o c c u p i e d & l t ; / s t r i n g & g t ; & l t ; / k e y & g t ; & l t ; v a l u e & g t ; & l t ; i n t & g t ; 2 2 & l t ; / i n t & g t ; & l t ; / v a l u e & g t ; & l t ; / i t e m & g t ; & l t ; i t e m & g t ; & l t ; k e y & g t ; & l t ; s t r i n g & g t ; B e d s   c l o s e d   n o r o v i r u s & l t ; / s t r i n g & g t ; & l t ; / k e y & g t ; & l t ; v a l u e & g t ; & l t ; i n t & g t ; 2 4 & l t ; / i n t & g t ; & l t ; / v a l u e & g t ; & l t ; / i t e m & g t ; & l t ; i t e m & g t ; & l t ; k e y & g t ; & l t ; s t r i n g & g t ; B e d s   c l o s e d   n o r o v i u s   u n o c c & l t ; / s t r i n g & g t ; & l t ; / k e y & g t ; & l t ; v a l u e & g t ; & l t ; i n t & g t ; 2 5 & l t ; / i n t & g t ; & l t ; / v a l u e & g t ; & l t ; / i t e m & g t ; & l t ; i t e m & g t ; & l t ; k e y & g t ; & l t ; s t r i n g & g t ; A d u l t   C C   b e d s   a v a i l & l t ; / s t r i n g & g t ; & l t ; / k e y & g t ; & l t ; v a l u e & g t ; & l t ; i n t & g t ; 2 6 & l t ; / i n t & g t ; & l t ; / v a l u e & g t ; & l t ; / i t e m & g t ; & l t ; i t e m & g t ; & l t ; k e y & g t ; & l t ; s t r i n g & g t ; A d u l t   C C   b e d s   o c c & l t ; / s t r i n g & g t ; & l t ; / k e y & g t ; & l t ; v a l u e & g t ; & l t ; i n t & g t ; 2 7 & l t ; / i n t & g t ; & l t ; / v a l u e & g t ; & l t ; / i t e m & g t ; & l t ; i t e m & g t ; & l t ; k e y & g t ; & l t ; s t r i n g & g t ; P a e d   I n t   C a r e   A v a i l & l t ; / s t r i n g & g t ; & l t ; / k e y & g t ; & l t ; v a l u e & g t ; & l t ; i n t & g t ; 2 8 & l t ; / i n t & g t ; & l t ; / v a l u e & g t ; & l t ; / i t e m & g t ; & l t ; i t e m & g t ; & l t ; k e y & g t ; & l t ; s t r i n g & g t ; P a e d   I n t   C a r e   O c c & l t ; / s t r i n g & g t ; & l t ; / k e y & g t ; & l t ; v a l u e & g t ; & l t ; i n t & g t ; 2 9 & l t ; / i n t & g t ; & l t ; / v a l u e & g t ; & l t ; / i t e m & g t ; & l t ; i t e m & g t ; & l t ; k e y & g t ; & l t ; s t r i n g & g t ; N e o   I n t   C a r e   A v a i l & l t ; / s t r i n g & g t ; & l t ; / k e y & g t ; & l t ; v a l u e & g t ; & l t ; i n t & g t ; 3 0 & l t ; / i n t & g t ; & l t ; / v a l u e & g t ; & l t ; / i t e m & g t ; & l t ; i t e m & g t ; & l t ; k e y & g t ; & l t ; s t r i n g & g t ; N e o   I n t   C a r e   o c c & l t ; / s t r i n g & g t ; & l t ; / k e y & g t ; & l t ; v a l u e & g t ; & l t ; i n t & g t ; 3 1 & l t ; / i n t & g t ; & l t ; / v a l u e & g t ; & l t ; / i t e m & g t ; & l t ; i t e m & g t ; & l t ; k e y & g t ; & l t ; s t r i n g & g t ; O P E L   3   o r   a b o v e & l t ; / s t r i n g & g t ; & l t ; / k e y & g t ; & l t ; v a l u e & g t ; & l t ; i n t & g t ; 3 2 & l t ; / i n t & g t ; & l t ; / v a l u e & g t ; & l t ; / i t e m & g t ; & l t ; i t e m & g t ; & l t ; k e y & g t ; & l t ; s t r i n g & g t ; W e e k e n d & l t ; / s t r i n g & g t ; & l t ; / k e y & g t ; & l t ; v a l u e & g t ; & l t ; i n t & g t ; 3 3 & l t ; / i n t & g t ; & l t ; / v a l u e & g t ; & l t ; / i t e m & g t ; & l t ; i t e m & g t ; & l t ; k e y & g t ; & l t ; s t r i n g & g t ; R e g i o n & l t ; / s t r i n g & g t ; & l t ; / k e y & g t ; & l t ; v a l u e & g t ; & l t ; i n t & g t ; 3 4 & l t ; / i n t & g t ; & l t ; / v a l u e & g t ; & l t ; / i t e m & g t ; & l t ; i t e m & g t ; & l t ; k e y & g t ; & l t ; s t r i n g & g t ; Y e a r & l t ; / s t r i n g & g t ; & l t ; / k e y & g t ; & l t ; v a l u e & g t ; & l t ; i n t & g t ; 3 5 & l t ; / i n t & g t ; & l t ; / v a l u e & g t ; & l t ; / i t e m & g t ; & l t ; i t e m & g t ; & l t ; k e y & g t ; & l t ; s t r i n g & g t ; B e d s   o c c   o v e r   7   d a y s & l t ; / s t r i n g & g t ; & l t ; / k e y & g t ; & l t ; v a l u e & g t ; & l t ; i n t & g t ; 3 6 & l t ; / i n t & g t ; & l t ; / v a l u e & g t ; & l t ; / i t e m & g t ; & l t ; i t e m & g t ; & l t ; k e y & g t ; & l t ; s t r i n g & g t ; B e d s   o c c   o v e r   2 1   d a y s & l t ; / s t r i n g & g t ; & l t ; / k e y & g t ; & l t ; v a l u e & g t ; & l t ; i n t & g t ; 3 7 & l t ; / i n t & g t ; & l t ; / v a l u e & g t ; & l t ; / i t e m & g t ; & l t ; i t e m & g t ; & l t ; k e y & g t ; & l t ; s t r i n g & g t ; A m b   a r r i v a l s & l t ; / s t r i n g & g t ; & l t ; / k e y & g t ; & l t ; v a l u e & g t ; & l t ; i n t & g t ; 3 8 & l t ; / i n t & g t ; & l t ; / v a l u e & g t ; & l t ; / i t e m & g t ; & l t ; i t e m & g t ; & l t ; k e y & g t ; & l t ; s t r i n g & g t ; A m b   d e l a y s   3 0 - 6 0   m i n s & l t ; / s t r i n g & g t ; & l t ; / k e y & g t ; & l t ; v a l u e & g t ; & l t ; i n t & g t ; 3 9 & l t ; / i n t & g t ; & l t ; / v a l u e & g t ; & l t ; / i t e m & g t ; & l t ; i t e m & g t ; & l t ; k e y & g t ; & l t ; s t r i n g & g t ; A m b   d e l a y s   o v e r   6 0   m i n s & l t ; / s t r i n g & g t ; & l t ; / k e y & g t ; & l t ; v a l u e & g t ; & l t ; i n t & g t ; 4 0 & l t ; / i n t & g t ; & l t ; / v a l u e & g t ; & l t ; / i t e m & g t ; & l t ; i t e m & g t ; & l t ; k e y & g t ; & l t ; s t r i n g & g t ; W e e k   l o n g & l t ; / s t r i n g & g t ; & l t ; / k e y & g t ; & l t ; v a l u e & g t ; & l t ; i n t & g t ; 9 & l t ; / i n t & g t ; & l t ; / v a l u e & g t ; & l t ; / i t e m & g t ; & l t ; i t e m & g t ; & l t ; k e y & g t ; & l t ; s t r i n g & g t ; G A   b e d   o c c u p a n c y & l t ; / s t r i n g & g t ; & l t ; / k e y & g t ; & l t ; v a l u e & g t ; & l t ; i n t & g t ; 2 3 & 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23.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 1 9 6 4 8 5 1 2 1 2 < / S A H o s t H a s h > < G e m i n i F i e l d L i s t V i s i b l e > T r u e < / G e m i n i F i e l d L i s t V i s i b l e > < / S e t t i n g s > ] ] > < / C u s t o m C o n t e n t > < / G e m i n i > 
</file>

<file path=customXml/item24.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25.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 1 7 7 7 5 7 9 4 5 8 < / S A H o s t H a s h > < G e m i n i F i e l d L i s t V i s i b l e > T r u e < / G e m i n i F i e l d L i s t V i s i b l e > < / S e t t i n g s > ] ] > < / C u s t o m C o n t e n t > < / G e m i n i > 
</file>

<file path=customXml/item26.xml>��< ? x m l   v e r s i o n = " 1 . 0 "   e n c o d i n g = " U T F - 1 6 " ? > < G e m i n i   x m l n s = " h t t p : / / g e m i n i / p i v o t c u s t o m i z a t i o n / S h o w H i d d e n " > < C u s t o m C o n t e n t > < ! [ C D A T A [ T r u e ] ] > < / C u s t o m C o n t e n t > < / G e m i n i > 
</file>

<file path=customXml/item27.xml>��< ? x m l   v e r s i o n = " 1 . 0 "   e n c o d i n g = " U T F - 1 6 " ? > < G e m i n i   x m l n s = " h t t p : / / g e m i n i / w o r k b o o k c u s t o m i z a t i o n / R e l a t i o n s h i p D e t e c t i o n N e e d e d D i c t i o n a r y " > < C u s t o m C o n t e n t > < ! [ C D A T A [ < D i c t i o n a r y > < i t e m > < k e y > < s t r i n g > 7 c d b a 4 9 d - 4 c 8 e - 4 5 1 7 - a 4 e 1 - 6 f f 5 f e d b b 3 a 1 < / s t r i n g > < / k e y > < v a l u e > < b o o l e a n > t r u e < / b o o l e a n > < / v a l u e > < / i t e m > < i t e m > < k e y > < s t r i n g > c 1 f 4 5 b 2 7 - 5 3 7 7 - 4 b 8 5 - a 5 c c - 8 3 4 7 f 8 1 f 5 2 d b < / s t r i n g > < / k e y > < v a l u e > < b o o l e a n > t r u e < / b o o l e a n > < / v a l u e > < / i t e m > < i t e m > < k e y > < s t r i n g > a 1 b 5 b d 0 c - f 0 f f - 4 3 a 7 - a 4 2 c - 2 4 b b f 7 1 d c 7 e a < / s t r i n g > < / k e y > < v a l u e > < b o o l e a n > t r u e < / b o o l e a n > < / v a l u e > < / i t e m > < i t e m > < k e y > < s t r i n g > 7 5 1 0 8 4 2 0 - 6 8 4 c - 4 0 3 6 - b d f e - d f d 1 f 9 7 3 e 4 7 b < / s t r i n g > < / k e y > < v a l u e > < b o o l e a n > t r u e < / b o o l e a n > < / v a l u e > < / i t e m > < i t e m > < k e y > < s t r i n g > 7 0 9 0 7 d c b - 9 d b 8 - 4 6 1 7 - 8 7 8 4 - 4 3 e 1 8 3 8 5 9 5 3 c < / s t r i n g > < / k e y > < v a l u e > < b o o l e a n > t r u e < / b o o l e a n > < / v a l u e > < / i t e m > < i t e m > < k e y > < s t r i n g > a 9 a f c b 0 6 - c f 4 7 - 4 2 c 4 - 8 4 c f - 8 6 9 5 c 1 3 3 0 1 5 2 < / s t r i n g > < / k e y > < v a l u e > < b o o l e a n > t r u e < / b o o l e a n > < / v a l u e > < / i t e m > < i t e m > < k e y > < s t r i n g > 9 d 0 6 c d 8 0 - 1 8 a b - 4 9 7 0 - a a b 5 - c 7 e c a 7 1 e b 3 d b < / s t r i n g > < / k e y > < v a l u e > < b o o l e a n > t r u e < / b o o l e a n > < / v a l u e > < / i t e m > < i t e m > < k e y > < s t r i n g > e d 6 4 2 6 2 9 - 0 1 c e - 4 1 a 1 - 8 9 d c - 5 d c f a 0 2 1 9 d 0 f < / s t r i n g > < / k e y > < v a l u e > < b o o l e a n > t r u e < / b o o l e a n > < / v a l u e > < / i t e m > < i t e m > < k e y > < s t r i n g > 2 8 d e d f 1 c - 9 2 d 5 - 4 d 5 3 - b 4 e 5 - 4 d a 1 7 1 1 1 b b 7 9 < / s t r i n g > < / k e y > < v a l u e > < b o o l e a n > t r u e < / b o o l e a n > < / v a l u e > < / i t e m > < i t e m > < k e y > < s t r i n g > f 3 1 2 5 b e 8 - 0 2 6 8 - 4 a a b - a 2 0 c - 9 3 5 9 a 9 7 f f 2 7 0 < / s t r i n g > < / k e y > < v a l u e > < b o o l e a n > t r u e < / b o o l e a n > < / v a l u e > < / i t e m > < i t e m > < k e y > < s t r i n g > e 0 e c 1 1 d e - 9 8 1 b - 4 0 5 2 - a 8 f e - 1 e 8 c d 4 4 2 a a d e < / s t r i n g > < / k e y > < v a l u e > < b o o l e a n > t r u e < / b o o l e a n > < / v a l u e > < / i t e m > < i t e m > < k e y > < s t r i n g > a 3 5 2 a a 7 b - 4 6 c 6 - 4 6 3 0 - a 5 0 5 - e 6 5 d d 9 6 5 d 2 5 a < / s t r i n g > < / k e y > < v a l u e > < b o o l e a n > t r u e < / b o o l e a n > < / v a l u e > < / i t e m > < i t e m > < k e y > < s t r i n g > 8 e e d c 9 7 8 - 0 7 e 8 - 4 8 d 8 - 8 1 c 4 - 2 d 3 3 6 5 5 3 a 9 2 f < / s t r i n g > < / k e y > < v a l u e > < b o o l e a n > t r u e < / b o o l e a n > < / v a l u e > < / i t e m > < i t e m > < k e y > < s t r i n g > e c b 0 1 0 0 6 - d 7 7 8 - 4 5 2 3 - b b 6 1 - 3 a 8 5 7 6 3 8 a 5 d f < / s t r i n g > < / k e y > < v a l u e > < b o o l e a n > t r u e < / b o o l e a n > < / v a l u e > < / i t e m > < i t e m > < k e y > < s t r i n g > 6 8 c e 7 b b 5 - b 9 a 1 - 4 6 1 8 - b 6 f 2 - 2 5 0 7 f 2 2 3 e 5 3 3 < / s t r i n g > < / k e y > < v a l u e > < b o o l e a n > t r u e < / b o o l e a n > < / v a l u e > < / i t e m > < i t e m > < k e y > < s t r i n g > f b 0 6 9 d 2 9 - b 4 8 8 - 4 4 c f - b 4 d d - a 6 4 c 1 8 3 4 0 4 5 e < / s t r i n g > < / k e y > < v a l u e > < b o o l e a n > t r u e < / b o o l e a n > < / v a l u e > < / i t e m > < i t e m > < k e y > < s t r i n g > 7 e c 8 6 b b 0 - 3 b f 3 - 4 9 4 4 - b 8 9 4 - a 8 0 5 7 7 8 9 e 3 6 b < / s t r i n g > < / k e y > < v a l u e > < b o o l e a n > t r u e < / b o o l e a n > < / v a l u e > < / i t e m > < i t e m > < k e y > < s t r i n g > f 6 e 7 f 0 b 5 - 4 e d 5 - 4 f b a - b a c 3 - 7 0 9 7 d 7 9 e 8 5 4 c < / s t r i n g > < / k e y > < v a l u e > < b o o l e a n > t r u e < / b o o l e a n > < / v a l u e > < / i t e m > < i t e m > < k e y > < s t r i n g > 6 a 6 6 9 4 b f - 2 5 7 9 - 4 d 4 7 - a d 9 9 - 0 c f 6 6 9 c 7 9 f b 5 < / s t r i n g > < / k e y > < v a l u e > < b o o l e a n > t r u e < / b o o l e a n > < / v a l u e > < / i t e m > < i t e m > < k e y > < s t r i n g > 2 d 9 d 5 7 d 6 - 2 4 1 a - 4 b 7 d - 8 0 0 7 - 2 3 7 5 6 d b f 9 3 5 4 < / s t r i n g > < / k e y > < v a l u e > < b o o l e a n > t r u e < / b o o l e a n > < / v a l u e > < / i t e m > < i t e m > < k e y > < s t r i n g > e 2 d e 2 b 4 0 - f 5 8 f - 4 5 2 2 - b 9 8 5 - c 9 b 0 8 a 9 8 f 8 1 8 < / s t r i n g > < / k e y > < v a l u e > < b o o l e a n > t r u e < / b o o l e a n > < / v a l u e > < / i t e m > < i t e m > < k e y > < s t r i n g > 8 6 0 2 e 9 0 7 - d d c 4 - 4 0 b b - 8 9 c a - 8 3 6 9 d e 9 1 4 b b 2 < / s t r i n g > < / k e y > < v a l u e > < b o o l e a n > t r u e < / b o o l e a n > < / v a l u e > < / i t e m > < i t e m > < k e y > < s t r i n g > 9 7 b 7 7 5 4 3 - 1 b 1 d - 4 3 2 f - 8 c 1 2 - 8 6 d 5 d 6 1 2 6 7 b b < / s t r i n g > < / k e y > < v a l u e > < b o o l e a n > t r u e < / b o o l e a n > < / v a l u e > < / i t e m > < i t e m > < k e y > < s t r i n g > 6 1 a c 6 1 5 e - 4 0 0 2 - 4 6 a 2 - a f d 6 - 5 6 0 1 e 0 5 c 1 0 5 7 < / s t r i n g > < / k e y > < v a l u e > < b o o l e a n > t r u e < / b o o l e a n > < / v a l u e > < / i t e m > < i t e m > < k e y > < s t r i n g > b 9 5 7 5 0 1 2 - 0 5 e f - 4 6 3 2 - b e d e - b 8 7 d 0 5 a 4 d 4 8 9 < / s t r i n g > < / k e y > < v a l u e > < b o o l e a n > t r u e < / b o o l e a n > < / v a l u e > < / i t e m > < i t e m > < k e y > < s t r i n g > d d 0 9 8 1 d d - 8 6 3 9 - 4 5 a e - b 5 0 1 - a 4 9 7 8 9 7 f 6 7 6 e < / s t r i n g > < / k e y > < v a l u e > < b o o l e a n > t r u e < / b o o l e a n > < / v a l u e > < / i t e m > < i t e m > < k e y > < s t r i n g > c 1 f a 9 d 3 7 - c a f a - 4 c 6 c - b d 2 9 - 4 5 5 c c 7 c e a 9 b 3 < / s t r i n g > < / k e y > < v a l u e > < b o o l e a n > t r u e < / b o o l e a n > < / v a l u e > < / i t e m > < i t e m > < k e y > < s t r i n g > 4 c 2 2 a 1 4 f - 6 2 e f - 4 5 5 b - 9 7 2 d - 9 1 4 7 2 9 2 2 3 0 5 8 < / s t r i n g > < / k e y > < v a l u e > < b o o l e a n > t r u e < / b o o l e a n > < / v a l u e > < / i t e m > < i t e m > < k e y > < s t r i n g > 8 0 9 2 c a 9 8 - d 0 5 5 - 4 0 1 c - 8 5 5 a - 8 7 a 6 5 0 e 1 5 8 9 b < / s t r i n g > < / k e y > < v a l u e > < b o o l e a n > t r u e < / b o o l e a n > < / v a l u e > < / i t e m > < i t e m > < k e y > < s t r i n g > c b 8 3 e 9 5 3 - d 3 a 9 - 4 4 3 3 - 8 4 e 3 - 8 6 f 1 3 2 0 8 4 5 4 9 < / s t r i n g > < / k e y > < v a l u e > < b o o l e a n > t r u e < / b o o l e a n > < / v a l u e > < / i t e m > < i t e m > < k e y > < s t r i n g > b a 0 b 1 b 6 b - 2 5 3 c - 4 a f 3 - 8 d a 1 - 4 0 f 0 3 6 5 4 e 8 8 9 < / s t r i n g > < / k e y > < v a l u e > < b o o l e a n > t r u e < / b o o l e a n > < / v a l u e > < / i t e m > < i t e m > < k e y > < s t r i n g > b 0 e f 4 d f 9 - 2 9 8 0 - 4 2 7 c - 9 2 7 7 - 0 9 e 1 9 a 1 b f 0 e 0 < / s t r i n g > < / k e y > < v a l u e > < b o o l e a n > t r u e < / b o o l e a n > < / v a l u e > < / i t e m > < i t e m > < k e y > < s t r i n g > a 2 b b 9 c 2 e - 6 6 0 6 - 4 0 c 6 - 8 9 8 8 - 4 a 0 b 4 9 a 1 5 b 1 b < / s t r i n g > < / k e y > < v a l u e > < b o o l e a n > t r u e < / b o o l e a n > < / v a l u e > < / i t e m > < i t e m > < k e y > < s t r i n g > 3 3 6 8 9 7 8 5 - b 6 5 f - 4 d 0 9 - 8 f 6 9 - 7 0 3 8 3 e f 1 8 8 d 2 < / s t r i n g > < / k e y > < v a l u e > < b o o l e a n > t r u e < / b o o l e a n > < / v a l u e > < / i t e m > < i t e m > < k e y > < s t r i n g > 6 3 d 3 7 9 a d - 3 3 1 6 - 4 2 2 0 - 9 6 a b - b 2 4 f f 7 e d 4 0 9 f < / s t r i n g > < / k e y > < v a l u e > < b o o l e a n > t r u e < / b o o l e a n > < / v a l u e > < / i t e m > < i t e m > < k e y > < s t r i n g > 3 c b 5 c d c a - 3 6 b 5 - 4 8 6 f - a 2 0 e - 3 9 c e 4 9 e 1 e 4 4 d < / s t r i n g > < / k e y > < v a l u e > < b o o l e a n > t r u e < / b o o l e a n > < / v a l u e > < / i t e m > < i t e m > < k e y > < s t r i n g > e a f 9 b 4 0 0 - a 2 b d - 4 3 d 0 - 8 b a 9 - 4 b d 3 d 8 b 1 e 3 c 8 < / s t r i n g > < / k e y > < v a l u e > < b o o l e a n > t r u e < / b o o l e a n > < / v a l u e > < / i t e m > < i t e m > < k e y > < s t r i n g > 1 6 4 e a 2 6 9 - 9 2 f e - 4 9 b 9 - 9 6 4 6 - b a a b 7 f 3 a 2 0 5 0 < / s t r i n g > < / k e y > < v a l u e > < b o o l e a n > t r u e < / b o o l e a n > < / v a l u e > < / i t e m > < / D i c t i o n a r y > ] ] > < / C u s t o m C o n t e n t > < / G e m i n i > 
</file>

<file path=customXml/item28.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 1 0 0 7 0 5 1 5 3 0 < / S A H o s t H a s h > < G e m i n i F i e l d L i s t V i s i b l e > T r u e < / G e m i n i F i e l d L i s t V i s i b l e > < / S e t t i n g s > ] ] > < / C u s t o m C o n t e n t > < / G e m i n i > 
</file>

<file path=customXml/item29.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 1 4 3 3 2 9 8 5 0 0 < / S A H o s t H a s h > < G e m i n i F i e l d L i s t V i s i b l e > T r u e < / G e m i n i F i e l d L i s t V i s i b l e > < / S e t t i n g s > ] ] > < / C u s t o m C o n t e n t > < / G e m i n i > 
</file>

<file path=customXml/item3.xml>��< ? x m l   v e r s i o n = " 1 . 0 "   e n c o d i n g = " U T F - 1 6 " ? > < G e m i n i   x m l n s = " h t t p : / / g e m i n i / p i v o t c u s t o m i z a t i o n / e d 6 4 2 6 2 9 - 0 1 c e - 4 1 a 1 - 8 9 d c - 5 d c f a 0 2 1 9 d 0 f " > < C u s t o m C o n t e n t > < ! [ C D A T A [ < ? x m l   v e r s i o n = " 1 . 0 "   e n c o d i n g = " u t f - 1 6 " ? > < S e t t i n g s > < C a l c u l a t e d F i e l d s > < i t e m > < M e a s u r e N a m e > S u m   o f   G A   t o t a l   b e d s   a v a i l < / M e a s u r e N a m e > < D i s p l a y N a m e > T o t a l < / D i s p l a y N a m e > < V i s i b l e > T r u e < / V i s i b l e > < / i t e m > < / C a l c u l a t e d F i e l d s > < H S l i c e r s S h a p e > 0 ; 0 ; 0 ; 0 < / H S l i c e r s S h a p e > < V S l i c e r s S h a p e > 0 ; 0 ; 0 ; 0 < / V S l i c e r s S h a p e > < S l i c e r S h e e t N a m e > G & a m p ; A   b e d   a v a i l . < / S l i c e r S h e e t N a m e > < S A H o s t H a s h > 1 7 8 4 6 7 0 3 9 1 < / S A H o s t H a s h > < G e m i n i F i e l d L i s t V i s i b l e > T r u e < / G e m i n i F i e l d L i s t V i s i b l e > < / S e t t i n g s > ] ] > < / C u s t o m C o n t e n t > < / G e m i n i > 
</file>

<file path=customXml/item30.xml>��< ? x m l   v e r s i o n = " 1 . 0 "   e n c o d i n g = " U T F - 1 6 " ? > < G e m i n i   x m l n s = " h t t p : / / g e m i n i / w o r k b o o k c u s t o m i z a t i o n / F i e l d L i s t R e f r e s h N e e d e d D i c t i o n a r y " > < C u s t o m C o n t e n t > < ! [ C D A T A [ < D i c t i o n a r y   / > ] ] > < / C u s t o m C o n t e n t > < / G e m i n i > 
</file>

<file path=customXml/item31.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 1 3 1 3 8 1 0 8 9 2 < / S A H o s t H a s h > < G e m i n i F i e l d L i s t V i s i b l e > T r u e < / G e m i n i F i e l d L i s t V i s i b l e > < / S e t t i n g s > ] ] > < / C u s t o m C o n t e n t > < / G e m i n i > 
</file>

<file path=customXml/item3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 i : t y p e = " M e a s u r e D i a g r a m S a n d b o x A d a p t e r " & g t ; & l t ; T a b l e N a m e & g t ; W i n t e r   d a i l y   s i t r e p s & l t ; / T a b l e N a m e & g t ; & l t ; / A d a p t e r & g t ; & l t ; D i a g r a m T y p e & g t ; M e a s u r e D i a g r a m & l t ; / D i a g r a m T y p e & g t ; & l t ; D i s p l a y C o n t e x t 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 d a i l y   s i t r e p s & l t ; / T a b l e N a m e & g t ; & l t ; / K e y & g t ; & l t ; M a i n t a i n e r 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 A E   d i v e r t s & l t ; / K e y & g t ; & l t ; / D i a g r a m O b j e c t K e y & g t ; & l t ; D i a g r a m O b j e c t K e y & g t ; & l t ; K e y & g t ; M e a s u r e s \ S u m   o f   A E   d i v e r t s \ T a g I n f o \ F o r m u l a & l t ; / K e y & g t ; & l t ; / D i a g r a m O b j e c t K e y & g t ; & l t ; D i a g r a m O b j e c t K e y & g t ; & l t ; K e y & g t ; M e a s u r e s \ S u m   o f   A E   d i v e r t s \ T a g I n f o \ V a l u e & l t ; / K e y & g t ; & l t ; / D i a g r a m O b j e c t K e y & g t ; & l t ; D i a g r a m O b j e c t K e y & g t ; & l t ; K e y & g t ; M e a s u r e s \ S u m   o f   G A   t o t a l   b e d s   o c c u p i e d & l t ; / K e y & g t ; & l t ; / D i a g r a m O b j e c t K e y & g t ; & l t ; D i a g r a m O b j e c t K e y & g t ; & l t ; K e y & g t ; M e a s u r e s \ S u m   o f   G A   t o t a l   b e d s   o c c u p i e d \ T a g I n f o \ F o r m u l a & l t ; / K e y & g t ; & l t ; / D i a g r a m O b j e c t K e y & g t ; & l t ; D i a g r a m O b j e c t K e y & g t ; & l t ; K e y & g t ; M e a s u r e s \ S u m   o f   G A   t o t a l   b e d s   o c c u p i e d \ T a g I n f o \ V a l u e & l t ; / K e y & g t ; & l t ; / D i a g r a m O b j e c t K e y & g t ; & l t ; D i a g r a m O b j e c t K e y & g t ; & l t ; K e y & g t ; M e a s u r e s \ A v e r a g e   o f   G A   t o t a l   b e d s   o c c u p i e d & l t ; / K e y & g t ; & l t ; / D i a g r a m O b j e c t K e y & g t ; & l t ; D i a g r a m O b j e c t K e y & g t ; & l t ; K e y & g t ; M e a s u r e s \ A v e r a g e   o f   G A   t o t a l   b e d s   o c c u p i e d \ T a g I n f o \ F o r m u l a & l t ; / K e y & g t ; & l t ; / D i a g r a m O b j e c t K e y & g t ; & l t ; D i a g r a m O b j e c t K e y & g t ; & l t ; K e y & g t ; M e a s u r e s \ A v e r a g e   o f   G A   t o t a l   b e d s   o c c u p i e d \ T a g I n f o \ V a l u e & l t ; / K e y & g t ; & l t ; / D i a g r a m O b j e c t K e y & g t ; & l t ; D i a g r a m O b j e c t K e y & g t ; & l t ; K e y & g t ; M e a s u r e s \ S u m   o f   G A   t o t a l   b e d s   a v a i l & l t ; / K e y & g t ; & l t ; / D i a g r a m O b j e c t K e y & g t ; & l t ; D i a g r a m O b j e c t K e y & g t ; & l t ; K e y & g t ; M e a s u r e s \ S u m   o f   G A   t o t a l   b e d s   a v a i l \ T a g I n f o \ F o r m u l a & l t ; / K e y & g t ; & l t ; / D i a g r a m O b j e c t K e y & g t ; & l t ; D i a g r a m O b j e c t K e y & g t ; & l t ; K e y & g t ; M e a s u r e s \ S u m   o f   G A   t o t a l   b e d s   a v a i l \ T a g I n f o \ V a l u e & l t ; / K e y & g t ; & l t ; / D i a g r a m O b j e c t K e y & g t ; & l t ; D i a g r a m O b j e c t K e y & g t ; & l t ; K e y & g t ; M e a s u r e s \ S u m   o f   B e d s   o c c   o v e r   7   d a y s & l t ; / K e y & g t ; & l t ; / D i a g r a m O b j e c t K e y & g t ; & l t ; D i a g r a m O b j e c t K e y & g t ; & l t ; K e y & g t ; M e a s u r e s \ S u m   o f   B e d s   o c c   o v e r   7   d a y s \ T a g I n f o \ F o r m u l a & l t ; / K e y & g t ; & l t ; / D i a g r a m O b j e c t K e y & g t ; & l t ; D i a g r a m O b j e c t K e y & g t ; & l t ; K e y & g t ; M e a s u r e s \ S u m   o f   B e d s   o c c   o v e r   7   d a y s \ T a g I n f o \ V a l u e & l t ; / K e y & g t ; & l t ; / D i a g r a m O b j e c t K e y & g t ; & l t ; D i a g r a m O b j e c t K e y & g t ; & l t ; K e y & g t ; M e a s u r e s \ S u m   o f   B e d s   o c c   o v e r   2 1   d a y s & l t ; / K e y & g t ; & l t ; / D i a g r a m O b j e c t K e y & g t ; & l t ; D i a g r a m O b j e c t K e y & g t ; & l t ; K e y & g t ; M e a s u r e s \ S u m   o f   B e d s   o c c   o v e r   2 1   d a y s \ T a g I n f o \ F o r m u l a & l t ; / K e y & g t ; & l t ; / D i a g r a m O b j e c t K e y & g t ; & l t ; D i a g r a m O b j e c t K e y & g t ; & l t ; K e y & g t ; M e a s u r e s \ S u m   o f   B e d s   o c c   o v e r   2 1   d a y s \ T a g I n f o \ V a l u e & l t ; / K e y & g t ; & l t ; / D i a g r a m O b j e c t K e y & g t ; & l t ; D i a g r a m O b j e c t K e y & g t ; & l t ; K e y & g t ; M e a s u r e s \ A v e r a g e   o f   B e d s   o c c   o v e r   2 1   d a y s & l t ; / K e y & g t ; & l t ; / D i a g r a m O b j e c t K e y & g t ; & l t ; D i a g r a m O b j e c t K e y & g t ; & l t ; K e y & g t ; M e a s u r e s \ A v e r a g e   o f   B e d s   o c c   o v e r   2 1   d a y s \ T a g I n f o \ F o r m u l a & l t ; / K e y & g t ; & l t ; / D i a g r a m O b j e c t K e y & g t ; & l t ; D i a g r a m O b j e c t K e y & g t ; & l t ; K e y & g t ; M e a s u r e s \ A v e r a g e   o f   B e d s   o c c   o v e r   2 1   d a y s \ T a g I n f o \ V a l u e & l t ; / K e y & g t ; & l t ; / D i a g r a m O b j e c t K e y & g t ; & l t ; D i a g r a m O b j e c t K e y & g t ; & l t ; K e y & g t ; M e a s u r e s \ S u m   o f   B e d s   c l o s e d   n o r o v i r u s & l t ; / K e y & g t ; & l t ; / D i a g r a m O b j e c t K e y & g t ; & l t ; D i a g r a m O b j e c t K e y & g t ; & l t ; K e y & g t ; M e a s u r e s \ S u m   o f   B e d s   c l o s e d   n o r o v i r u s \ T a g I n f o \ F o r m u l a & l t ; / K e y & g t ; & l t ; / D i a g r a m O b j e c t K e y & g t ; & l t ; D i a g r a m O b j e c t K e y & g t ; & l t ; K e y & g t ; M e a s u r e s \ S u m   o f   B e d s   c l o s e d   n o r o v i r u s \ T a g I n f o \ V a l u e & l t ; / K e y & g t ; & l t ; / D i a g r a m O b j e c t K e y & g t ; & l t ; D i a g r a m O b j e c t K e y & g t ; & l t ; K e y & g t ; M e a s u r e s \ A v e r a g e   o f   B e d s   c l o s e d   n o r o v i r u s & l t ; / K e y & g t ; & l t ; / D i a g r a m O b j e c t K e y & g t ; & l t ; D i a g r a m O b j e c t K e y & g t ; & l t ; K e y & g t ; M e a s u r e s \ A v e r a g e   o f   B e d s   c l o s e d   n o r o v i r u s \ T a g I n f o \ F o r m u l a & l t ; / K e y & g t ; & l t ; / D i a g r a m O b j e c t K e y & g t ; & l t ; D i a g r a m O b j e c t K e y & g t ; & l t ; K e y & g t ; M e a s u r e s \ A v e r a g e   o f   B e d s   c l o s e d   n o r o v i r u s \ T a g I n f o \ V a l u e & l t ; / K e y & g t ; & l t ; / D i a g r a m O b j e c t K e y & g t ; & l t ; D i a g r a m O b j e c t K e y & g t ; & l t ; K e y & g t ; M e a s u r e s \ S u m   o f   B e d s   c l o s e d   n o r o v i u s   u n o c c & l t ; / K e y & g t ; & l t ; / D i a g r a m O b j e c t K e y & g t ; & l t ; D i a g r a m O b j e c t K e y & g t ; & l t ; K e y & g t ; M e a s u r e s \ S u m   o f   B e d s   c l o s e d   n o r o v i u s   u n o c c \ T a g I n f o \ F o r m u l a & l t ; / K e y & g t ; & l t ; / D i a g r a m O b j e c t K e y & g t ; & l t ; D i a g r a m O b j e c t K e y & g t ; & l t ; K e y & g t ; M e a s u r e s \ S u m   o f   B e d s   c l o s e d   n o r o v i u s   u n o c c \ T a g I n f o \ V a l u e & l t ; / K e y & g t ; & l t ; / D i a g r a m O b j e c t K e y & g t ; & l t ; D i a g r a m O b j e c t K e y & g t ; & l t ; K e y & g t ; M e a s u r e s \ S u m   o f   A m b   a r r i v a l s & l t ; / K e y & g t ; & l t ; / D i a g r a m O b j e c t K e y & g t ; & l t ; D i a g r a m O b j e c t K e y & g t ; & l t ; K e y & g t ; M e a s u r e s \ S u m   o f   A m b   a r r i v a l s \ T a g I n f o \ F o r m u l a & l t ; / K e y & g t ; & l t ; / D i a g r a m O b j e c t K e y & g t ; & l t ; D i a g r a m O b j e c t K e y & g t ; & l t ; K e y & g t ; M e a s u r e s \ S u m   o f   A m b   a r r i v a l s \ T a g I n f o \ V a l u e & l t ; / K e y & g t ; & l t ; / D i a g r a m O b j e c t K e y & g t ; & l t ; D i a g r a m O b j e c t K e y & g t ; & l t ; K e y & g t ; M e a s u r e s \ S u m   o f   A m b   d e l a y s   3 0 - 6 0   m i n s & l t ; / K e y & g t ; & l t ; / D i a g r a m O b j e c t K e y & g t ; & l t ; D i a g r a m O b j e c t K e y & g t ; & l t ; K e y & g t ; M e a s u r e s \ S u m   o f   A m b   d e l a y s   3 0 - 6 0   m i n s \ T a g I n f o \ F o r m u l a & l t ; / K e y & g t ; & l t ; / D i a g r a m O b j e c t K e y & g t ; & l t ; D i a g r a m O b j e c t K e y & g t ; & l t ; K e y & g t ; M e a s u r e s \ S u m   o f   A m b   d e l a y s   3 0 - 6 0   m i n s \ T a g I n f o \ V a l u e & l t ; / K e y & g t ; & l t ; / D i a g r a m O b j e c t K e y & g t ; & l t ; D i a g r a m O b j e c t K e y & g t ; & l t ; K e y & g t ; M e a s u r e s \ S u m   o f   A m b   d e l a y s   o v e r   6 0   m i n s & l t ; / K e y & g t ; & l t ; / D i a g r a m O b j e c t K e y & g t ; & l t ; D i a g r a m O b j e c t K e y & g t ; & l t ; K e y & g t ; M e a s u r e s \ S u m   o f   A m b   d e l a y s   o v e r   6 0   m i n s \ T a g I n f o \ F o r m u l a & l t ; / K e y & g t ; & l t ; / D i a g r a m O b j e c t K e y & g t ; & l t ; D i a g r a m O b j e c t K e y & g t ; & l t ; K e y & g t ; M e a s u r e s \ S u m   o f   A m b   d e l a y s   o v e r   6 0   m i n s \ T a g I n f o \ V a l u e & l t ; / K e y & g t ; & l t ; / D i a g r a m O b j e c t K e y & g t ; & l t ; D i a g r a m O b j e c t K e y & g t ; & l t ; K e y & g t ; M e a s u r e s \ S u m   o f   A d u l t   C C   b e d s   a v a i l & l t ; / K e y & g t ; & l t ; / D i a g r a m O b j e c t K e y & g t ; & l t ; D i a g r a m O b j e c t K e y & g t ; & l t ; K e y & g t ; M e a s u r e s \ S u m   o f   A d u l t   C C   b e d s   a v a i l \ T a g I n f o \ F o r m u l a & l t ; / K e y & g t ; & l t ; / D i a g r a m O b j e c t K e y & g t ; & l t ; D i a g r a m O b j e c t K e y & g t ; & l t ; K e y & g t ; M e a s u r e s \ S u m   o f   A d u l t   C C   b e d s   a v a i l \ T a g I n f o \ V a l u e & l t ; / K e y & g t ; & l t ; / D i a g r a m O b j e c t K e y & g t ; & l t ; D i a g r a m O b j e c t K e y & g t ; & l t ; K e y & g t ; M e a s u r e s \ S u m   o f   A d u l t   C C   b e d s   o c c & l t ; / K e y & g t ; & l t ; / D i a g r a m O b j e c t K e y & g t ; & l t ; D i a g r a m O b j e c t K e y & g t ; & l t ; K e y & g t ; M e a s u r e s \ S u m   o f   A d u l t   C C   b e d s   o c c \ T a g I n f o \ F o r m u l a & l t ; / K e y & g t ; & l t ; / D i a g r a m O b j e c t K e y & g t ; & l t ; D i a g r a m O b j e c t K e y & g t ; & l t ; K e y & g t ; M e a s u r e s \ S u m   o f   A d u l t   C C   b e d s   o c c \ T a g I n f o \ V a l u e & l t ; / K e y & g t ; & l t ; / D i a g r a m O b j e c t K e y & g t ; & l t ; D i a g r a m O b j e c t K e y & g t ; & l t ; K e y & g t ; M e a s u r e s \ S u m   o f   P a e d   I n t   C a r e   A v a i l & l t ; / K e y & g t ; & l t ; / D i a g r a m O b j e c t K e y & g t ; & l t ; D i a g r a m O b j e c t K e y & g t ; & l t ; K e y & g t ; M e a s u r e s \ S u m   o f   P a e d   I n t   C a r e   A v a i l \ T a g I n f o \ F o r m u l a & l t ; / K e y & g t ; & l t ; / D i a g r a m O b j e c t K e y & g t ; & l t ; D i a g r a m O b j e c t K e y & g t ; & l t ; K e y & g t ; M e a s u r e s \ S u m   o f   P a e d   I n t   C a r e   A v a i l \ T a g I n f o \ V a l u e & l t ; / K e y & g t ; & l t ; / D i a g r a m O b j e c t K e y & g t ; & l t ; D i a g r a m O b j e c t K e y & g t ; & l t ; K e y & g t ; M e a s u r e s \ S u m   o f   P a e d   I n t   C a r e   O c c & l t ; / K e y & g t ; & l t ; / D i a g r a m O b j e c t K e y & g t ; & l t ; D i a g r a m O b j e c t K e y & g t ; & l t ; K e y & g t ; M e a s u r e s \ S u m   o f   P a e d   I n t   C a r e   O c c \ T a g I n f o \ F o r m u l a & l t ; / K e y & g t ; & l t ; / D i a g r a m O b j e c t K e y & g t ; & l t ; D i a g r a m O b j e c t K e y & g t ; & l t ; K e y & g t ; M e a s u r e s \ S u m   o f   P a e d   I n t   C a r e   O c c \ T a g I n f o \ V a l u e & l t ; / K e y & g t ; & l t ; / D i a g r a m O b j e c t K e y & g t ; & l t ; D i a g r a m O b j e c t K e y & g t ; & l t ; K e y & g t ; M e a s u r e s \ S u m   o f   N e o   I n t   C a r e   A v a i l & l t ; / K e y & g t ; & l t ; / D i a g r a m O b j e c t K e y & g t ; & l t ; D i a g r a m O b j e c t K e y & g t ; & l t ; K e y & g t ; M e a s u r e s \ S u m   o f   N e o   I n t   C a r e   A v a i l \ T a g I n f o \ F o r m u l a & l t ; / K e y & g t ; & l t ; / D i a g r a m O b j e c t K e y & g t ; & l t ; D i a g r a m O b j e c t K e y & g t ; & l t ; K e y & g t ; M e a s u r e s \ S u m   o f   N e o   I n t   C a r e   A v a i l \ T a g I n f o \ V a l u e & l t ; / K e y & g t ; & l t ; / D i a g r a m O b j e c t K e y & g t ; & l t ; D i a g r a m O b j e c t K e y & g t ; & l t ; K e y & g t ; M e a s u r e s \ S u m   o f   N e o   I n t   C a r e   o c c & l t ; / K e y & g t ; & l t ; / D i a g r a m O b j e c t K e y & g t ; & l t ; D i a g r a m O b j e c t K e y & g t ; & l t ; K e y & g t ; M e a s u r e s \ S u m   o f   N e o   I n t   C a r e   o c c \ T a g I n f o \ F o r m u l a & l t ; / K e y & g t ; & l t ; / D i a g r a m O b j e c t K e y & g t ; & l t ; D i a g r a m O b j e c t K e y & g t ; & l t ; K e y & g t ; M e a s u r e s \ S u m   o f   N e o   I n t   C a r e   o c c \ T a g I n f o \ V a l u e & l t ; / K e y & g t ; & l t ; / D i a g r a m O b j e c t K e y & g t ; & l t ; D i a g r a m O b j e c t K e y & g t ; & l t ; K e y & g t ; M e a s u r e s \ A v e r a g e   o f   N e o   I n t   C a r e   A v a i l & l t ; / K e y & g t ; & l t ; / D i a g r a m O b j e c t K e y & g t ; & l t ; D i a g r a m O b j e c t K e y & g t ; & l t ; K e y & g t ; M e a s u r e s \ A v e r a g e   o f   N e o   I n t   C a r e   A v a i l \ T a g I n f o \ F o r m u l a & l t ; / K e y & g t ; & l t ; / D i a g r a m O b j e c t K e y & g t ; & l t ; D i a g r a m O b j e c t K e y & g t ; & l t ; K e y & g t ; M e a s u r e s \ A v e r a g e   o f   N e o   I n t   C a r e   A v a i l \ T a g I n f o \ V a l u e & l t ; / K e y & g t ; & l t ; / D i a g r a m O b j e c t K e y & g t ; & l t ; D i a g r a m O b j e c t K e y & g t ; & l t ; K e y & g t ; M e a s u r e s \ A v e r a g e   o f   N e o   I n t   C a r e   o c c & l t ; / K e y & g t ; & l t ; / D i a g r a m O b j e c t K e y & g t ; & l t ; D i a g r a m O b j e c t K e y & g t ; & l t ; K e y & g t ; M e a s u r e s \ A v e r a g e   o f   N e o   I n t   C a r e   o c c \ T a g I n f o \ F o r m u l a & l t ; / K e y & g t ; & l t ; / D i a g r a m O b j e c t K e y & g t ; & l t ; D i a g r a m O b j e c t K e y & g t ; & l t ; K e y & g t ; M e a s u r e s \ A v e r a g e   o f   N e o   I n t   C a r e   o c c \ T a g I n f o \ V a l u e & l t ; / K e y & g t ; & l t ; / D i a g r a m O b j e c t K e y & g t ; & l t ; D i a g r a m O b j e c t K e y & g t ; & l t ; K e y & g t ; M e a s u r e s \ S u m   o f   G A   b e d   o c c u p a n c y & l t ; / K e y & g t ; & l t ; / D i a g r a m O b j e c t K e y & g t ; & l t ; D i a g r a m O b j e c t K e y & g t ; & l t ; K e y & g t ; M e a s u r e s \ S u m   o f   G A   b e d   o c c u p a n c y \ T a g I n f o \ F o r m u l a & l t ; / K e y & g t ; & l t ; / D i a g r a m O b j e c t K e y & g t ; & l t ; D i a g r a m O b j e c t K e y & g t ; & l t ; K e y & g t ; M e a s u r e s \ S u m   o f   G A   b e d   o c c u p a n c y \ T a g I n f o \ V a l u e & l t ; / K e y & g t ; & l t ; / D i a g r a m O b j e c t K e y & g t ; & l t ; D i a g r a m O b j e c t K e y & g t ; & l t ; K e y & g t ; M e a s u r e s \ A v e r a g e   o f   G A   b e d   o c c u p a n c y & l t ; / K e y & g t ; & l t ; / D i a g r a m O b j e c t K e y & g t ; & l t ; D i a g r a m O b j e c t K e y & g t ; & l t ; K e y & g t ; M e a s u r e s \ A v e r a g e   o f   G A   b e d   o c c u p a n c y \ T a g I n f o \ F o r m u l a & l t ; / K e y & g t ; & l t ; / D i a g r a m O b j e c t K e y & g t ; & l t ; D i a g r a m O b j e c t K e y & g t ; & l t ; K e y & g t ; M e a s u r e s \ A v e r a g e   o f   G A   b e d   o c c u p a n c y \ T a g I n f o \ V a l u e & l t ; / K e y & g t ; & l t ; / D i a g r a m O b j e c t K e y & g t ; & l t ; D i a g r a m O b j e c t K e y & g t ; & l t ; K e y & g t ; M e a s u r e s \ S u m   o f   G A   c o r e   b e d s   a v a i l & l t ; / K e y & g t ; & l t ; / D i a g r a m O b j e c t K e y & g t ; & l t ; D i a g r a m O b j e c t K e y & g t ; & l t ; K e y & g t ; M e a s u r e s \ S u m   o f   G A   c o r e   b e d s   a v a i l \ T a g I n f o \ F o r m u l a & l t ; / K e y & g t ; & l t ; / D i a g r a m O b j e c t K e y & g t ; & l t ; D i a g r a m O b j e c t K e y & g t ; & l t ; K e y & g t ; M e a s u r e s \ S u m   o f   G A   c o r e   b e d s   a v a i l \ T a g I n f o \ V a l u e & l t ; / K e y & g t ; & l t ; / D i a g r a m O b j e c t K e y & g t ; & l t ; D i a g r a m O b j e c t K e y & g t ; & l t ; K e y & g t ; M e a s u r e s \ S u m   o f   G A   e s c a l a t i o n   b e d s   a v a i l & l t ; / K e y & g t ; & l t ; / D i a g r a m O b j e c t K e y & g t ; & l t ; D i a g r a m O b j e c t K e y & g t ; & l t ; K e y & g t ; M e a s u r e s \ S u m   o f   G A   e s c a l a t i o n   b e d s   a v a i l \ T a g I n f o \ F o r m u l a & l t ; / K e y & g t ; & l t ; / D i a g r a m O b j e c t K e y & g t ; & l t ; D i a g r a m O b j e c t K e y & g t ; & l t ; K e y & g t ; M e a s u r e s \ S u m   o f   G A   e s c a l a t i o n   b e d s   a v a i l \ T a g I n f o \ V a l u e & l t ; / K e y & g t ; & l t ; / D i a g r a m O b j e c t K e y & g t ; & l t ; D i a g r a m O b j e c t K e y & g t ; & l t ; K e y & g t ; C o l u m n s \ I D & l t ; / K e y & g t ; & l t ; / D i a g r a m O b j e c t K e y & g t ; & l t ; D i a g r a m O b j e c t K e y & g t ; & l t ; K e y & g t ; C o l u m n s \ c r i _ i d & l t ; / K e y & g t ; & l t ; / D i a g r a m O b j e c t K e y & g t ; & l t ; D i a g r a m O b j e c t K e y & g t ; & l t ; K e y & g t ; C o l u m n s \ d r _ i d & l t ; / K e y & g t ; & l t ; / D i a g r a m O b j e c t K e y & g t ; & l t ; D i a g r a m O b j e c t K e y & g t ; & l t ; K e y & g t ; C o l u m n s \ o r g _ i d & l t ; / K e y & g t ; & l t ; / D i a g r a m O b j e c t K e y & g t ; & l t ; D i a g r a m O b j e c t K e y & g t ; & l t ; K e y & g t ; C o l u m n s \ c r i _ d a t a p e r i o d s t a r t & l t ; / K e y & g t ; & l t ; / D i a g r a m O b j e c t K e y & g t ; & l t ; D i a g r a m O b j e c t K e y & g t ; & l t ; K e y & g t ; C o l u m n s \ C o d e & l t ; / K e y & g t ; & l t ; / D i a g r a m O b j e c t K e y & g t ; & l t ; D i a g r a m O b j e c t K e y & g t ; & l t ; K e y & g t ; C o l u m n s \ N a m e & l t ; / K e y & g t ; & l t ; / D i a g r a m O b j e c t K e y & g t ; & l t ; D i a g r a m O b j e c t K e y & g t ; & l t ; K e y & g t ; C o l u m n s \ D a t e & l t ; / K e y & g t ; & l t ; / D i a g r a m O b j e c t K e y & g t ; & l t ; D i a g r a m O b j e c t K e y & g t ; & l t ; K e y & g t ; C o l u m n s \ W e e k & l t ; / K e y & g t ; & l t ; / D i a g r a m O b j e c t K e y & g t ; & l t ; D i a g r a m O b j e c t K e y & g t ; & l t ; K e y & g t ; C o l u m n s \ D a y & l t ; / K e y & g t ; & l t ; / D i a g r a m O b j e c t K e y & g t ; & l t ; D i a g r a m O b j e c t K e y & g t ; & l t ; K e y & g t ; C o l u m n s \ B a n k   h o l i d a y & l t ; / K e y & g t ; & l t ; / D i a g r a m O b j e c t K e y & g t ; & l t ; D i a g r a m O b j e c t K e y & g t ; & l t ; K e y & g t ; C o l u m n s \ A E   c l o s u r e s & l t ; / K e y & g t ; & l t ; / D i a g r a m O b j e c t K e y & g t ; & l t ; D i a g r a m O b j e c t K e y & g t ; & l t ; K e y & g t ; C o l u m n s \ A E   d i v e r t s & l t ; / K e y & g t ; & l t ; / D i a g r a m O b j e c t K e y & g t ; & l t ; D i a g r a m O b j e c t K e y & g t ; & l t ; K e y & g t ; C o l u m n s \ A E   t y p e   1   a t t e n d a n c e s & l t ; / K e y & g t ; & l t ; / D i a g r a m O b j e c t K e y & g t ; & l t ; D i a g r a m O b j e c t K e y & g t ; & l t ; K e y & g t ; C o l u m n s \ A E   t y p e   2   a t t e n d a n c e s & l t ; / K e y & g t ; & l t ; / D i a g r a m O b j e c t K e y & g t ; & l t ; D i a g r a m O b j e c t K e y & g t ; & l t ; K e y & g t ; C o l u m n s \ A E   t y p e   3   a t t e n d a n c e s & l t ; / K e y & g t ; & l t ; / D i a g r a m O b j e c t K e y & g t ; & l t ; D i a g r a m O b j e c t K e y & g t ; & l t ; K e y & g t ; C o l u m n s \ A E   t o t a l   a t t e n d a n c e s & l t ; / K e y & g t ; & l t ; / D i a g r a m O b j e c t K e y & g t ; & l t ; D i a g r a m O b j e c t K e y & g t ; & l t ; K e y & g t ; C o l u m n s \ E m e r g e n c y   a d m i s s i o n s & l t ; / K e y & g t ; & l t ; / D i a g r a m O b j e c t K e y & g t ; & l t ; D i a g r a m O b j e c t K e y & g t ; & l t ; K e y & g t ; C o l u m n s \ G A   c o r e   b e d s   a v a i l & l t ; / K e y & g t ; & l t ; / D i a g r a m O b j e c t K e y & g t ; & l t ; D i a g r a m O b j e c t K e y & g t ; & l t ; K e y & g t ; C o l u m n s \ G A   e s c a l a t i o n   b e d s   a v a i l & l t ; / K e y & g t ; & l t ; / D i a g r a m O b j e c t K e y & g t ; & l t ; D i a g r a m O b j e c t K e y & g t ; & l t ; K e y & g t ; C o l u m n s \ G A   t o t a l   b e d s   a v a i l & l t ; / K e y & g t ; & l t ; / D i a g r a m O b j e c t K e y & g t ; & l t ; D i a g r a m O b j e c t K e y & g t ; & l t ; K e y & g t ; C o l u m n s \ G A   t o t a l   b e d s   o c c u p i e d & l t ; / K e y & g t ; & l t ; / D i a g r a m O b j e c t K e y & g t ; & l t ; D i a g r a m O b j e c t K e y & g t ; & l t ; K e y & g t ; C o l u m n s \ B e d s 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 o c c & l t ; / K e y & g t ; & l t ; / D i a g r a m O b j e c t K e y & g t ; & l t ; D i a g r a m O b j e c t K e y & g t ; & l t ; K e y & g t ; C o l u m n s \ O P E L   3   o r   a b o v e & l t ; / K e y & g t ; & l t ; / D i a g r a m O b j e c t K e y & g t ; & l t ; D i a g r a m O b j e c t K e y & g t ; & l t ; K e y & g t ; C o l u m n s \ W e e k e n d & l t ; / K e y & g t ; & l t ; / D i a g r a m O b j e c t K e y & g t ; & l t ; D i a g r a m O b j e c t K e y & g t ; & l t ; K e y & g t ; C o l u m n s \ R e g i o n & l t ; / K e y & g t ; & l t ; / D i a g r a m O b j e c t K e y & g t ; & l t ; D i a g r a m O b j e c t K e y & g t ; & l t ; K e y & g t ; C o l u m n s \ Y e a r & l t ; / K e y & g t ; & l t ; / D i a g r a m O b j e c t K e y & g t ; & l t ; D i a g r a m O b j e c t K e y & g t ; & l t ; K e y & g t ; C o l u m n s \ B e d s   o c c   o v e r   7   d a y s & l t ; / K e y & g t ; & l t ; / D i a g r a m O b j e c t K e y & g t ; & l t ; D i a g r a m O b j e c t K e y & g t ; & l t ; K e y & g t ; C o l u m n s \ B e d s   o c c   o v e r   2 1   d a y s & l t ; / K e y & g t ; & l t ; / D i a g r a m O b j e c t K e y & g t ; & l t ; D i a g r a m O b j e c t K e y & g t ; & l t ; K e y & g t ; C o l u m n s \ A m b 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 m i n s & l t ; / K e y & g t ; & l t ; / D i a g r a m O b j e c t K e y & g t ; & l t ; D i a g r a m O b j e c t K e y & g t ; & l t ; K e y & g t ; C o l u m n s \ W e e k   l o n g & l t ; / K e y & g t ; & l t ; / D i a g r a m O b j e c t K e y & g t ; & l t ; D i a g r a m O b j e c t K e y & g t ; & l t ; K e y & g t ; C o l u m n s \ G A   b e d   o c c u p a n c y & l t ; / K e y & g t ; & l t ; / D i a g r a m O b j e c t K e y & g t ; & l t ; D i a g r a m O b j e c t K e y & g t ; & l t ; K e y & g t ; L i n k s \ & a m p ; l t ; C o l u m n s \ S u m   o f   A E   d i v e r t s & a m p ; g t ; - & a m p ; l t ; M e a s u r e s \ A E   d i v e r t s & a m p ; g t ; & l t ; / K e y & g t ; & l t ; / D i a g r a m O b j e c t K e y & g t ; & l t ; D i a g r a m O b j e c t K e y & g t ; & l t ; K e y & g t ; L i n k s \ & a m p ; l t ; C o l u m n s \ S u m   o f   A E   d i v e r t s & a m p ; g t ; - & a m p ; l t ; M e a s u r e s \ A E   d i v e r t s & a m p ; g t ; \ C O L U M N & l t ; / K e y & g t ; & l t ; / D i a g r a m O b j e c t K e y & g t ; & l t ; D i a g r a m O b j e c t K e y & g t ; & l t ; K e y & g t ; L i n k s \ & a m p ; l t ; C o l u m n s \ S u m   o f   A E   d i v e r t s & a m p ; g t ; - & a m p ; l t ; M e a s u r e s \ A E   d i v e r t s & a m p ; g t ; \ M E A S U R E & l t ; / K e y & g t ; & l t ; / D i a g r a m O b j e c t K e y & g t ; & l t ; D i a g r a m O b j e c t K e y & g t ; & l t ; K e y & g t ; L i n k s \ & a m p ; l t ; C o l u m n s \ S u m   o f   G A   t o t a l   b e d s   o c c u p i e d & a m p ; g t ; - & a m p ; l t ; M e a s u r e s \ G A   t o t a l   b e d s   o c c u p i e d & a m p ; g t ; & l t ; / K e y & g t ; & l t ; / D i a g r a m O b j e c t K e y & g t ; & l t ; D i a g r a m O b j e c t K e y & g t ; & l t ; K e y & g t ; L i n k s \ & a m p ; l t ; C o l u m n s \ S u m   o f   G A   t o t a l   b e d s   o c c u p i e d & a m p ; g t ; - & a m p ; l t ; M e a s u r e s \ G A   t o t a l   b e d s   o c c u p i e d & a m p ; g t ; \ C O L U M N & l t ; / K e y & g t ; & l t ; / D i a g r a m O b j e c t K e y & g t ; & l t ; D i a g r a m O b j e c t K e y & g t ; & l t ; K e y & g t ; L i n k s \ & a m p ; l t ; C o l u m n s \ S u m   o f   G A   t o t a l   b e d s   o c c u p i e d & a m p ; g t ; - & a m p ; l t ; M e a s u r e s \ G A   t o t a l   b e d s   o c c u p i e d & a m p ; g t ; \ M E A S U R E & l t ; / K e y & g t ; & l t ; / D i a g r a m O b j e c t K e y & g t ; & l t ; D i a g r a m O b j e c t K e y & g t ; & l t ; K e y & g t ; L i n k s \ & a m p ; l t ; C o l u m n s \ A v e r a g e   o f   G A   t o t a l   b e d s   o c c u p i e d & a m p ; g t ; - & a m p ; l t ; M e a s u r e s \ G A   t o t a l   b e d s   o c c u p i e d & a m p ; g t ; & l t ; / K e y & g t ; & l t ; / D i a g r a m O b j e c t K e y & g t ; & l t ; D i a g r a m O b j e c t K e y & g t ; & l t ; K e y & g t ; L i n k s \ & a m p ; l t ; C o l u m n s \ A v e r a g e   o f   G A   t o t a l   b e d s   o c c u p i e d & a m p ; g t ; - & a m p ; l t ; M e a s u r e s \ G A   t o t a l   b e d s   o c c u p i e d & a m p ; g t ; \ C O L U M N & l t ; / K e y & g t ; & l t ; / D i a g r a m O b j e c t K e y & g t ; & l t ; D i a g r a m O b j e c t K e y & g t ; & l t ; K e y & g t ; L i n k s \ & a m p ; l t ; C o l u m n s \ A v e r a g e   o f   G A   t o t a l   b e d s   o c c u p i e d & a m p ; g t ; - & a m p ; l t ; M e a s u r e s \ G A   t o t a l   b e d s   o c c u p i e d & a m p ; g t ; \ M E A S U R E & l t ; / K e y & g t ; & l t ; / D i a g r a m O b j e c t K e y & g t ; & l t ; D i a g r a m O b j e c t K e y & g t ; & l t ; K e y & g t ; L i n k s \ & a m p ; l t ; C o l u m n s \ S u m   o f   G A   t o t a l   b e d s   a v a i l & a m p ; g t ; - & a m p ; l t ; M e a s u r e s \ G A   t o t a l   b e d s   a v a i l & a m p ; g t ; & l t ; / K e y & g t ; & l t ; / D i a g r a m O b j e c t K e y & g t ; & l t ; D i a g r a m O b j e c t K e y & g t ; & l t ; K e y & g t ; L i n k s \ & a m p ; l t ; C o l u m n s \ S u m   o f   G A   t o t a l   b e d s   a v a i l & a m p ; g t ; - & a m p ; l t ; M e a s u r e s \ G A   t o t a l   b e d s   a v a i l & a m p ; g t ; \ C O L U M N & l t ; / K e y & g t ; & l t ; / D i a g r a m O b j e c t K e y & g t ; & l t ; D i a g r a m O b j e c t K e y & g t ; & l t ; K e y & g t ; L i n k s \ & a m p ; l t ; C o l u m n s \ S u m   o f   G A   t o t a l   b e d s   a v a i l & a m p ; g t ; - & a m p ; l t ; M e a s u r e s \ G A   t o t a l   b e d s   a v a i l & a m p ; g t ; \ M E A S U R E & l t ; / K e y & g t ; & l t ; / D i a g r a m O b j e c t K e y & g t ; & l t ; D i a g r a m O b j e c t K e y & g t ; & l t ; K e y & g t ; L i n k s \ & a m p ; l t ; C o l u m n s \ S u m   o f   B e d s   o c c   o v e r   7   d a y s & a m p ; g t ; - & a m p ; l t ; M e a s u r e s \ B e d s   o c c   o v e r   7   d a y s & a m p ; g t ; & l t ; / K e y & g t ; & l t ; / D i a g r a m O b j e c t K e y & g t ; & l t ; D i a g r a m O b j e c t K e y & g t ; & l t ; K e y & g t ; L i n k s \ & a m p ; l t ; C o l u m n s \ S u m   o f   B e d s   o c c   o v e r   7   d a y s & a m p ; g t ; - & a m p ; l t ; M e a s u r e s \ B e d s   o c c   o v e r   7   d a y s & a m p ; g t ; \ C O L U M N & l t ; / K e y & g t ; & l t ; / D i a g r a m O b j e c t K e y & g t ; & l t ; D i a g r a m O b j e c t K e y & g t ; & l t ; K e y & g t ; L i n k s \ & a m p ; l t ; C o l u m n s \ S u m   o f   B e d s   o c c   o v e r   7   d a y s & a m p ; g t ; - & a m p ; l t ; M e a s u r e s \ B e d s   o c c   o v e r   7   d a y s & a m p ; g t ; \ M E A S U R E & l t ; / K e y & g t ; & l t ; / D i a g r a m O b j e c t K e y & g t ; & l t ; D i a g r a m O b j e c t K e y & g t ; & l t ; K e y & g t ; L i n k s \ & a m p ; l t ; C o l u m n s \ S u m   o f   B e d s   o c c   o v e r   2 1   d a y s & a m p ; g t ; - & a m p ; l t ; M e a s u r e s \ B e d s   o c c   o v e r   2 1   d a y s & a m p ; g t ; & l t ; / K e y & g t ; & l t ; / D i a g r a m O b j e c t K e y & g t ; & l t ; D i a g r a m O b j e c t K e y & g t ; & l t ; K e y & g t ; L i n k s \ & a m p ; l t ; C o l u m n s \ S u m   o f   B e d s   o c c   o v e r   2 1   d a y s & a m p ; g t ; - & a m p ; l t ; M e a s u r e s \ B e d s   o c c   o v e r   2 1   d a y s & a m p ; g t ; \ C O L U M N & l t ; / K e y & g t ; & l t ; / D i a g r a m O b j e c t K e y & g t ; & l t ; D i a g r a m O b j e c t K e y & g t ; & l t ; K e y & g t ; L i n k s \ & a m p ; l t ; C o l u m n s \ S u m   o f   B e d s   o c c   o v e r   2 1   d a y s & a m p ; g t ; - & a m p ; l t ; M e a s u r e s \ B e d s   o c c   o v e r   2 1   d a y s & a m p ; g t ; \ M E A S U R E & l t ; / K e y & g t ; & l t ; / D i a g r a m O b j e c t K e y & g t ; & l t ; D i a g r a m O b j e c t K e y & g t ; & l t ; K e y & g t ; L i n k s \ & a m p ; l t ; C o l u m n s \ A v e r a g e   o f   B e d s   o c c   o v e r   2 1   d a y s & a m p ; g t ; - & a m p ; l t ; M e a s u r e s \ B e d s   o c c   o v e r   2 1   d a y s & a m p ; g t ; & l t ; / K e y & g t ; & l t ; / D i a g r a m O b j e c t K e y & g t ; & l t ; D i a g r a m O b j e c t K e y & g t ; & l t ; K e y & g t ; L i n k s \ & a m p ; l t ; C o l u m n s \ A v e r a g e   o f   B e d s   o c c   o v e r   2 1   d a y s & a m p ; g t ; - & a m p ; l t ; M e a s u r e s \ B e d s   o c c   o v e r   2 1   d a y s & a m p ; g t ; \ C O L U M N & l t ; / K e y & g t ; & l t ; / D i a g r a m O b j e c t K e y & g t ; & l t ; D i a g r a m O b j e c t K e y & g t ; & l t ; K e y & g t ; L i n k s \ & a m p ; l t ; C o l u m n s \ A v e r a g e   o f   B e d s   o c c   o v e r   2 1   d a y s & a m p ; g t ; - & a m p ; l t ; M e a s u r e s \ B e d s   o c c   o v e r   2 1   d a y s & a m p ; g t ; \ M E A S U R E & l t ; / K e y & g t ; & l t ; / D i a g r a m O b j e c t K e y & g t ; & l t ; D i a g r a m O b j e c t K e y & g t ; & l t ; K e y & g t ; L i n k s \ & a m p ; l t ; C o l u m n s \ S u m   o f   B e d s   c l o s e d   n o r o v i r u s & a m p ; g t ; - & a m p ; l t ; M e a s u r e s \ B e d s   c l o s e d   n o r o v i r u s & a m p ; g t ; & l t ; / K e y & g t ; & l t ; / D i a g r a m O b j e c t K e y & g t ; & l t ; D i a g r a m O b j e c t K e y & g t ; & l t ; K e y & g t ; L i n k s \ & a m p ; l t ; C o l u m n s \ S u m   o f   B e d s   c l o s e d   n o r o v i r u s & a m p ; g t ; - & a m p ; l t ; M e a s u r e s \ B e d s   c l o s e d   n o r o v i r u s & a m p ; g t ; \ C O L U M N & l t ; / K e y & g t ; & l t ; / D i a g r a m O b j e c t K e y & g t ; & l t ; D i a g r a m O b j e c t K e y & g t ; & l t ; K e y & g t ; L i n k s \ & a m p ; l t ; C o l u m n s \ S u m   o f   B e d s   c l o s e d   n o r o v i r u s & a m p ; g t ; - & a m p ; l t ; M e a s u r e s \ B e d s   c l o s e d   n o r o v i r u s & a m p ; g t ; \ M E A S U R E & l t ; / K e y & g t ; & l t ; / D i a g r a m O b j e c t K e y & g t ; & l t ; D i a g r a m O b j e c t K e y & g t ; & l t ; K e y & g t ; L i n k s \ & a m p ; l t ; C o l u m n s \ A v e r a g e   o f   B e d s   c l o s e d   n o r o v i r u s & a m p ; g t ; - & a m p ; l t ; M e a s u r e s \ B e d s   c l o s e d   n o r o v i r u s & a m p ; g t ; & l t ; / K e y & g t ; & l t ; / D i a g r a m O b j e c t K e y & g t ; & l t ; D i a g r a m O b j e c t K e y & g t ; & l t ; K e y & g t ; L i n k s \ & a m p ; l t ; C o l u m n s \ A v e r a g e   o f   B e d s   c l o s e d   n o r o v i r u s & a m p ; g t ; - & a m p ; l t ; M e a s u r e s \ B e d s   c l o s e d   n o r o v i r u s & a m p ; g t ; \ C O L U M N & l t ; / K e y & g t ; & l t ; / D i a g r a m O b j e c t K e y & g t ; & l t ; D i a g r a m O b j e c t K e y & g t ; & l t ; K e y & g t ; L i n k s \ & a m p ; l t ; C o l u m n s \ A v e r a g e   o f   B e d s   c l o s e d   n o r o v i r u s & a m p ; g t ; - & a m p ; l t ; M e a s u r e s \ B e d s   c l o s e d   n o r o v i r u s & a m p ; g t ; \ M E A S U R E & l t ; / K e y & g t ; & l t ; / D i a g r a m O b j e c t K e y & g t ; & l t ; D i a g r a m O b j e c t K e y & g t ; & l t ; K e y & g t ; L i n k s \ & a m p ; l t ; C o l u m n s \ S u m   o f   B e d s   c l o s e d   n o r o v i u s   u n o c c & a m p ; g t ; - & a m p ; l t ; M e a s u r e s \ B e d s   c l o s e d   n o r o v i u s   u n o c c & a m p ; g t ; & l t ; / K e y & g t ; & l t ; / D i a g r a m O b j e c t K e y & g t ; & l t ; D i a g r a m O b j e c t K e y & g t ; & l t ; K e y & g t ; L i n k s \ & a m p ; l t ; C o l u m n s \ S u m   o f   B e d s   c l o s e d   n o r o v i u s   u n o c c & a m p ; g t ; - & a m p ; l t ; M e a s u r e s \ B e d s   c l o s e d   n o r o v i u s   u n o c c & a m p ; g t ; \ C O L U M N & l t ; / K e y & g t ; & l t ; / D i a g r a m O b j e c t K e y & g t ; & l t ; D i a g r a m O b j e c t K e y & g t ; & l t ; K e y & g t ; L i n k s \ & a m p ; l t ; C o l u m n s \ S u m   o f   B e d s   c l o s e d   n o r o v i u s   u n o c c & a m p ; g t ; - & a m p ; l t ; M e a s u r e s \ B e d s   c l o s e d   n o r o v i u s   u n o c c & a m p ; g t ; \ M E A S U R E & l t ; / K e y & g t ; & l t ; / D i a g r a m O b j e c t K e y & g t ; & l t ; D i a g r a m O b j e c t K e y & g t ; & l t ; K e y & g t ; L i n k s \ & a m p ; l t ; C o l u m n s \ S u m   o f   A m b   a r r i v a l s & a m p ; g t ; - & a m p ; l t ; M e a s u r e s \ A m b   a r r i v a l s & a m p ; g t ; & l t ; / K e y & g t ; & l t ; / D i a g r a m O b j e c t K e y & g t ; & l t ; D i a g r a m O b j e c t K e y & g t ; & l t ; K e y & g t ; L i n k s \ & a m p ; l t ; C o l u m n s \ S u m   o f   A m b   a r r i v a l s & a m p ; g t ; - & a m p ; l t ; M e a s u r e s \ A m b   a r r i v a l s & a m p ; g t ; \ C O L U M N & l t ; / K e y & g t ; & l t ; / D i a g r a m O b j e c t K e y & g t ; & l t ; D i a g r a m O b j e c t K e y & g t ; & l t ; K e y & g t ; L i n k s \ & a m p ; l t ; C o l u m n s \ S u m   o f   A m b   a r r i v a l s & a m p ; g t ; - & a m p ; l t ; M e a s u r e s \ A m b   a r r i v a l s & a m p ; g t ; \ M E A S U R E & l t ; / K e y & g t ; & l t ; / D i a g r a m O b j e c t K e y & g t ; & l t ; D i a g r a m O b j e c t K e y & g t ; & l t ; K e y & g t ; L i n k s \ & a m p ; l t ; C o l u m n s \ S u m   o f   A m b   d e l a y s   3 0 - 6 0   m i n s & a m p ; g t ; - & a m p ; l t ; M e a s u r e s \ A m b   d e l a y s   3 0 - 6 0   m i n s & a m p ; g t ; & l t ; / K e y & g t ; & l t ; / D i a g r a m O b j e c t K e y & g t ; & l t ; D i a g r a m O b j e c t K e y & g t ; & l t ; K e y & g t ; L i n k s \ & a m p ; l t ; C o l u m n s \ S u m   o f   A m b   d e l a y s   3 0 - 6 0   m i n s & a m p ; g t ; - & a m p ; l t ; M e a s u r e s \ A m b   d e l a y s   3 0 - 6 0   m i n s & a m p ; g t ; \ C O L U M N & l t ; / K e y & g t ; & l t ; / D i a g r a m O b j e c t K e y & g t ; & l t ; D i a g r a m O b j e c t K e y & g t ; & l t ; K e y & g t ; L i n k s \ & a m p ; l t ; C o l u m n s \ S u m   o f   A m b   d e l a y s   3 0 - 6 0   m i n s & a m p ; g t ; - & a m p ; l t ; M e a s u r e s \ A m b   d e l a y s   3 0 - 6 0   m i n s & a m p ; g t ; \ M E A S U R E & l t ; / K e y & g t ; & l t ; / D i a g r a m O b j e c t K e y & g t ; & l t ; D i a g r a m O b j e c t K e y & g t ; & l t ; K e y & g t ; L i n k s \ & a m p ; l t ; C o l u m n s \ S u m   o f   A m b   d e l a y s   o v e r   6 0   m i n s & a m p ; g t ; - & a m p ; l t ; M e a s u r e s \ A m b   d e l a y s   o v e r   6 0   m i n s & a m p ; g t ; & l t ; / K e y & g t ; & l t ; / D i a g r a m O b j e c t K e y & g t ; & l t ; D i a g r a m O b j e c t K e y & g t ; & l t ; K e y & g t ; L i n k s \ & a m p ; l t ; C o l u m n s \ S u m   o f   A m b   d e l a y s   o v e r   6 0   m i n s & a m p ; g t ; - & a m p ; l t ; M e a s u r e s \ A m b   d e l a y s   o v e r   6 0   m i n s & a m p ; g t ; \ C O L U M N & l t ; / K e y & g t ; & l t ; / D i a g r a m O b j e c t K e y & g t ; & l t ; D i a g r a m O b j e c t K e y & g t ; & l t ; K e y & g t ; L i n k s \ & a m p ; l t ; C o l u m n s \ S u m   o f   A m b   d e l a y s   o v e r   6 0   m i n s & a m p ; g t ; - & a m p ; l t ; M e a s u r e s \ A m b   d e l a y s   o v e r   6 0   m i n s & a m p ; g t ; \ M E A S U R E & l t ; / K e y & g t ; & l t ; / D i a g r a m O b j e c t K e y & g t ; & l t ; D i a g r a m O b j e c t K e y & g t ; & l t ; K e y & g t ; L i n k s \ & a m p ; l t ; C o l u m n s \ S u m   o f   A d u l t   C C   b e d s   a v a i l & a m p ; g t ; - & a m p ; l t ; M e a s u r e s \ A d u l t   C C   b e d s   a v a i l & a m p ; g t ; & l t ; / K e y & g t ; & l t ; / D i a g r a m O b j e c t K e y & g t ; & l t ; D i a g r a m O b j e c t K e y & g t ; & l t ; K e y & g t ; L i n k s \ & a m p ; l t ; C o l u m n s \ S u m   o f   A d u l t   C C   b e d s   a v a i l & a m p ; g t ; - & a m p ; l t ; M e a s u r e s \ A d u l t   C C   b e d s   a v a i l & a m p ; g t ; \ C O L U M N & l t ; / K e y & g t ; & l t ; / D i a g r a m O b j e c t K e y & g t ; & l t ; D i a g r a m O b j e c t K e y & g t ; & l t ; K e y & g t ; L i n k s \ & a m p ; l t ; C o l u m n s \ S u m   o f   A d u l t   C C   b e d s   a v a i l & a m p ; g t ; - & a m p ; l t ; M e a s u r e s \ A d u l t   C C   b e d s   a v a i l & a m p ; g t ; \ M E A S U R E & l t ; / K e y & g t ; & l t ; / D i a g r a m O b j e c t K e y & g t ; & l t ; D i a g r a m O b j e c t K e y & g t ; & l t ; K e y & g t ; L i n k s \ & a m p ; l t ; C o l u m n s \ S u m   o f   A d u l t   C C   b e d s   o c c & a m p ; g t ; - & a m p ; l t ; M e a s u r e s \ A d u l t   C C   b e d s   o c c & a m p ; g t ; & l t ; / K e y & g t ; & l t ; / D i a g r a m O b j e c t K e y & g t ; & l t ; D i a g r a m O b j e c t K e y & g t ; & l t ; K e y & g t ; L i n k s \ & a m p ; l t ; C o l u m n s \ S u m   o f   A d u l t   C C   b e d s   o c c & a m p ; g t ; - & a m p ; l t ; M e a s u r e s \ A d u l t   C C   b e d s   o c c & a m p ; g t ; \ C O L U M N & l t ; / K e y & g t ; & l t ; / D i a g r a m O b j e c t K e y & g t ; & l t ; D i a g r a m O b j e c t K e y & g t ; & l t ; K e y & g t ; L i n k s \ & a m p ; l t ; C o l u m n s \ S u m   o f   A d u l t   C C   b e d s   o c c & a m p ; g t ; - & a m p ; l t ; M e a s u r e s \ A d u l t   C C   b e d s   o c c & a m p ; g t ; \ M E A S U R E & l t ; / K e y & g t ; & l t ; / D i a g r a m O b j e c t K e y & g t ; & l t ; D i a g r a m O b j e c t K e y & g t ; & l t ; K e y & g t ; L i n k s \ & a m p ; l t ; C o l u m n s \ S u m   o f   P a e d   I n t   C a r e   A v a i l & a m p ; g t ; - & a m p ; l t ; M e a s u r e s \ P a e d   I n t   C a r e   A v a i l & a m p ; g t ; & l t ; / K e y & g t ; & l t ; / D i a g r a m O b j e c t K e y & g t ; & l t ; D i a g r a m O b j e c t K e y & g t ; & l t ; K e y & g t ; L i n k s \ & a m p ; l t ; C o l u m n s \ S u m   o f   P a e d   I n t   C a r e   A v a i l & a m p ; g t ; - & a m p ; l t ; M e a s u r e s \ P a e d   I n t   C a r e   A v a i l & a m p ; g t ; \ C O L U M N & l t ; / K e y & g t ; & l t ; / D i a g r a m O b j e c t K e y & g t ; & l t ; D i a g r a m O b j e c t K e y & g t ; & l t ; K e y & g t ; L i n k s \ & a m p ; l t ; C o l u m n s \ S u m   o f   P a e d   I n t   C a r e   A v a i l & a m p ; g t ; - & a m p ; l t ; M e a s u r e s \ P a e d   I n t   C a r e   A v a i l & a m p ; g t ; \ M E A S U R E & l t ; / K e y & g t ; & l t ; / D i a g r a m O b j e c t K e y & g t ; & l t ; D i a g r a m O b j e c t K e y & g t ; & l t ; K e y & g t ; L i n k s \ & a m p ; l t ; C o l u m n s \ S u m   o f   P a e d   I n t   C a r e   O c c & a m p ; g t ; - & a m p ; l t ; M e a s u r e s \ P a e d   I n t   C a r e   O c c & a m p ; g t ; & l t ; / K e y & g t ; & l t ; / D i a g r a m O b j e c t K e y & g t ; & l t ; D i a g r a m O b j e c t K e y & g t ; & l t ; K e y & g t ; L i n k s \ & a m p ; l t ; C o l u m n s \ S u m   o f   P a e d   I n t   C a r e   O c c & a m p ; g t ; - & a m p ; l t ; M e a s u r e s \ P a e d   I n t   C a r e   O c c & a m p ; g t ; \ C O L U M N & l t ; / K e y & g t ; & l t ; / D i a g r a m O b j e c t K e y & g t ; & l t ; D i a g r a m O b j e c t K e y & g t ; & l t ; K e y & g t ; L i n k s \ & a m p ; l t ; C o l u m n s \ S u m   o f   P a e d   I n t   C a r e   O c c & a m p ; g t ; - & a m p ; l t ; M e a s u r e s \ P a e d   I n t   C a r e   O c c & a m p ; g t ; \ M E A S U R E & l t ; / K e y & g t ; & l t ; / D i a g r a m O b j e c t K e y & g t ; & l t ; D i a g r a m O b j e c t K e y & g t ; & l t ; K e y & g t ; L i n k s \ & a m p ; l t ; C o l u m n s \ S u m   o f   N e o   I n t   C a r e   A v a i l & a m p ; g t ; - & a m p ; l t ; M e a s u r e s \ N e o   I n t   C a r e   A v a i l & a m p ; g t ; & l t ; / K e y & g t ; & l t ; / D i a g r a m O b j e c t K e y & g t ; & l t ; D i a g r a m O b j e c t K e y & g t ; & l t ; K e y & g t ; L i n k s \ & a m p ; l t ; C o l u m n s \ S u m   o f   N e o   I n t   C a r e   A v a i l & a m p ; g t ; - & a m p ; l t ; M e a s u r e s \ N e o   I n t   C a r e   A v a i l & a m p ; g t ; \ C O L U M N & l t ; / K e y & g t ; & l t ; / D i a g r a m O b j e c t K e y & g t ; & l t ; D i a g r a m O b j e c t K e y & g t ; & l t ; K e y & g t ; L i n k s \ & a m p ; l t ; C o l u m n s \ S u m   o f   N e o   I n t   C a r e   A v a i l & a m p ; g t ; - & a m p ; l t ; M e a s u r e s \ N e o   I n t   C a r e   A v a i l & a m p ; g t ; \ M E A S U R E & l t ; / K e y & g t ; & l t ; / D i a g r a m O b j e c t K e y & g t ; & l t ; D i a g r a m O b j e c t K e y & g t ; & l t ; K e y & g t ; L i n k s \ & a m p ; l t ; C o l u m n s \ S u m   o f   N e o   I n t   C a r e   o c c & a m p ; g t ; - & a m p ; l t ; M e a s u r e s \ N e o   I n t   C a r e   o c c & a m p ; g t ; & l t ; / K e y & g t ; & l t ; / D i a g r a m O b j e c t K e y & g t ; & l t ; D i a g r a m O b j e c t K e y & g t ; & l t ; K e y & g t ; L i n k s \ & a m p ; l t ; C o l u m n s \ S u m   o f   N e o   I n t   C a r e   o c c & a m p ; g t ; - & a m p ; l t ; M e a s u r e s \ N e o   I n t   C a r e   o c c & a m p ; g t ; \ C O L U M N & l t ; / K e y & g t ; & l t ; / D i a g r a m O b j e c t K e y & g t ; & l t ; D i a g r a m O b j e c t K e y & g t ; & l t ; K e y & g t ; L i n k s \ & a m p ; l t ; C o l u m n s \ S u m   o f   N e o   I n t   C a r e   o c c & a m p ; g t ; - & a m p ; l t ; M e a s u r e s \ N e o   I n t   C a r e   o c c & a m p ; g t ; \ M E A S U R E & l t ; / K e y & g t ; & l t ; / D i a g r a m O b j e c t K e y & g t ; & l t ; D i a g r a m O b j e c t K e y & g t ; & l t ; K e y & g t ; L i n k s \ & a m p ; l t ; C o l u m n s \ A v e r a g e   o f   N e o   I n t   C a r e   A v a i l & a m p ; g t ; - & a m p ; l t ; M e a s u r e s \ N e o   I n t   C a r e   A v a i l & a m p ; g t ; & l t ; / K e y & g t ; & l t ; / D i a g r a m O b j e c t K e y & g t ; & l t ; D i a g r a m O b j e c t K e y & g t ; & l t ; K e y & g t ; L i n k s \ & a m p ; l t ; C o l u m n s \ A v e r a g e   o f   N e o   I n t   C a r e   A v a i l & a m p ; g t ; - & a m p ; l t ; M e a s u r e s \ N e o   I n t   C a r e   A v a i l & a m p ; g t ; \ C O L U M N & l t ; / K e y & g t ; & l t ; / D i a g r a m O b j e c t K e y & g t ; & l t ; D i a g r a m O b j e c t K e y & g t ; & l t ; K e y & g t ; L i n k s \ & a m p ; l t ; C o l u m n s \ A v e r a g e   o f   N e o   I n t   C a r e   A v a i l & a m p ; g t ; - & a m p ; l t ; M e a s u r e s \ N e o   I n t   C a r e   A v a i l & a m p ; g t ; \ M E A S U R E & l t ; / K e y & g t ; & l t ; / D i a g r a m O b j e c t K e y & g t ; & l t ; D i a g r a m O b j e c t K e y & g t ; & l t ; K e y & g t ; L i n k s \ & a m p ; l t ; C o l u m n s \ A v e r a g e   o f   N e o   I n t   C a r e   o c c & a m p ; g t ; - & a m p ; l t ; M e a s u r e s \ N e o   I n t   C a r e   o c c & a m p ; g t ; & l t ; / K e y & g t ; & l t ; / D i a g r a m O b j e c t K e y & g t ; & l t ; D i a g r a m O b j e c t K e y & g t ; & l t ; K e y & g t ; L i n k s \ & a m p ; l t ; C o l u m n s \ A v e r a g e   o f   N e o   I n t   C a r e   o c c & a m p ; g t ; - & a m p ; l t ; M e a s u r e s \ N e o   I n t   C a r e   o c c & a m p ; g t ; \ C O L U M N & l t ; / K e y & g t ; & l t ; / D i a g r a m O b j e c t K e y & g t ; & l t ; D i a g r a m O b j e c t K e y & g t ; & l t ; K e y & g t ; L i n k s \ & a m p ; l t ; C o l u m n s \ A v e r a g e   o f   N e o   I n t   C a r e   o c c & a m p ; g t ; - & a m p ; l t ; M e a s u r e s \ N e o   I n t   C a r e   o c c & a m p ; g t ; \ M E A S U R E & l t ; / K e y & g t ; & l t ; / D i a g r a m O b j e c t K e y & g t ; & l t ; D i a g r a m O b j e c t K e y & g t ; & l t ; K e y & g t ; L i n k s \ & a m p ; l t ; C o l u m n s \ S u m   o f   G A   b e d   o c c u p a n c y & a m p ; g t ; - & a m p ; l t ; M e a s u r e s \ G A   b e d   o c c u p a n c y & a m p ; g t ; & l t ; / K e y & g t ; & l t ; / D i a g r a m O b j e c t K e y & g t ; & l t ; D i a g r a m O b j e c t K e y & g t ; & l t ; K e y & g t ; L i n k s \ & a m p ; l t ; C o l u m n s \ S u m   o f   G A   b e d   o c c u p a n c y & a m p ; g t ; - & a m p ; l t ; M e a s u r e s \ G A   b e d   o c c u p a n c y & a m p ; g t ; \ C O L U M N & l t ; / K e y & g t ; & l t ; / D i a g r a m O b j e c t K e y & g t ; & l t ; D i a g r a m O b j e c t K e y & g t ; & l t ; K e y & g t ; L i n k s \ & a m p ; l t ; C o l u m n s \ S u m   o f   G A   b e d   o c c u p a n c y & a m p ; g t ; - & a m p ; l t ; M e a s u r e s \ G A   b e d   o c c u p a n c y & a m p ; g t ; \ M E A S U R E & l t ; / K e y & g t ; & l t ; / D i a g r a m O b j e c t K e y & g t ; & l t ; D i a g r a m O b j e c t K e y & g t ; & l t ; K e y & g t ; L i n k s \ & a m p ; l t ; C o l u m n s \ A v e r a g e   o f   G A   b e d   o c c u p a n c y & a m p ; g t ; - & a m p ; l t ; M e a s u r e s \ G A   b e d   o c c u p a n c y & a m p ; g t ; & l t ; / K e y & g t ; & l t ; / D i a g r a m O b j e c t K e y & g t ; & l t ; D i a g r a m O b j e c t K e y & g t ; & l t ; K e y & g t ; L i n k s \ & a m p ; l t ; C o l u m n s \ A v e r a g e   o f   G A   b e d   o c c u p a n c y & a m p ; g t ; - & a m p ; l t ; M e a s u r e s \ G A   b e d   o c c u p a n c y & a m p ; g t ; \ C O L U M N & l t ; / K e y & g t ; & l t ; / D i a g r a m O b j e c t K e y & g t ; & l t ; D i a g r a m O b j e c t K e y & g t ; & l t ; K e y & g t ; L i n k s \ & a m p ; l t ; C o l u m n s \ A v e r a g e   o f   G A   b e d   o c c u p a n c y & a m p ; g t ; - & a m p ; l t ; M e a s u r e s \ G A   b e d   o c c u p a n c y & a m p ; g t ; \ M E A S U R E & l t ; / K e y & g t ; & l t ; / D i a g r a m O b j e c t K e y & g t ; & l t ; D i a g r a m O b j e c t K e y & g t ; & l t ; K e y & g t ; L i n k s \ & a m p ; l t ; C o l u m n s \ S u m   o f   G A   c o r e   b e d s   a v a i l & a m p ; g t ; - & a m p ; l t ; M e a s u r e s \ G A   c o r e   b e d s   a v a i l & a m p ; g t ; & l t ; / K e y & g t ; & l t ; / D i a g r a m O b j e c t K e y & g t ; & l t ; D i a g r a m O b j e c t K e y & g t ; & l t ; K e y & g t ; L i n k s \ & a m p ; l t ; C o l u m n s \ S u m   o f   G A   c o r e   b e d s   a v a i l & a m p ; g t ; - & a m p ; l t ; M e a s u r e s \ G A   c o r e   b e d s   a v a i l & a m p ; g t ; \ C O L U M N & l t ; / K e y & g t ; & l t ; / D i a g r a m O b j e c t K e y & g t ; & l t ; D i a g r a m O b j e c t K e y & g t ; & l t ; K e y & g t ; L i n k s \ & a m p ; l t ; C o l u m n s \ S u m   o f   G A   c o r e   b e d s   a v a i l & a m p ; g t ; - & a m p ; l t ; M e a s u r e s \ G A   c o r e   b e d s   a v a i l & a m p ; g t ; \ M E A S U R E & l t ; / K e y & g t ; & l t ; / D i a g r a m O b j e c t K e y & g t ; & l t ; D i a g r a m O b j e c t K e y & g t ; & l t ; K e y & g t ; L i n k s \ & a m p ; l t ; C o l u m n s \ S u m   o f   G A   e s c a l a t i o n   b e d s   a v a i l & a m p ; g t ; - & a m p ; l t ; M e a s u r e s \ G A   e s c a l a t i o n   b e d s   a v a i l & a m p ; g t ; & l t ; / K e y & g t ; & l t ; / D i a g r a m O b j e c t K e y & g t ; & l t ; D i a g r a m O b j e c t K e y & g t ; & l t ; K e y & g t ; L i n k s \ & a m p ; l t ; C o l u m n s \ S u m   o f   G A   e s c a l a t i o n   b e d s   a v a i l & a m p ; g t ; - & a m p ; l t ; M e a s u r e s \ G A   e s c a l a t i o n   b e d s   a v a i l & a m p ; g t ; \ C O L U M N & l t ; / K e y & g t ; & l t ; / D i a g r a m O b j e c t K e y & g t ; & l t ; D i a g r a m O b j e c t K e y & g t ; & l t ; K e y & g t ; L i n k s \ & a m p ; l t ; C o l u m n s \ S u m   o f   G A   e s c a l a t i o n   b e d s   a v a i l & a m p ; g t ; - & a m p ; l t ; M e a s u r e s \ G A   e s c a l a t i o n   b e d s   a v a i 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 A E   d i v e r t s & l t ; / K e y & g t ; & l t ; / a : K e y & g t ; & l t ; a : V a l u e   i : t y p e = " M e a s u r e G r i d N o d e V i e w S t a t e " & g t ; & l t ; C o l u m n & g t ; 1 3 & l t ; / C o l u m n & g t ; & l t ; L a y e d O u t & g t ; t r u e & l t ; / L a y e d O u t & g t ; & l t ; W a s U I I n v i s i b l e & g t ; t r u e & l t ; / W a s U I I n v i s i b l e & g t ; & l t ; / a : V a l u e & g t ; & l t ; / a : K e y V a l u e O f D i a g r a m O b j e c t K e y a n y T y p e z b w N T n L X & g t ; & l t ; a : K e y V a l u e O f D i a g r a m O b j e c t K e y a n y T y p e z b w N T n L X & g t ; & l t ; a : K e y & g t ; & l t ; K e y & g t ; M e a s u r e s \ S u m   o f   A E   d i v e r t s \ T a g I n f o \ F o r m u l a & l t ; / K e y & g t ; & l t ; / a : K e y & g t ; & l t ; a : V a l u e   i : t y p e = " M e a s u r e G r i d B a s e V i e w S t a t e \ I D i a g r a m T a g A d d i t i o n a l I n f o " / & g t ; & l t ; / a : K e y V a l u e O f D i a g r a m O b j e c t K e y a n y T y p e z b w N T n L X & g t ; & l t ; a : K e y V a l u e O f D i a g r a m O b j e c t K e y a n y T y p e z b w N T n L X & g t ; & l t ; a : K e y & g t ; & l t ; K e y & g t ; M e a s u r e s \ S u m   o f   A E   d i v e r t s \ T a g I n f o \ V a l u e & l t ; / K e y & g t ; & l t ; / a : K e y & g t ; & l t ; a : V a l u e   i : t y p e = " M e a s u r e G r i d B a s e V i e w S t a t e \ I D i a g r a m T a g A d d i t i o n a l I n f o " / & g t ; & l t ; / a : K e y V a l u e O f D i a g r a m O b j e c t K e y a n y T y p e z b w N T n L X & g t ; & l t ; a : K e y V a l u e O f D i a g r a m O b j e c t K e y a n y T y p e z b w N T n L X & g t ; & l t ; a : K e y & g t ; & l t ; K e y & g t ; M e a s u r e s \ S u m   o f   G A   t o t a l   b e d s   o c c u p i e d & l t ; / K e y & g t ; & l t ; / a : K e y & g t ; & l t ; a : V a l u e   i : t y p e = " M e a s u r e G r i d N o d e V i e w S t a t e " & g t ; & l t ; C o l u m n & g t ; 2 2 & l t ; / C o l u m n & g t ; & l t ; L a y e d O u t & g t ; t r u e & l t ; / L a y e d O u t & g t ; & l t ; W a s U I I n v i s i b l e & g t ; t r u e & l t ; / W a s U I I n v i s i b l e & g t ; & l t ; / a : V a l u e & g t ; & l t ; / a : K e y V a l u e O f D i a g r a m O b j e c t K e y a n y T y p e z b w N T n L X & g t ; & l t ; a : K e y V a l u e O f D i a g r a m O b j e c t K e y a n y T y p e z b w N T n L X & g t ; & l t ; a : K e y & g t ; & l t ; K e y & g t ; M e a s u r e s \ S u m   o f   G A   t o t a l   b e d s   o c c u p i e d \ T a g I n f o \ F o r m u l a & l t ; / K e y & g t ; & l t ; / a : K e y & g t ; & l t ; a : V a l u e   i : t y p e = " M e a s u r e G r i d B a s e V i e w S t a t e \ I D i a g r a m T a g A d d i t i o n a l I n f o " / & g t ; & l t ; / a : K e y V a l u e O f D i a g r a m O b j e c t K e y a n y T y p e z b w N T n L X & g t ; & l t ; a : K e y V a l u e O f D i a g r a m O b j e c t K e y a n y T y p e z b w N T n L X & g t ; & l t ; a : K e y & g t ; & l t ; K e y & g t ; M e a s u r e s \ S u m   o f   G A   t o t a l   b e d s   o c c u p i e d \ T a g I n f o \ V a l u e & l t ; / K e y & g t ; & l t ; / a : K e y & g t ; & l t ; a : V a l u e   i : t y p e = " M e a s u r e G r i d B a s e V i e w S t a t e \ I D i a g r a m T a g A d d i t i o n a l I n f o " / & g t ; & l t ; / a : K e y V a l u e O f D i a g r a m O b j e c t K e y a n y T y p e z b w N T n L X & g t ; & l t ; a : K e y V a l u e O f D i a g r a m O b j e c t K e y a n y T y p e z b w N T n L X & g t ; & l t ; a : K e y & g t ; & l t ; K e y & g t ; M e a s u r e s \ A v e r a g e   o f   G A   t o t a l   b e d s   o c c u p i e d & l t ; / K e y & g t ; & l t ; / a : K e y & g t ; & l t ; a : V a l u e   i : t y p e = " M e a s u r e G r i d N o d e V i e w S t a t e " & g t ; & l t ; C o l u m n & g t ; 2 2 & l t ; / C o l u m n & g t ; & l t ; L a y e d O u t & g t ; t r u e & l t ; / L a y e d O u t & g t ; & l t ; R o w & g t ; 1 & l t ; / R o w & g t ; & l t ; W a s U I I n v i s i b l e & g t ; t r u e & l t ; / W a s U I I n v i s i b l e & g t ; & l t ; / a : V a l u e & g t ; & l t ; / a : K e y V a l u e O f D i a g r a m O b j e c t K e y a n y T y p e z b w N T n L X & g t ; & l t ; a : K e y V a l u e O f D i a g r a m O b j e c t K e y a n y T y p e z b w N T n L X & g t ; & l t ; a : K e y & g t ; & l t ; K e y & g t ; M e a s u r e s \ A v e r a g e   o f   G A   t o t a l   b e d s   o c c u p i e d \ T a g I n f o \ F o r m u l a & l t ; / K e y & g t ; & l t ; / a : K e y & g t ; & l t ; a : V a l u e   i : t y p e = " M e a s u r e G r i d B a s e V i e w S t a t e \ I D i a g r a m T a g A d d i t i o n a l I n f o " / & g t ; & l t ; / a : K e y V a l u e O f D i a g r a m O b j e c t K e y a n y T y p e z b w N T n L X & g t ; & l t ; a : K e y V a l u e O f D i a g r a m O b j e c t K e y a n y T y p e z b w N T n L X & g t ; & l t ; a : K e y & g t ; & l t ; K e y & g t ; M e a s u r e s \ A v e r a g e   o f   G A   t o t a l   b e d s   o c c u p i e d \ T a g I n f o \ V a l u e & l t ; / K e y & g t ; & l t ; / a : K e y & g t ; & l t ; a : V a l u e   i : t y p e = " M e a s u r e G r i d B a s e V i e w S t a t e \ I D i a g r a m T a g A d d i t i o n a l I n f o " / & g t ; & l t ; / a : K e y V a l u e O f D i a g r a m O b j e c t K e y a n y T y p e z b w N T n L X & g t ; & l t ; a : K e y V a l u e O f D i a g r a m O b j e c t K e y a n y T y p e z b w N T n L X & g t ; & l t ; a : K e y & g t ; & l t ; K e y & g t ; M e a s u r e s \ S u m   o f   G A   t o t a l   b e d s   a v a i l & l t ; / K e y & g t ; & l t ; / a : K e y & g t ; & l t ; a : V a l u e   i : t y p e = " M e a s u r e G r i d N o d e V i e w S t a t e " & g t ; & l t ; C o l u m n & g t ; 2 1 & l t ; / C o l u m n & g t ; & l t ; L a y e d O u t & g t ; t r u e & l t ; / L a y e d O u t & g t ; & l t ; W a s U I I n v i s i b l e & g t ; t r u e & l t ; / W a s U I I n v i s i b l e & g t ; & l t ; / a : V a l u e & g t ; & l t ; / a : K e y V a l u e O f D i a g r a m O b j e c t K e y a n y T y p e z b w N T n L X & g t ; & l t ; a : K e y V a l u e O f D i a g r a m O b j e c t K e y a n y T y p e z b w N T n L X & g t ; & l t ; a : K e y & g t ; & l t ; K e y & g t ; M e a s u r e s \ S u m   o f   G A   t o t a l   b e d s   a v a i l \ T a g I n f o \ F o r m u l a & l t ; / K e y & g t ; & l t ; / a : K e y & g t ; & l t ; a : V a l u e   i : t y p e = " M e a s u r e G r i d B a s e V i e w S t a t e \ I D i a g r a m T a g A d d i t i o n a l I n f o " / & g t ; & l t ; / a : K e y V a l u e O f D i a g r a m O b j e c t K e y a n y T y p e z b w N T n L X & g t ; & l t ; a : K e y V a l u e O f D i a g r a m O b j e c t K e y a n y T y p e z b w N T n L X & g t ; & l t ; a : K e y & g t ; & l t ; K e y & g t ; M e a s u r e s \ S u m   o f   G A   t o t a l   b e d s   a v a i l \ T a g I n f o \ V a l u e & l t ; / K e y & g t ; & l t ; / a : K e y & g t ; & l t ; a : V a l u e   i : t y p e = " M e a s u r e G r i d B a s e V i e w S t a t e \ I D i a g r a m T a g A d d i t i o n a l I n f o " / & g t ; & l t ; / a : K e y V a l u e O f D i a g r a m O b j e c t K e y a n y T y p e z b w N T n L X & g t ; & l t ; a : K e y V a l u e O f D i a g r a m O b j e c t K e y a n y T y p e z b w N T n L X & g t ; & l t ; a : K e y & g t ; & l t ; K e y & g t ; M e a s u r e s \ S u m   o f   B e d s   o c c   o v e r   7   d a y s & l t ; / K e y & g t ; & l t ; / a : K e y & g t ; & l t ; a : V a l u e   i : t y p e = " M e a s u r e G r i d N o d e V i e w S t a t e " & g t ; & l t ; C o l u m n & g t ; 3 6 & l t ; / C o l u m n & g t ; & l t ; L a y e d O u t & g t ; t r u e & l t ; / L a y e d O u t & g t ; & l t ; W a s U I I n v i s i b l e & g t ; t r u e & l t ; / W a s U I I n v i s i b l e & g t ; & l t ; / a : V a l u e & g t ; & l t ; / a : K e y V a l u e O f D i a g r a m O b j e c t K e y a n y T y p e z b w N T n L X & g t ; & l t ; a : K e y V a l u e O f D i a g r a m O b j e c t K e y a n y T y p e z b w N T n L X & g t ; & l t ; a : K e y & g t ; & l t ; K e y & g t ; M e a s u r e s \ S u m   o f   B e d s   o c c   o v e r   7   d a y s \ T a g I n f o \ F o r m u l a & l t ; / K e y & g t ; & l t ; / a : K e y & g t ; & l t ; a : V a l u e   i : t y p e = " M e a s u r e G r i d B a s e V i e w S t a t e \ I D i a g r a m T a g A d d i t i o n a l I n f o " / & g t ; & l t ; / a : K e y V a l u e O f D i a g r a m O b j e c t K e y a n y T y p e z b w N T n L X & g t ; & l t ; a : K e y V a l u e O f D i a g r a m O b j e c t K e y a n y T y p e z b w N T n L X & g t ; & l t ; a : K e y & g t ; & l t ; K e y & g t ; M e a s u r e s \ S u m   o f   B e d s   o c c   o v e r   7   d a y s \ T a g I n f o \ V a l u e & l t ; / K e y & g t ; & l t ; / a : K e y & g t ; & l t ; a : V a l u e   i : t y p e = " M e a s u r e G r i d B a s e V i e w S t a t e \ I D i a g r a m T a g A d d i t i o n a l I n f o " / & g t ; & l t ; / a : K e y V a l u e O f D i a g r a m O b j e c t K e y a n y T y p e z b w N T n L X & g t ; & l t ; a : K e y V a l u e O f D i a g r a m O b j e c t K e y a n y T y p e z b w N T n L X & g t ; & l t ; a : K e y & g t ; & l t ; K e y & g t ; M e a s u r e s \ S u m 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S u m   o f   B e d s   o c c   o v e r   2 1   d a y s \ T a g I n f o \ F o r m u l a & l t ; / K e y & g t ; & l t ; / a : K e y & g t ; & l t ; a : V a l u e   i : t y p e = " M e a s u r e G r i d B a s e V i e w S t a t e \ I D i a g r a m T a g A d d i t i o n a l I n f o " / & g t ; & l t ; / a : K e y V a l u e O f D i a g r a m O b j e c t K e y a n y T y p e z b w N T n L X & g t ; & l t ; a : K e y V a l u e O f D i a g r a m O b j e c t K e y a n y T y p e z b w N T n L X & g t ; & l t ; a : K e y & g t ; & l t ; K e y & g t ; M e a s u r e s \ S u m   o f   B e d s   o c c   o v e r   2 1   d a y s \ T a g I n f o \ V a l u e & l t ; / K e y & g t ; & l t ; / a : K e y & g t ; & l t ; a : V a l u e   i : t y p e = " M e a s u r e G r i d B a s e V i e w S t a t e \ I D i a g r a m T a g A d d i t i o n a l I n f o " / & g t ; & l t ; / a : K e y V a l u e O f D i a g r a m O b j e c t K e y a n y T y p e z b w N T n L X & g t ; & l t ; a : K e y V a l u e O f D i a g r a m O b j e c t K e y a n y T y p e z b w N T n L X & g t ; & l t ; a : K e y & g t ; & l t ; K e y & g t ; M e a s u r e s \ A v e r a g e 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A v e r a g e   o f   B e d s   o c c   o v e r   2 1   d a y s \ T a g I n f o \ F o r m u l a & l t ; / K e y & g t ; & l t ; / a : K e y & g t ; & l t ; a : V a l u e   i : t y p e = " M e a s u r e G r i d B a s e V i e w S t a t e \ I D i a g r a m T a g A d d i t i o n a l I n f o " / & g t ; & l t ; / a : K e y V a l u e O f D i a g r a m O b j e c t K e y a n y T y p e z b w N T n L X & g t ; & l t ; a : K e y V a l u e O f D i a g r a m O b j e c t K e y a n y T y p e z b w N T n L X & g t ; & l t ; a : K e y & g t ; & l t ; K e y & g t ; M e a s u r e s \ A v e r a g e   o f   B e d s   o c c   o v e r   2 1   d a y s \ T a g I n f o \ V a l u e & l t ; / K e y & g t ; & l t ; / a : K e y & g t ; & l t ; a : V a l u e   i : t y p e = " M e a s u r e G r i d B a s e V i e w S t a t e \ I D i a g r a m T a g A d d i t i o n a l I n f o " / & g t ; & l t ; / a : K e y V a l u e O f D i a g r a m O b j e c t K e y a n y T y p e z b w N T n L X & g t ; & l t ; a : K e y V a l u e O f D i a g r a m O b j e c t K e y a n y T y p e z b w N T n L X & g t ; & l t ; a : K e y & g t ; & l t ; K e y & g t ; M e a s u r e s \ S u m 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S u m   o f   B e d s   c l o s e d   n o r o v i r u s \ T a g I n f o \ F o r m u l a & l t ; / K e y & g t ; & l t ; / a : K e y & g t ; & l t ; a : V a l u e   i : t y p e = " M e a s u r e G r i d B a s e V i e w S t a t e \ I D i a g r a m T a g A d d i t i o n a l I n f o " / & g t ; & l t ; / a : K e y V a l u e O f D i a g r a m O b j e c t K e y a n y T y p e z b w N T n L X & g t ; & l t ; a : K e y V a l u e O f D i a g r a m O b j e c t K e y a n y T y p e z b w N T n L X & g t ; & l t ; a : K e y & g t ; & l t ; K e y & g t ; M e a s u r e s \ S u m   o f   B e d s   c l o s e d   n o r o v i r u s \ T a g I n f o \ V a l u e & l t ; / K e y & g t ; & l t ; / a : K e y & g t ; & l t ; a : V a l u e   i : t y p e = " M e a s u r e G r i d B a s e V i e w S t a t e \ I D i a g r a m T a g A d d i t i o n a l I n f o " / & g t ; & l t ; / a : K e y V a l u e O f D i a g r a m O b j e c t K e y a n y T y p e z b w N T n L X & g t ; & l t ; a : K e y V a l u e O f D i a g r a m O b j e c t K e y a n y T y p e z b w N T n L X & g t ; & l t ; a : K e y & g t ; & l t ; K e y & g t ; M e a s u r e s \ A v e r a g e 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A v e r a g e   o f   B e d s   c l o s e d   n o r o v i r u s \ T a g I n f o \ F o r m u l a & l t ; / K e y & g t ; & l t ; / a : K e y & g t ; & l t ; a : V a l u e   i : t y p e = " M e a s u r e G r i d B a s e V i e w S t a t e \ I D i a g r a m T a g A d d i t i o n a l I n f o " / & g t ; & l t ; / a : K e y V a l u e O f D i a g r a m O b j e c t K e y a n y T y p e z b w N T n L X & g t ; & l t ; a : K e y V a l u e O f D i a g r a m O b j e c t K e y a n y T y p e z b w N T n L X & g t ; & l t ; a : K e y & g t ; & l t ; K e y & g t ; M e a s u r e s \ A v e r a g e   o f   B e d s   c l o s e d   n o r o v i r u s \ T a g I n f o \ V a l u e & l t ; / K e y & g t ; & l t ; / a : K e y & g t ; & l t ; a : V a l u e   i : t y p e = " M e a s u r e G r i d B a s e V i e w S t a t e \ I D i a g r a m T a g A d d i t i o n a l I n f o " / & g t ; & l t ; / a : K e y V a l u e O f D i a g r a m O b j e c t K e y a n y T y p e z b w N T n L X & g t ; & l t ; a : K e y V a l u e O f D i a g r a m O b j e c t K e y a n y T y p e z b w N T n L X & g t ; & l t ; a : K e y & g t ; & l t ; K e y & g t ; M e a s u r e s \ S u m   o f   B e d s   c l o s e d   n o r o v i u s   u n o c c & l t ; / K e y & g t ; & l t ; / a : K e y & g t ; & l t ; a : V a l u e   i : t y p e = " M e a s u r e G r i d N o d e V i e w S t a t e " & g t ; & l t ; C o l u m n & g t ; 2 5 & l t ; / C o l u m n & g t ; & l t ; L a y e d O u t & g t ; t r u e & l t ; / L a y e d O u t & g t ; & l t ; W a s U I I n v i s i b l e & g t ; t r u e & l t ; / W a s U I I n v i s i b l e & g t ; & l t ; / a : V a l u e & g t ; & l t ; / a : K e y V a l u e O f D i a g r a m O b j e c t K e y a n y T y p e z b w N T n L X & g t ; & l t ; a : K e y V a l u e O f D i a g r a m O b j e c t K e y a n y T y p e z b w N T n L X & g t ; & l t ; a : K e y & g t ; & l t ; K e y & g t ; M e a s u r e s \ S u m   o f   B e d s   c l o s e d   n o r o v i u s   u n o c c \ T a g I n f o \ F o r m u l a & l t ; / K e y & g t ; & l t ; / a : K e y & g t ; & l t ; a : V a l u e   i : t y p e = " M e a s u r e G r i d B a s e V i e w S t a t e \ I D i a g r a m T a g A d d i t i o n a l I n f o " / & g t ; & l t ; / a : K e y V a l u e O f D i a g r a m O b j e c t K e y a n y T y p e z b w N T n L X & g t ; & l t ; a : K e y V a l u e O f D i a g r a m O b j e c t K e y a n y T y p e z b w N T n L X & g t ; & l t ; a : K e y & g t ; & l t ; K e y & g t ; M e a s u r e s \ S u m   o f   B e d s   c l o s e d   n o r o v i u s   u n o c c \ T a g I n f o \ V a l u e & l t ; / K e y & g t ; & l t ; / a : K e y & g t ; & l t ; a : V a l u e   i : t y p e = " M e a s u r e G r i d B a s e V i e w S t a t e \ I D i a g r a m T a g A d d i t i o n a l I n f o " / & g t ; & l t ; / a : K e y V a l u e O f D i a g r a m O b j e c t K e y a n y T y p e z b w N T n L X & g t ; & l t ; a : K e y V a l u e O f D i a g r a m O b j e c t K e y a n y T y p e z b w N T n L X & g t ; & l t ; a : K e y & g t ; & l t ; K e y & g t ; M e a s u r e s \ S u m   o f   A m b   a r r i v a l s & l t ; / K e y & g t ; & l t ; / a : K e y & g t ; & l t ; a : V a l u e   i : t y p e = " M e a s u r e G r i d N o d e V i e w S t a t e " & g t ; & l t ; C o l u m n & g t ; 3 8 & l t ; / C o l u m n & g t ; & l t ; L a y e d O u t & g t ; t r u e & l t ; / L a y e d O u t & g t ; & l t ; W a s U I I n v i s i b l e & g t ; t r u e & l t ; / W a s U I I n v i s i b l e & g t ; & l t ; / a : V a l u e & g t ; & l t ; / a : K e y V a l u e O f D i a g r a m O b j e c t K e y a n y T y p e z b w N T n L X & g t ; & l t ; a : K e y V a l u e O f D i a g r a m O b j e c t K e y a n y T y p e z b w N T n L X & g t ; & l t ; a : K e y & g t ; & l t ; K e y & g t ; M e a s u r e s \ S u m   o f   A m b   a r r i v a l s \ T a g I n f o \ F o r m u l a & l t ; / K e y & g t ; & l t ; / a : K e y & g t ; & l t ; a : V a l u e   i : t y p e = " M e a s u r e G r i d B a s e V i e w S t a t e \ I D i a g r a m T a g A d d i t i o n a l I n f o " / & g t ; & l t ; / a : K e y V a l u e O f D i a g r a m O b j e c t K e y a n y T y p e z b w N T n L X & g t ; & l t ; a : K e y V a l u e O f D i a g r a m O b j e c t K e y a n y T y p e z b w N T n L X & g t ; & l t ; a : K e y & g t ; & l t ; K e y & g t ; M e a s u r e s \ S u m   o f   A m b   a r r i v a l s \ T a g I n f o \ V a l u e & l t ; / K e y & g t ; & l t ; / a : K e y & g t ; & l t ; a : V a l u e   i : t y p e = " M e a s u r e G r i d B a s e V i e w S t a t e \ I D i a g r a m T a g A d d i t i o n a l I n f o " / & g t ; & l t ; / a : K e y V a l u e O f D i a g r a m O b j e c t K e y a n y T y p e z b w N T n L X & g t ; & l t ; a : K e y V a l u e O f D i a g r a m O b j e c t K e y a n y T y p e z b w N T n L X & g t ; & l t ; a : K e y & g t ; & l t ; K e y & g t ; M e a s u r e s \ S u m   o f   A m b   d e l a y s   3 0 - 6 0   m i n s & l t ; / K e y & g t ; & l t ; / a : K e y & g t ; & l t ; a : V a l u e   i : t y p e = " M e a s u r e G r i d N o d e V i e w S t a t e " & g t ; & l t ; C o l u m n & g t ; 3 9 & l t ; / C o l u m n & g t ; & l t ; L a y e d O u t & g t ; t r u e & l t ; / L a y e d O u t & g t ; & l t ; W a s U I I n v i s i b l e & g t ; t r u e & l t ; / W a s U I I n v i s i b l e & g t ; & l t ; / a : V a l u e & g t ; & l t ; / a : K e y V a l u e O f D i a g r a m O b j e c t K e y a n y T y p e z b w N T n L X & g t ; & l t ; a : K e y V a l u e O f D i a g r a m O b j e c t K e y a n y T y p e z b w N T n L X & g t ; & l t ; a : K e y & g t ; & l t ; K e y & g t ; M e a s u r e s \ S u m   o f   A m b   d e l a y s   3 0 - 6 0   m i n s \ T a g I n f o \ F o r m u l a & l t ; / K e y & g t ; & l t ; / a : K e y & g t ; & l t ; a : V a l u e   i : t y p e = " M e a s u r e G r i d B a s e V i e w S t a t e \ I D i a g r a m T a g A d d i t i o n a l I n f o " / & g t ; & l t ; / a : K e y V a l u e O f D i a g r a m O b j e c t K e y a n y T y p e z b w N T n L X & g t ; & l t ; a : K e y V a l u e O f D i a g r a m O b j e c t K e y a n y T y p e z b w N T n L X & g t ; & l t ; a : K e y & g t ; & l t ; K e y & g t ; M e a s u r e s \ S u m   o f   A m b   d e l a y s   3 0 - 6 0   m i n s \ T a g I n f o \ V a l u e & l t ; / K e y & g t ; & l t ; / a : K e y & g t ; & l t ; a : V a l u e   i : t y p e = " M e a s u r e G r i d B a s e V i e w S t a t e \ I D i a g r a m T a g A d d i t i o n a l I n f o " / & g t ; & l t ; / a : K e y V a l u e O f D i a g r a m O b j e c t K e y a n y T y p e z b w N T n L X & g t ; & l t ; a : K e y V a l u e O f D i a g r a m O b j e c t K e y a n y T y p e z b w N T n L X & g t ; & l t ; a : K e y & g t ; & l t ; K e y & g t ; M e a s u r e s \ S u m   o f   A m b   d e l a y s   o v e r   6 0   m i n s & l t ; / K e y & g t ; & l t ; / a : K e y & g t ; & l t ; a : V a l u e   i : t y p e = " M e a s u r e G r i d N o d e V i e w S t a t e " & g t ; & l t ; C o l u m n & g t ; 4 0 & l t ; / C o l u m n & g t ; & l t ; L a y e d O u t & g t ; t r u e & l t ; / L a y e d O u t & g t ; & l t ; W a s U I I n v i s i b l e & g t ; t r u e & l t ; / W a s U I I n v i s i b l e & g t ; & l t ; / a : V a l u e & g t ; & l t ; / a : K e y V a l u e O f D i a g r a m O b j e c t K e y a n y T y p e z b w N T n L X & g t ; & l t ; a : K e y V a l u e O f D i a g r a m O b j e c t K e y a n y T y p e z b w N T n L X & g t ; & l t ; a : K e y & g t ; & l t ; K e y & g t ; M e a s u r e s \ S u m   o f   A m b   d e l a y s   o v e r   6 0   m i n s \ T a g I n f o \ F o r m u l a & l t ; / K e y & g t ; & l t ; / a : K e y & g t ; & l t ; a : V a l u e   i : t y p e = " M e a s u r e G r i d B a s e V i e w S t a t e \ I D i a g r a m T a g A d d i t i o n a l I n f o " / & g t ; & l t ; / a : K e y V a l u e O f D i a g r a m O b j e c t K e y a n y T y p e z b w N T n L X & g t ; & l t ; a : K e y V a l u e O f D i a g r a m O b j e c t K e y a n y T y p e z b w N T n L X & g t ; & l t ; a : K e y & g t ; & l t ; K e y & g t ; M e a s u r e s \ S u m   o f   A m b   d e l a y s   o v e r   6 0   m i n s \ T a g I n f o \ V a l u e & l t ; / K e y & g t ; & l t ; / a : K e y & g t ; & l t ; a : V a l u e   i : t y p e = " M e a s u r e G r i d B a s e V i e w S t a t e \ I D i a g r a m T a g A d d i t i o n a l I n f o " / & g t ; & l t ; / a : K e y V a l u e O f D i a g r a m O b j e c t K e y a n y T y p e z b w N T n L X & g t ; & l t ; a : K e y V a l u e O f D i a g r a m O b j e c t K e y a n y T y p e z b w N T n L X & g t ; & l t ; a : K e y & g t ; & l t ; K e y & g t ; M e a s u r e s \ S u m   o f   A d u l t   C C   b e d s   a v a i l & l t ; / K e y & g t ; & l t ; / a : K e y & g t ; & l t ; a : V a l u e   i : t y p e = " M e a s u r e G r i d N o d e V i e w S t a t e " & g t ; & l t ; C o l u m n & g t ; 2 6 & l t ; / C o l u m n & g t ; & l t ; L a y e d O u t & g t ; t r u e & l t ; / L a y e d O u t & g t ; & l t ; W a s U I I n v i s i b l e & g t ; t r u e & l t ; / W a s U I I n v i s i b l e & g t ; & l t ; / a : V a l u e & g t ; & l t ; / a : K e y V a l u e O f D i a g r a m O b j e c t K e y a n y T y p e z b w N T n L X & g t ; & l t ; a : K e y V a l u e O f D i a g r a m O b j e c t K e y a n y T y p e z b w N T n L X & g t ; & l t ; a : K e y & g t ; & l t ; K e y & g t ; M e a s u r e s \ S u m   o f   A d u l t   C C   b e d s   a v a i l \ T a g I n f o \ F o r m u l a & l t ; / K e y & g t ; & l t ; / a : K e y & g t ; & l t ; a : V a l u e   i : t y p e = " M e a s u r e G r i d B a s e V i e w S t a t e \ I D i a g r a m T a g A d d i t i o n a l I n f o " / & g t ; & l t ; / a : K e y V a l u e O f D i a g r a m O b j e c t K e y a n y T y p e z b w N T n L X & g t ; & l t ; a : K e y V a l u e O f D i a g r a m O b j e c t K e y a n y T y p e z b w N T n L X & g t ; & l t ; a : K e y & g t ; & l t ; K e y & g t ; M e a s u r e s \ S u m   o f   A d u l t   C C   b e d s   a v a i l \ T a g I n f o \ V a l u e & l t ; / K e y & g t ; & l t ; / a : K e y & g t ; & l t ; a : V a l u e   i : t y p e = " M e a s u r e G r i d B a s e V i e w S t a t e \ I D i a g r a m T a g A d d i t i o n a l I n f o " / & g t ; & l t ; / a : K e y V a l u e O f D i a g r a m O b j e c t K e y a n y T y p e z b w N T n L X & g t ; & l t ; a : K e y V a l u e O f D i a g r a m O b j e c t K e y a n y T y p e z b w N T n L X & g t ; & l t ; a : K e y & g t ; & l t ; K e y & g t ; M e a s u r e s \ S u m   o f   A d u l t   C C   b e d s   o c c & l t ; / K e y & g t ; & l t ; / a : K e y & g t ; & l t ; a : V a l u e   i : t y p e = " M e a s u r e G r i d N o d e V i e w S t a t e " & g t ; & l t ; C o l u m n & g t ; 2 7 & l t ; / C o l u m n & g t ; & l t ; L a y e d O u t & g t ; t r u e & l t ; / L a y e d O u t & g t ; & l t ; W a s U I I n v i s i b l e & g t ; t r u e & l t ; / W a s U I I n v i s i b l e & g t ; & l t ; / a : V a l u e & g t ; & l t ; / a : K e y V a l u e O f D i a g r a m O b j e c t K e y a n y T y p e z b w N T n L X & g t ; & l t ; a : K e y V a l u e O f D i a g r a m O b j e c t K e y a n y T y p e z b w N T n L X & g t ; & l t ; a : K e y & g t ; & l t ; K e y & g t ; M e a s u r e s \ S u m   o f   A d u l t   C C   b e d s   o c c \ T a g I n f o \ F o r m u l a & l t ; / K e y & g t ; & l t ; / a : K e y & g t ; & l t ; a : V a l u e   i : t y p e = " M e a s u r e G r i d B a s e V i e w S t a t e \ I D i a g r a m T a g A d d i t i o n a l I n f o " / & g t ; & l t ; / a : K e y V a l u e O f D i a g r a m O b j e c t K e y a n y T y p e z b w N T n L X & g t ; & l t ; a : K e y V a l u e O f D i a g r a m O b j e c t K e y a n y T y p e z b w N T n L X & g t ; & l t ; a : K e y & g t ; & l t ; K e y & g t ; M e a s u r e s \ S u m   o f   A d u l t   C C   b e d s   o c c \ T a g I n f o \ V a l u e & l t ; / K e y & g t ; & l t ; / a : K e y & g t ; & l t ; a : V a l u e   i : t y p e = " M e a s u r e G r i d B a s e V i e w S t a t e \ I D i a g r a m T a g A d d i t i o n a l I n f o " / & g t ; & l t ; / a : K e y V a l u e O f D i a g r a m O b j e c t K e y a n y T y p e z b w N T n L X & g t ; & l t ; a : K e y V a l u e O f D i a g r a m O b j e c t K e y a n y T y p e z b w N T n L X & g t ; & l t ; a : K e y & g t ; & l t ; K e y & g t ; M e a s u r e s \ S u m   o f   P a e d   I n t   C a r e   A v a i l & l t ; / K e y & g t ; & l t ; / a : K e y & g t ; & l t ; a : V a l u e   i : t y p e = " M e a s u r e G r i d N o d e V i e w S t a t e " & g t ; & l t ; C o l u m n & g t ; 2 8 & l t ; / C o l u m n & g t ; & l t ; L a y e d O u t & g t ; t r u e & l t ; / L a y e d O u t & g t ; & l t ; W a s U I I n v i s i b l e & g t ; t r u e & l t ; / W a s U I I n v i s i b l e & g t ; & l t ; / a : V a l u e & g t ; & l t ; / a : K e y V a l u e O f D i a g r a m O b j e c t K e y a n y T y p e z b w N T n L X & g t ; & l t ; a : K e y V a l u e O f D i a g r a m O b j e c t K e y a n y T y p e z b w N T n L X & g t ; & l t ; a : K e y & g t ; & l t ; K e y & g t ; M e a s u r e s \ S u m   o f   P a e d   I n t   C a r e   A v a i l \ T a g I n f o \ F o r m u l a & l t ; / K e y & g t ; & l t ; / a : K e y & g t ; & l t ; a : V a l u e   i : t y p e = " M e a s u r e G r i d B a s e V i e w S t a t e \ I D i a g r a m T a g A d d i t i o n a l I n f o " / & g t ; & l t ; / a : K e y V a l u e O f D i a g r a m O b j e c t K e y a n y T y p e z b w N T n L X & g t ; & l t ; a : K e y V a l u e O f D i a g r a m O b j e c t K e y a n y T y p e z b w N T n L X & g t ; & l t ; a : K e y & g t ; & l t ; K e y & g t ; M e a s u r e s \ S u m   o f   P a e d   I n t   C a r e   A v a i l \ T a g I n f o \ V a l u e & l t ; / K e y & g t ; & l t ; / a : K e y & g t ; & l t ; a : V a l u e   i : t y p e = " M e a s u r e G r i d B a s e V i e w S t a t e \ I D i a g r a m T a g A d d i t i o n a l I n f o " / & g t ; & l t ; / a : K e y V a l u e O f D i a g r a m O b j e c t K e y a n y T y p e z b w N T n L X & g t ; & l t ; a : K e y V a l u e O f D i a g r a m O b j e c t K e y a n y T y p e z b w N T n L X & g t ; & l t ; a : K e y & g t ; & l t ; K e y & g t ; M e a s u r e s \ S u m   o f   P a e d   I n t   C a r e   O c c & l t ; / K e y & g t ; & l t ; / a : K e y & g t ; & l t ; a : V a l u e   i : t y p e = " M e a s u r e G r i d N o d e V i e w S t a t e " & g t ; & l t ; C o l u m n & g t ; 2 9 & l t ; / C o l u m n & g t ; & l t ; L a y e d O u t & g t ; t r u e & l t ; / L a y e d O u t & g t ; & l t ; W a s U I I n v i s i b l e & g t ; t r u e & l t ; / W a s U I I n v i s i b l e & g t ; & l t ; / a : V a l u e & g t ; & l t ; / a : K e y V a l u e O f D i a g r a m O b j e c t K e y a n y T y p e z b w N T n L X & g t ; & l t ; a : K e y V a l u e O f D i a g r a m O b j e c t K e y a n y T y p e z b w N T n L X & g t ; & l t ; a : K e y & g t ; & l t ; K e y & g t ; M e a s u r e s \ S u m   o f   P a e d   I n t   C a r e   O c c \ T a g I n f o \ F o r m u l a & l t ; / K e y & g t ; & l t ; / a : K e y & g t ; & l t ; a : V a l u e   i : t y p e = " M e a s u r e G r i d B a s e V i e w S t a t e \ I D i a g r a m T a g A d d i t i o n a l I n f o " / & g t ; & l t ; / a : K e y V a l u e O f D i a g r a m O b j e c t K e y a n y T y p e z b w N T n L X & g t ; & l t ; a : K e y V a l u e O f D i a g r a m O b j e c t K e y a n y T y p e z b w N T n L X & g t ; & l t ; a : K e y & g t ; & l t ; K e y & g t ; M e a s u r e s \ S u m   o f   P a e d   I n t   C a r e   O c c \ T a g I n f o \ V a l u e & l t ; / K e y & g t ; & l t ; / a : K e y & g t ; & l t ; a : V a l u e   i : t y p e = " M e a s u r e G r i d B a s e V i e w S t a t e \ I D i a g r a m T a g A d d i t i o n a l I n f o " / & g t ; & l t ; / a : K e y V a l u e O f D i a g r a m O b j e c t K e y a n y T y p e z b w N T n L X & g t ; & l t ; a : K e y V a l u e O f D i a g r a m O b j e c t K e y a n y T y p e z b w N T n L X & g t ; & l t ; a : K e y & g t ; & l t ; K e y & g t ; M e a s u r e s \ S u m 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S u m   o f   N e o   I n t   C a r e   A v a i l \ T a g I n f o \ F o r m u l a & l t ; / K e y & g t ; & l t ; / a : K e y & g t ; & l t ; a : V a l u e   i : t y p e = " M e a s u r e G r i d B a s e V i e w S t a t e \ I D i a g r a m T a g A d d i t i o n a l I n f o " / & g t ; & l t ; / a : K e y V a l u e O f D i a g r a m O b j e c t K e y a n y T y p e z b w N T n L X & g t ; & l t ; a : K e y V a l u e O f D i a g r a m O b j e c t K e y a n y T y p e z b w N T n L X & g t ; & l t ; a : K e y & g t ; & l t ; K e y & g t ; M e a s u r e s \ S u m   o f   N e o   I n t   C a r e   A v a i l \ T a g I n f o \ V a l u e & l t ; / K e y & g t ; & l t ; / a : K e y & g t ; & l t ; a : V a l u e   i : t y p e = " M e a s u r e G r i d B a s e V i e w S t a t e \ I D i a g r a m T a g A d d i t i o n a l I n f o " / & g t ; & l t ; / a : K e y V a l u e O f D i a g r a m O b j e c t K e y a n y T y p e z b w N T n L X & g t ; & l t ; a : K e y V a l u e O f D i a g r a m O b j e c t K e y a n y T y p e z b w N T n L X & g t ; & l t ; a : K e y & g t ; & l t ; K e y & g t ; M e a s u r e s \ S u m 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S u m   o f   N e o   I n t   C a r e   o c c \ T a g I n f o \ F o r m u l a & l t ; / K e y & g t ; & l t ; / a : K e y & g t ; & l t ; a : V a l u e   i : t y p e = " M e a s u r e G r i d B a s e V i e w S t a t e \ I D i a g r a m T a g A d d i t i o n a l I n f o " / & g t ; & l t ; / a : K e y V a l u e O f D i a g r a m O b j e c t K e y a n y T y p e z b w N T n L X & g t ; & l t ; a : K e y V a l u e O f D i a g r a m O b j e c t K e y a n y T y p e z b w N T n L X & g t ; & l t ; a : K e y & g t ; & l t ; K e y & g t ; M e a s u r e s \ S u m   o f   N e o   I n t   C a r e   o c c \ T a g I n f o \ V a l u e & l t ; / K e y & g t ; & l t ; / a : K e y & g t ; & l t ; a : V a l u e   i : t y p e = " M e a s u r e G r i d B a s e V i e w S t a t e \ I D i a g r a m T a g A d d i t i o n a l I n f o " / & g t ; & l t ; / a : K e y V a l u e O f D i a g r a m O b j e c t K e y a n y T y p e z b w N T n L X & g t ; & l t ; a : K e y V a l u e O f D i a g r a m O b j e c t K e y a n y T y p e z b w N T n L X & g t ; & l t ; a : K e y & g t ; & l t ; K e y & g t ; M e a s u r e s \ A v e r a g e 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A v e r a g e   o f   N e o   I n t   C a r e   A v a i l \ T a g I n f o \ F o r m u l a & l t ; / K e y & g t ; & l t ; / a : K e y & g t ; & l t ; a : V a l u e   i : t y p e = " M e a s u r e G r i d B a s e V i e w S t a t e \ I D i a g r a m T a g A d d i t i o n a l I n f o " / & g t ; & l t ; / a : K e y V a l u e O f D i a g r a m O b j e c t K e y a n y T y p e z b w N T n L X & g t ; & l t ; a : K e y V a l u e O f D i a g r a m O b j e c t K e y a n y T y p e z b w N T n L X & g t ; & l t ; a : K e y & g t ; & l t ; K e y & g t ; M e a s u r e s \ A v e r a g e   o f   N e o   I n t   C a r e   A v a i l \ T a g I n f o \ V a l u e & l t ; / K e y & g t ; & l t ; / a : K e y & g t ; & l t ; a : V a l u e   i : t y p e = " M e a s u r e G r i d B a s e V i e w S t a t e \ I D i a g r a m T a g A d d i t i o n a l I n f o " / & g t ; & l t ; / a : K e y V a l u e O f D i a g r a m O b j e c t K e y a n y T y p e z b w N T n L X & g t ; & l t ; a : K e y V a l u e O f D i a g r a m O b j e c t K e y a n y T y p e z b w N T n L X & g t ; & l t ; a : K e y & g t ; & l t ; K e y & g t ; M e a s u r e s \ A v e r a g e 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A v e r a g e   o f   N e o   I n t   C a r e   o c c \ T a g I n f o \ F o r m u l a & l t ; / K e y & g t ; & l t ; / a : K e y & g t ; & l t ; a : V a l u e   i : t y p e = " M e a s u r e G r i d B a s e V i e w S t a t e \ I D i a g r a m T a g A d d i t i o n a l I n f o " / & g t ; & l t ; / a : K e y V a l u e O f D i a g r a m O b j e c t K e y a n y T y p e z b w N T n L X & g t ; & l t ; a : K e y V a l u e O f D i a g r a m O b j e c t K e y a n y T y p e z b w N T n L X & g t ; & l t ; a : K e y & g t ; & l t ; K e y & g t ; M e a s u r e s \ A v e r a g e   o f   N e o   I n t   C a r e   o c c \ T a g I n f o \ V a l u e & l t ; / K e y & g t ; & l t ; / a : K e y & g t ; & l t ; a : V a l u e   i : t y p e = " M e a s u r e G r i d B a s e V i e w S t a t e \ I D i a g r a m T a g A d d i t i o n a l I n f o " / & g t ; & l t ; / a : K e y V a l u e O f D i a g r a m O b j e c t K e y a n y T y p e z b w N T n L X & g t ; & l t ; a : K e y V a l u e O f D i a g r a m O b j e c t K e y a n y T y p e z b w N T n L X & g t ; & l t ; a : K e y & g t ; & l t ; K e y & g t ; M e a s u r e s \ S u m 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S u m   o f   G A   b e d   o c c u p a n c y \ T a g I n f o \ F o r m u l a & l t ; / K e y & g t ; & l t ; / a : K e y & g t ; & l t ; a : V a l u e   i : t y p e = " M e a s u r e G r i d B a s e V i e w S t a t e \ I D i a g r a m T a g A d d i t i o n a l I n f o " / & g t ; & l t ; / a : K e y V a l u e O f D i a g r a m O b j e c t K e y a n y T y p e z b w N T n L X & g t ; & l t ; a : K e y V a l u e O f D i a g r a m O b j e c t K e y a n y T y p e z b w N T n L X & g t ; & l t ; a : K e y & g t ; & l t ; K e y & g t ; M e a s u r e s \ S u m   o f   G A   b e d   o c c u p a n c y \ T a g I n f o \ V a l u e & l t ; / K e y & g t ; & l t ; / a : K e y & g t ; & l t ; a : V a l u e   i : t y p e = " M e a s u r e G r i d B a s e V i e w S t a t e \ I D i a g r a m T a g A d d i t i o n a l I n f o " / & g t ; & l t ; / a : K e y V a l u e O f D i a g r a m O b j e c t K e y a n y T y p e z b w N T n L X & g t ; & l t ; a : K e y V a l u e O f D i a g r a m O b j e c t K e y a n y T y p e z b w N T n L X & g t ; & l t ; a : K e y & g t ; & l t ; K e y & g t ; M e a s u r e s \ A v e r a g e 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A v e r a g e   o f   G A   b e d   o c c u p a n c y \ T a g I n f o \ F o r m u l a & l t ; / K e y & g t ; & l t ; / a : K e y & g t ; & l t ; a : V a l u e   i : t y p e = " M e a s u r e G r i d B a s e V i e w S t a t e \ I D i a g r a m T a g A d d i t i o n a l I n f o " / & g t ; & l t ; / a : K e y V a l u e O f D i a g r a m O b j e c t K e y a n y T y p e z b w N T n L X & g t ; & l t ; a : K e y V a l u e O f D i a g r a m O b j e c t K e y a n y T y p e z b w N T n L X & g t ; & l t ; a : K e y & g t ; & l t ; K e y & g t ; M e a s u r e s \ A v e r a g e   o f   G A   b e d   o c c u p a n c y \ T a g I n f o \ V a l u e & l t ; / K e y & g t ; & l t ; / a : K e y & g t ; & l t ; a : V a l u e   i : t y p e = " M e a s u r e G r i d B a s e V i e w S t a t e \ I D i a g r a m T a g A d d i t i o n a l I n f o " / & g t ; & l t ; / a : K e y V a l u e O f D i a g r a m O b j e c t K e y a n y T y p e z b w N T n L X & g t ; & l t ; a : K e y V a l u e O f D i a g r a m O b j e c t K e y a n y T y p e z b w N T n L X & g t ; & l t ; a : K e y & g t ; & l t ; K e y & g t ; M e a s u r e s \ S u m   o f   G A   c o r e   b e d s   a v a i l & l t ; / K e y & g t ; & l t ; / a : K e y & g t ; & l t ; a : V a l u e   i : t y p e = " M e a s u r e G r i d N o d e V i e w S t a t e " & g t ; & l t ; C o l u m n & g t ; 1 9 & l t ; / C o l u m n & g t ; & l t ; L a y e d O u t & g t ; t r u e & l t ; / L a y e d O u t & g t ; & l t ; W a s U I I n v i s i b l e & g t ; t r u e & l t ; / W a s U I I n v i s i b l e & g t ; & l t ; / a : V a l u e & g t ; & l t ; / a : K e y V a l u e O f D i a g r a m O b j e c t K e y a n y T y p e z b w N T n L X & g t ; & l t ; a : K e y V a l u e O f D i a g r a m O b j e c t K e y a n y T y p e z b w N T n L X & g t ; & l t ; a : K e y & g t ; & l t ; K e y & g t ; M e a s u r e s \ S u m   o f   G A   c o r e   b e d s   a v a i l \ T a g I n f o \ F o r m u l a & l t ; / K e y & g t ; & l t ; / a : K e y & g t ; & l t ; a : V a l u e   i : t y p e = " M e a s u r e G r i d B a s e V i e w S t a t e \ I D i a g r a m T a g A d d i t i o n a l I n f o " / & g t ; & l t ; / a : K e y V a l u e O f D i a g r a m O b j e c t K e y a n y T y p e z b w N T n L X & g t ; & l t ; a : K e y V a l u e O f D i a g r a m O b j e c t K e y a n y T y p e z b w N T n L X & g t ; & l t ; a : K e y & g t ; & l t ; K e y & g t ; M e a s u r e s \ S u m   o f   G A   c o r e   b e d s   a v a i l \ T a g I n f o \ V a l u e & l t ; / K e y & g t ; & l t ; / a : K e y & g t ; & l t ; a : V a l u e   i : t y p e = " M e a s u r e G r i d B a s e V i e w S t a t e \ I D i a g r a m T a g A d d i t i o n a l I n f o " / & g t ; & l t ; / a : K e y V a l u e O f D i a g r a m O b j e c t K e y a n y T y p e z b w N T n L X & g t ; & l t ; a : K e y V a l u e O f D i a g r a m O b j e c t K e y a n y T y p e z b w N T n L X & g t ; & l t ; a : K e y & g t ; & l t ; K e y & g t ; M e a s u r e s \ S u m   o f   G A   e s c a l a t i o n   b e d s   a v a i l & l t ; / K e y & g t ; & l t ; / a : K e y & g t ; & l t ; a : V a l u e   i : t y p e = " M e a s u r e G r i d N o d e V i e w S t a t e " & g t ; & l t ; C o l u m n & g t ; 2 0 & l t ; / C o l u m n & g t ; & l t ; L a y e d O u t & g t ; t r u e & l t ; / L a y e d O u t & g t ; & l t ; W a s U I I n v i s i b l e & g t ; t r u e & l t ; / W a s U I I n v i s i b l e & g t ; & l t ; / a : V a l u e & g t ; & l t ; / a : K e y V a l u e O f D i a g r a m O b j e c t K e y a n y T y p e z b w N T n L X & g t ; & l t ; a : K e y V a l u e O f D i a g r a m O b j e c t K e y a n y T y p e z b w N T n L X & g t ; & l t ; a : K e y & g t ; & l t ; K e y & g t ; M e a s u r e s \ S u m   o f   G A   e s c a l a t i o n   b e d s   a v a i l \ T a g I n f o \ F o r m u l a & l t ; / K e y & g t ; & l t ; / a : K e y & g t ; & l t ; a : V a l u e   i : t y p e = " M e a s u r e G r i d B a s e V i e w S t a t e \ I D i a g r a m T a g A d d i t i o n a l I n f o " / & g t ; & l t ; / a : K e y V a l u e O f D i a g r a m O b j e c t K e y a n y T y p e z b w N T n L X & g t ; & l t ; a : K e y V a l u e O f D i a g r a m O b j e c t K e y a n y T y p e z b w N T n L X & g t ; & l t ; a : K e y & g t ; & l t ; K e y & g t ; M e a s u r e s \ S u m   o f   G A   e s c a l a t i o n   b e d s   a v a i l \ T a g I n f o \ V a l u e & l t ; / K e y & g t ; & l t ; / a : K e y & g t ; & l t ; a : V a l u e   i : t y p e = " M e a s u r e G r i d B a s e V i e w S t a t e \ I D i a g r a m T a g A d d i t i o n a l I n f o " / & g t ; & l t ; / a : K e y V a l u e O f D i a g r a m O b j e c t K e y a n y T y p e z b w N T n L X & g t ; & l t ; a : K e y V a l u e O f D i a g r a m O b j e c t K e y a n y T y p e z b w N T n L X & g t ; & l t ; a : K e y & g t ; & l t ; K e y & g t ; C o l u m n s \ I D & l t ; / K e y & g t ; & l t ; / a : K e y & g t ; & l t ; a : V a l u e   i : t y p e = " M e a s u r e G r i d N o d e V i e w S t a t e " & g t ; & l t ; L a y e d O u t & g t ; t r u e & l t ; / L a y e d O u t & g t ; & l t ; / a : V a l u e & g t ; & l t ; / a : K e y V a l u e O f D i a g r a m O b j e c t K e y a n y T y p e z b w N T n L X & g t ; & l t ; a : K e y V a l u e O f D i a g r a m O b j e c t K e y a n y T y p e z b w N T n L X & g t ; & l t ; a : K e y & g t ; & l t ; K e y & g t ; C o l u m n s \ c r i _ i d & l t ; / K e y & g t ; & l t ; / a : K e y & g t ; & l t ; a : V a l u e   i : t y p e = " M e a s u r e G r i d N o d e V i e w S t a t e " & g t ; & l t ; C o l u m n & g t ; 1 & l t ; / C o l u m n & g t ; & l t ; L a y e d O u t & g t ; t r u e & l t ; / L a y e d O u t & g t ; & l t ; / a : V a l u e & g t ; & l t ; / a : K e y V a l u e O f D i a g r a m O b j e c t K e y a n y T y p e z b w N T n L X & g t ; & l t ; a : K e y V a l u e O f D i a g r a m O b j e c t K e y a n y T y p e z b w N T n L X & g t ; & l t ; a : K e y & g t ; & l t ; K e y & g t ; C o l u m n s \ d r _ i d & l t ; / K e y & g t ; & l t ; / a : K e y & g t ; & l t ; a : V a l u e   i : t y p e = " M e a s u r e G r i d N o d e V i e w S t a t e " & g t ; & l t ; C o l u m n & g t ; 2 & l t ; / C o l u m n & g t ; & l t ; L a y e d O u t & g t ; t r u e & l t ; / L a y e d O u t & g t ; & l t ; / a : V a l u e & g t ; & l t ; / a : K e y V a l u e O f D i a g r a m O b j e c t K e y a n y T y p e z b w N T n L X & g t ; & l t ; a : K e y V a l u e O f D i a g r a m O b j e c t K e y a n y T y p e z b w N T n L X & g t ; & l t ; a : K e y & g t ; & l t ; K e y & g t ; C o l u m n s \ o r g _ i d & l t ; / K e y & g t ; & l t ; / a : K e y & g t ; & l t ; a : V a l u e   i : t y p e = " M e a s u r e G r i d N o d e V i e w S t a t e " & g t ; & l t ; C o l u m n & g t ; 3 & l t ; / C o l u m n & g t ; & l t ; L a y e d O u t & g t ; t r u e & l t ; / L a y e d O u t & g t ; & l t ; / a : V a l u e & g t ; & l t ; / a : K e y V a l u e O f D i a g r a m O b j e c t K e y a n y T y p e z b w N T n L X & g t ; & l t ; a : K e y V a l u e O f D i a g r a m O b j e c t K e y a n y T y p e z b w N T n L X & g t ; & l t ; a : K e y & g t ; & l t ; K e y & g t ; C o l u m n s \ c r i _ d a t a p e r i o d s t a r t & l t ; / K e y & g t ; & l t ; / a : K e y & g t ; & l t ; a : V a l u e   i : t y p e = " M e a s u r e G r i d N o d e V i e w S t a t e " & g t ; & l t ; C o l u m n & g t ; 4 & l t ; / C o l u m n & g t ; & l t ; L a y e d O u t & g t ; t r u e & l t ; / L a y e d O u t & g t ; & l t ; / a : V a l u e & g t ; & l t ; / a : K e y V a l u e O f D i a g r a m O b j e c t K e y a n y T y p e z b w N T n L X & g t ; & l t ; a : K e y V a l u e O f D i a g r a m O b j e c t K e y a n y T y p e z b w N T n L X & g t ; & l t ; a : K e y & g t ; & l t ; K e y & g t ; C o l u m n s \ C o d e & l t ; / K e y & g t ; & l t ; / a : K e y & g t ; & l t ; a : V a l u e   i : t y p e = " M e a s u r e G r i d N o d e V i e w S t a t e " & g t ; & l t ; C o l u m n & g t ; 5 & l t ; / C o l u m n & g t ; & l t ; L a y e d O u t & g t ; t r u e & l t ; / L a y e d O u t & g t ; & l t ; / a : V a l u e & g t ; & l t ; / a : K e y V a l u e O f D i a g r a m O b j e c t K e y a n y T y p e z b w N T n L X & g t ; & l t ; a : K e y V a l u e O f D i a g r a m O b j e c t K e y a n y T y p e z b w N T n L X & g t ; & l t ; a : K e y & g t ; & l t ; K e y & g t ; C o l u m n s \ N a m e & l t ; / K e y & g t ; & l t ; / a : K e y & g t ; & l t ; a : V a l u e   i : t y p e = " M e a s u r e G r i d N o d e V i e w S t a t e " & g t ; & l t ; C o l u m n & g t ; 6 & l t ; / C o l u m n & g t ; & l t ; L a y e d O u t & g t ; t r u e & l t ; / L a y e d O u t & g t ; & l t ; / a : V a l u e & g t ; & l t ; / a : K e y V a l u e O f D i a g r a m O b j e c t K e y a n y T y p e z b w N T n L X & g t ; & l t ; a : K e y V a l u e O f D i a g r a m O b j e c t K e y a n y T y p e z b w N T n L X & g t ; & l t ; a : K e y & g t ; & l t ; K e y & g t ; C o l u m n s \ D a t e & l t ; / K e y & g t ; & l t ; / a : K e y & g t ; & l t ; a : V a l u e   i : t y p e = " M e a s u r e G r i d N o d e V i e w S t a t e " & g t ; & l t ; C o l u m n & g t ; 7 & l t ; / C o l u m n & g t ; & l t ; L a y e d O u t & g t ; t r u e & l t ; / L a y e d O u t & g t ; & l t ; / a : V a l u e & g t ; & l t ; / a : K e y V a l u e O f D i a g r a m O b j e c t K e y a n y T y p e z b w N T n L X & g t ; & l t ; a : K e y V a l u e O f D i a g r a m O b j e c t K e y a n y T y p e z b w N T n L X & g t ; & l t ; a : K e y & g t ; & l t ; K e y & g t ; C o l u m n s \ W e e k & l t ; / K e y & g t ; & l t ; / a : K e y & g t ; & l t ; a : V a l u e   i : t y p e = " M e a s u r e G r i d N o d e V i e w S t a t e " & g t ; & l t ; C o l u m n & g t ; 8 & l t ; / C o l u m n & g t ; & l t ; L a y e d O u t & g t ; t r u e & l t ; / L a y e d O u t & g t ; & l t ; / a : V a l u e & g t ; & l t ; / a : K e y V a l u e O f D i a g r a m O b j e c t K e y a n y T y p e z b w N T n L X & g t ; & l t ; a : K e y V a l u e O f D i a g r a m O b j e c t K e y a n y T y p e z b w N T n L X & g t ; & l t ; a : K e y & g t ; & l t ; K e y & g t ; C o l u m n s \ D a y & l t ; / K e y & g t ; & l t ; / a : K e y & g t ; & l t ; a : V a l u e   i : t y p e = " M e a s u r e G r i d N o d e V i e w S t a t e " & g t ; & l t ; C o l u m n & g t ; 1 0 & l t ; / C o l u m n & g t ; & l t ; L a y e d O u t & g t ; t r u e & l t ; / L a y e d O u t & g t ; & l t ; / a : V a l u e & g t ; & l t ; / a : K e y V a l u e O f D i a g r a m O b j e c t K e y a n y T y p e z b w N T n L X & g t ; & l t ; a : K e y V a l u e O f D i a g r a m O b j e c t K e y a n y T y p e z b w N T n L X & g t ; & l t ; a : K e y & g t ; & l t ; K e y & g t ; C o l u m n s \ B a n k   h o l i d a y & l t ; / K e y & g t ; & l t ; / a : K e y & g t ; & l t ; a : V a l u e   i : t y p e = " M e a s u r e G r i d N o d e V i e w S t a t e " & g t ; & l t ; C o l u m n & g t ; 1 1 & l t ; / C o l u m n & g t ; & l t ; L a y e d O u t & g t ; t r u e & l t ; / L a y e d O u t & g t ; & l t ; / a : V a l u e & g t ; & l t ; / a : K e y V a l u e O f D i a g r a m O b j e c t K e y a n y T y p e z b w N T n L X & g t ; & l t ; a : K e y V a l u e O f D i a g r a m O b j e c t K e y a n y T y p e z b w N T n L X & g t ; & l t ; a : K e y & g t ; & l t ; K e y & g t ; C o l u m n s \ A E   c l o s u r e s & l t ; / K e y & g t ; & l t ; / a : K e y & g t ; & l t ; a : V a l u e   i : t y p e = " M e a s u r e G r i d N o d e V i e w S t a t e " & g t ; & l t ; C o l u m n & g t ; 1 2 & l t ; / C o l u m n & g t ; & l t ; L a y e d O u t & g t ; t r u e & l t ; / L a y e d O u t & g t ; & l t ; / a : V a l u e & g t ; & l t ; / a : K e y V a l u e O f D i a g r a m O b j e c t K e y a n y T y p e z b w N T n L X & g t ; & l t ; a : K e y V a l u e O f D i a g r a m O b j e c t K e y a n y T y p e z b w N T n L X & g t ; & l t ; a : K e y & g t ; & l t ; K e y & g t ; C o l u m n s \ A E   d i v e r t s & l t ; / K e y & g t ; & l t ; / a : K e y & g t ; & l t ; a : V a l u e   i : t y p e = " M e a s u r e G r i d N o d e V i e w S t a t e " & g t ; & l t ; C o l u m n & g t ; 1 3 & l t ; / C o l u m n & g t ; & l t ; L a y e d O u t & g t ; t r u e & l t ; / L a y e d O u t & g t ; & l t ; / a : V a l u e & g t ; & l t ; / a : K e y V a l u e O f D i a g r a m O b j e c t K e y a n y T y p e z b w N T n L X & g t ; & l t ; a : K e y V a l u e O f D i a g r a m O b j e c t K e y a n y T y p e z b w N T n L X & g t ; & l t ; a : K e y & g t ; & l t ; K e y & g t ; C o l u m n s \ A E   t y p e   1   a t t e n d a n c e s & l t ; / K e y & g t ; & l t ; / a : K e y & g t ; & l t ; a : V a l u e   i : t y p e = " M e a s u r e G r i d N o d e V i e w S t a t e " & g t ; & l t ; C o l u m n & g t ; 1 4 & l t ; / C o l u m n & g t ; & l t ; L a y e d O u t & g t ; t r u e & l t ; / L a y e d O u t & g t ; & l t ; / a : V a l u e & g t ; & l t ; / a : K e y V a l u e O f D i a g r a m O b j e c t K e y a n y T y p e z b w N T n L X & g t ; & l t ; a : K e y V a l u e O f D i a g r a m O b j e c t K e y a n y T y p e z b w N T n L X & g t ; & l t ; a : K e y & g t ; & l t ; K e y & g t ; C o l u m n s \ A E   t y p e   2   a t t e n d a n c e s & l t ; / K e y & g t ; & l t ; / a : K e y & g t ; & l t ; a : V a l u e   i : t y p e = " M e a s u r e G r i d N o d e V i e w S t a t e " & g t ; & l t ; C o l u m n & g t ; 1 5 & l t ; / C o l u m n & g t ; & l t ; L a y e d O u t & g t ; t r u e & l t ; / L a y e d O u t & g t ; & l t ; / a : V a l u e & g t ; & l t ; / a : K e y V a l u e O f D i a g r a m O b j e c t K e y a n y T y p e z b w N T n L X & g t ; & l t ; a : K e y V a l u e O f D i a g r a m O b j e c t K e y a n y T y p e z b w N T n L X & g t ; & l t ; a : K e y & g t ; & l t ; K e y & g t ; C o l u m n s \ A E   t y p e   3   a t t e n d a n c e s & l t ; / K e y & g t ; & l t ; / a : K e y & g t ; & l t ; a : V a l u e   i : t y p e = " M e a s u r e G r i d N o d e V i e w S t a t e " & g t ; & l t ; C o l u m n & g t ; 1 6 & l t ; / C o l u m n & g t ; & l t ; L a y e d O u t & g t ; t r u e & l t ; / L a y e d O u t & g t ; & l t ; / a : V a l u e & g t ; & l t ; / a : K e y V a l u e O f D i a g r a m O b j e c t K e y a n y T y p e z b w N T n L X & g t ; & l t ; a : K e y V a l u e O f D i a g r a m O b j e c t K e y a n y T y p e z b w N T n L X & g t ; & l t ; a : K e y & g t ; & l t ; K e y & g t ; C o l u m n s \ A E   t o t a l   a t t e n d a n c e s & l t ; / K e y & g t ; & l t ; / a : K e y & g t ; & l t ; a : V a l u e   i : t y p e = " M e a s u r e G r i d N o d e V i e w S t a t e " & g t ; & l t ; C o l u m n & g t ; 1 7 & l t ; / C o l u m n & g t ; & l t ; L a y e d O u t & g t ; t r u e & l t ; / L a y e d O u t & g t ; & l t ; / a : V a l u e & g t ; & l t ; / a : K e y V a l u e O f D i a g r a m O b j e c t K e y a n y T y p e z b w N T n L X & g t ; & l t ; a : K e y V a l u e O f D i a g r a m O b j e c t K e y a n y T y p e z b w N T n L X & g t ; & l t ; a : K e y & g t ; & l t ; K e y & g t ; C o l u m n s \ E m e r g e n c y   a d m i s s i o n s & l t ; / K e y & g t ; & l t ; / a : K e y & g t ; & l t ; a : V a l u e   i : t y p e = " M e a s u r e G r i d N o d e V i e w S t a t e " & g t ; & l t ; C o l u m n & g t ; 1 8 & l t ; / C o l u m n & g t ; & l t ; L a y e d O u t & g t ; t r u e & l t ; / L a y e d O u t & g t ; & l t ; / a : V a l u e & g t ; & l t ; / a : K e y V a l u e O f D i a g r a m O b j e c t K e y a n y T y p e z b w N T n L X & g t ; & l t ; a : K e y V a l u e O f D i a g r a m O b j e c t K e y a n y T y p e z b w N T n L X & g t ; & l t ; a : K e y & g t ; & l t ; K e y & g t ; C o l u m n s \ G A   c o r e   b e d s   a v a i l & l t ; / K e y & g t ; & l t ; / a : K e y & g t ; & l t ; a : V a l u e   i : t y p e = " M e a s u r e G r i d N o d e V i e w S t a t e " & g t ; & l t ; C o l u m n & g t ; 1 9 & l t ; / C o l u m n & g t ; & l t ; L a y e d O u t & g t ; t r u e & l t ; / L a y e d O u t & g t ; & l t ; / a : V a l u e & g t ; & l t ; / a : K e y V a l u e O f D i a g r a m O b j e c t K e y a n y T y p e z b w N T n L X & g t ; & l t ; a : K e y V a l u e O f D i a g r a m O b j e c t K e y a n y T y p e z b w N T n L X & g t ; & l t ; a : K e y & g t ; & l t ; K e y & g t ; C o l u m n s \ G A   e s c a l a t i o n   b e d s   a v a i l & l t ; / K e y & g t ; & l t ; / a : K e y & g t ; & l t ; a : V a l u e   i : t y p e = " M e a s u r e G r i d N o d e V i e w S t a t e " & g t ; & l t ; C o l u m n & g t ; 2 0 & l t ; / C o l u m n & g t ; & l t ; L a y e d O u t & g t ; t r u e & l t ; / L a y e d O u t & g t ; & l t ; / a : V a l u e & g t ; & l t ; / a : K e y V a l u e O f D i a g r a m O b j e c t K e y a n y T y p e z b w N T n L X & g t ; & l t ; a : K e y V a l u e O f D i a g r a m O b j e c t K e y a n y T y p e z b w N T n L X & g t ; & l t ; a : K e y & g t ; & l t ; K e y & g t ; C o l u m n s \ G A   t o t a l   b e d s   a v a i l & l t ; / K e y & g t ; & l t ; / a : K e y & g t ; & l t ; a : V a l u e   i : t y p e = " M e a s u r e G r i d N o d e V i e w S t a t e " & g t ; & l t ; C o l u m n & g t ; 2 1 & l t ; / C o l u m n & g t ; & l t ; L a y e d O u t & g t ; t r u e & l t ; / L a y e d O u t & g t ; & l t ; / a : V a l u e & g t ; & l t ; / a : K e y V a l u e O f D i a g r a m O b j e c t K e y a n y T y p e z b w N T n L X & g t ; & l t ; a : K e y V a l u e O f D i a g r a m O b j e c t K e y a n y T y p e z b w N T n L X & g t ; & l t ; a : K e y & g t ; & l t ; K e y & g t ; C o l u m n s \ G A   t o t a l   b e d s   o c c u p i e d & l t ; / K e y & g t ; & l t ; / a : K e y & g t ; & l t ; a : V a l u e   i : t y p e = " M e a s u r e G r i d N o d e V i e w S t a t e " & g t ; & l t ; C o l u m n & g t ; 2 2 & l t ; / C o l u m n & g t ; & l t ; L a y e d O u t & g t ; t r u e & l t ; / L a y e d O u t & g t ; & l t ; / a : V a l u e & g t ; & l t ; / a : K e y V a l u e O f D i a g r a m O b j e c t K e y a n y T y p e z b w N T n L X & g t ; & l t ; a : K e y V a l u e O f D i a g r a m O b j e c t K e y a n y T y p e z b w N T n L X & g t ; & l t ; a : K e y & g t ; & l t ; K e y & g t ; C o l u m n s \ B e d s   c l o s e d   n o r o v i r u s & l t ; / K e y & g t ; & l t ; / a : K e y & g t ; & l t ; a : V a l u e   i : t y p e = " M e a s u r e G r i d N o d e V i e w S t a t e " & g t ; & l t ; C o l u m n & g t ; 2 4 & l t ; / C o l u m n & g t ; & l t ; L a y e d O u t & g t ; t r u e & l t ; / L a y e d O u t & g t ; & l t ; / a : V a l u e & g t ; & l t ; / a : K e y V a l u e O f D i a g r a m O b j e c t K e y a n y T y p e z b w N T n L X & g t ; & l t ; a : K e y V a l u e O f D i a g r a m O b j e c t K e y a n y T y p e z b w N T n L X & g t ; & l t ; a : K e y & g t ; & l t ; K e y & g t ; C o l u m n s \ B e d s   c l o s e d   n o r o v i u s   u n o c c & l t ; / K e y & g t ; & l t ; / a : K e y & g t ; & l t ; a : V a l u e   i : t y p e = " M e a s u r e G r i d N o d e V i e w S t a t e " & g t ; & l t ; C o l u m n & g t ; 2 5 & l t ; / C o l u m n & g t ; & l t ; L a y e d O u t & g t ; t r u e & l t ; / L a y e d O u t & g t ; & l t ; / a : V a l u e & g t ; & l t ; / a : K e y V a l u e O f D i a g r a m O b j e c t K e y a n y T y p e z b w N T n L X & g t ; & l t ; a : K e y V a l u e O f D i a g r a m O b j e c t K e y a n y T y p e z b w N T n L X & g t ; & l t ; a : K e y & g t ; & l t ; K e y & g t ; C o l u m n s \ A d u l t   C C   b e d s   a v a i l & l t ; / K e y & g t ; & l t ; / a : K e y & g t ; & l t ; a : V a l u e   i : t y p e = " M e a s u r e G r i d N o d e V i e w S t a t e " & g t ; & l t ; C o l u m n & g t ; 2 6 & l t ; / C o l u m n & g t ; & l t ; L a y e d O u t & g t ; t r u e & l t ; / L a y e d O u t & g t ; & l t ; / a : V a l u e & g t ; & l t ; / a : K e y V a l u e O f D i a g r a m O b j e c t K e y a n y T y p e z b w N T n L X & g t ; & l t ; a : K e y V a l u e O f D i a g r a m O b j e c t K e y a n y T y p e z b w N T n L X & g t ; & l t ; a : K e y & g t ; & l t ; K e y & g t ; C o l u m n s \ A d u l t   C C   b e d s   o c c & l t ; / K e y & g t ; & l t ; / a : K e y & g t ; & l t ; a : V a l u e   i : t y p e = " M e a s u r e G r i d N o d e V i e w S t a t e " & g t ; & l t ; C o l u m n & g t ; 2 7 & l t ; / C o l u m n & g t ; & l t ; L a y e d O u t & g t ; t r u e & l t ; / L a y e d O u t & g t ; & l t ; / a : V a l u e & g t ; & l t ; / a : K e y V a l u e O f D i a g r a m O b j e c t K e y a n y T y p e z b w N T n L X & g t ; & l t ; a : K e y V a l u e O f D i a g r a m O b j e c t K e y a n y T y p e z b w N T n L X & g t ; & l t ; a : K e y & g t ; & l t ; K e y & g t ; C o l u m n s \ P a e d   I n t   C a r e   A v a i l & l t ; / K e y & g t ; & l t ; / a : K e y & g t ; & l t ; a : V a l u e   i : t y p e = " M e a s u r e G r i d N o d e V i e w S t a t e " & g t ; & l t ; C o l u m n & g t ; 2 8 & l t ; / C o l u m n & g t ; & l t ; L a y e d O u t & g t ; t r u e & l t ; / L a y e d O u t & g t ; & l t ; / a : V a l u e & g t ; & l t ; / a : K e y V a l u e O f D i a g r a m O b j e c t K e y a n y T y p e z b w N T n L X & g t ; & l t ; a : K e y V a l u e O f D i a g r a m O b j e c t K e y a n y T y p e z b w N T n L X & g t ; & l t ; a : K e y & g t ; & l t ; K e y & g t ; C o l u m n s \ P a e d   I n t   C a r e   O c c & l t ; / K e y & g t ; & l t ; / a : K e y & g t ; & l t ; a : V a l u e   i : t y p e = " M e a s u r e G r i d N o d e V i e w S t a t e " & g t ; & l t ; C o l u m n & g t ; 2 9 & l t ; / C o l u m n & g t ; & l t ; L a y e d O u t & g t ; t r u e & l t ; / L a y e d O u t & g t ; & l t ; / a : V a l u e & g t ; & l t ; / a : K e y V a l u e O f D i a g r a m O b j e c t K e y a n y T y p e z b w N T n L X & g t ; & l t ; a : K e y V a l u e O f D i a g r a m O b j e c t K e y a n y T y p e z b w N T n L X & g t ; & l t ; a : K e y & g t ; & l t ; K e y & g t ; C o l u m n s \ N e o   I n t   C a r e   A v a i l & l t ; / K e y & g t ; & l t ; / a : K e y & g t ; & l t ; a : V a l u e   i : t y p e = " M e a s u r e G r i d N o d e V i e w S t a t e " & g t ; & l t ; C o l u m n & g t ; 3 0 & l t ; / C o l u m n & g t ; & l t ; L a y e d O u t & g t ; t r u e & l t ; / L a y e d O u t & g t ; & l t ; / a : V a l u e & g t ; & l t ; / a : K e y V a l u e O f D i a g r a m O b j e c t K e y a n y T y p e z b w N T n L X & g t ; & l t ; a : K e y V a l u e O f D i a g r a m O b j e c t K e y a n y T y p e z b w N T n L X & g t ; & l t ; a : K e y & g t ; & l t ; K e y & g t ; C o l u m n s \ N e o   I n t   C a r e   o c c & l t ; / K e y & g t ; & l t ; / a : K e y & g t ; & l t ; a : V a l u e   i : t y p e = " M e a s u r e G r i d N o d e V i e w S t a t e " & g t ; & l t ; C o l u m n & g t ; 3 1 & l t ; / C o l u m n & g t ; & l t ; L a y e d O u t & g t ; t r u e & l t ; / L a y e d O u t & g t ; & l t ; / a : V a l u e & g t ; & l t ; / a : K e y V a l u e O f D i a g r a m O b j e c t K e y a n y T y p e z b w N T n L X & g t ; & l t ; a : K e y V a l u e O f D i a g r a m O b j e c t K e y a n y T y p e z b w N T n L X & g t ; & l t ; a : K e y & g t ; & l t ; K e y & g t ; C o l u m n s \ O P E L   3   o r   a b o v e & l t ; / K e y & g t ; & l t ; / a : K e y & g t ; & l t ; a : V a l u e   i : t y p e = " M e a s u r e G r i d N o d e V i e w S t a t e " & g t ; & l t ; C o l u m n & g t ; 3 2 & l t ; / C o l u m n & g t ; & l t ; L a y e d O u t & g t ; t r u e & l t ; / L a y e d O u t & g t ; & l t ; / a : V a l u e & g t ; & l t ; / a : K e y V a l u e O f D i a g r a m O b j e c t K e y a n y T y p e z b w N T n L X & g t ; & l t ; a : K e y V a l u e O f D i a g r a m O b j e c t K e y a n y T y p e z b w N T n L X & g t ; & l t ; a : K e y & g t ; & l t ; K e y & g t ; C o l u m n s \ W e e k e n d & l t ; / K e y & g t ; & l t ; / a : K e y & g t ; & l t ; a : V a l u e   i : t y p e = " M e a s u r e G r i d N o d e V i e w S t a t e " & g t ; & l t ; C o l u m n & g t ; 3 3 & l t ; / C o l u m n & g t ; & l t ; L a y e d O u t & g t ; t r u e & l t ; / L a y e d O u t & g t ; & l t ; / a : V a l u e & g t ; & l t ; / a : K e y V a l u e O f D i a g r a m O b j e c t K e y a n y T y p e z b w N T n L X & g t ; & l t ; a : K e y V a l u e O f D i a g r a m O b j e c t K e y a n y T y p e z b w N T n L X & g t ; & l t ; a : K e y & g t ; & l t ; K e y & g t ; C o l u m n s \ R e g i o n & l t ; / K e y & g t ; & l t ; / a : K e y & g t ; & l t ; a : V a l u e   i : t y p e = " M e a s u r e G r i d N o d e V i e w S t a t e " & g t ; & l t ; C o l u m n & g t ; 3 4 & l t ; / C o l u m n & g t ; & l t ; L a y e d O u t & g t ; t r u e & l t ; / L a y e d O u t & g t ; & l t ; / a : V a l u e & g t ; & l t ; / a : K e y V a l u e O f D i a g r a m O b j e c t K e y a n y T y p e z b w N T n L X & g t ; & l t ; a : K e y V a l u e O f D i a g r a m O b j e c t K e y a n y T y p e z b w N T n L X & g t ; & l t ; a : K e y & g t ; & l t ; K e y & g t ; C o l u m n s \ Y e a r & l t ; / K e y & g t ; & l t ; / a : K e y & g t ; & l t ; a : V a l u e   i : t y p e = " M e a s u r e G r i d N o d e V i e w S t a t e " & g t ; & l t ; C o l u m n & g t ; 3 5 & l t ; / C o l u m n & g t ; & l t ; L a y e d O u t & g t ; t r u e & l t ; / L a y e d O u t & g t ; & l t ; / a : V a l u e & g t ; & l t ; / a : K e y V a l u e O f D i a g r a m O b j e c t K e y a n y T y p e z b w N T n L X & g t ; & l t ; a : K e y V a l u e O f D i a g r a m O b j e c t K e y a n y T y p e z b w N T n L X & g t ; & l t ; a : K e y & g t ; & l t ; K e y & g t ; C o l u m n s \ B e d s   o c c   o v e r   7   d a y s & l t ; / K e y & g t ; & l t ; / a : K e y & g t ; & l t ; a : V a l u e   i : t y p e = " M e a s u r e G r i d N o d e V i e w S t a t e " & g t ; & l t ; C o l u m n & g t ; 3 6 & l t ; / C o l u m n & g t ; & l t ; L a y e d O u t & g t ; t r u e & l t ; / L a y e d O u t & g t ; & l t ; / a : V a l u e & g t ; & l t ; / a : K e y V a l u e O f D i a g r a m O b j e c t K e y a n y T y p e z b w N T n L X & g t ; & l t ; a : K e y V a l u e O f D i a g r a m O b j e c t K e y a n y T y p e z b w N T n L X & g t ; & l t ; a : K e y & g t ; & l t ; K e y & g t ; C o l u m n s \ B e d s   o c c   o v e r   2 1   d a y s & l t ; / K e y & g t ; & l t ; / a : K e y & g t ; & l t ; a : V a l u e   i : t y p e = " M e a s u r e G r i d N o d e V i e w S t a t e " & g t ; & l t ; C o l u m n & g t ; 3 7 & l t ; / C o l u m n & g t ; & l t ; L a y e d O u t & g t ; t r u e & l t ; / L a y e d O u t & g t ; & l t ; / a : V a l u e & g t ; & l t ; / a : K e y V a l u e O f D i a g r a m O b j e c t K e y a n y T y p e z b w N T n L X & g t ; & l t ; a : K e y V a l u e O f D i a g r a m O b j e c t K e y a n y T y p e z b w N T n L X & g t ; & l t ; a : K e y & g t ; & l t ; K e y & g t ; C o l u m n s \ A m b   a r r i v a l s & l t ; / K e y & g t ; & l t ; / a : K e y & g t ; & l t ; a : V a l u e   i : t y p e = " M e a s u r e G r i d N o d e V i e w S t a t e " & g t ; & l t ; C o l u m n & g t ; 3 8 & l t ; / C o l u m n & g t ; & l t ; L a y e d O u t & g t ; t r u e & l t ; / L a y e d O u t & g t ; & l t ; / a : V a l u e & g t ; & l t ; / a : K e y V a l u e O f D i a g r a m O b j e c t K e y a n y T y p e z b w N T n L X & g t ; & l t ; a : K e y V a l u e O f D i a g r a m O b j e c t K e y a n y T y p e z b w N T n L X & g t ; & l t ; a : K e y & g t ; & l t ; K e y & g t ; C o l u m n s \ A m b   d e l a y s   3 0 - 6 0   m i n s & l t ; / K e y & g t ; & l t ; / a : K e y & g t ; & l t ; a : V a l u e   i : t y p e = " M e a s u r e G r i d N o d e V i e w S t a t e " & g t ; & l t ; C o l u m n & g t ; 3 9 & l t ; / C o l u m n & g t ; & l t ; L a y e d O u t & g t ; t r u e & l t ; / L a y e d O u t & g t ; & l t ; / a : V a l u e & g t ; & l t ; / a : K e y V a l u e O f D i a g r a m O b j e c t K e y a n y T y p e z b w N T n L X & g t ; & l t ; a : K e y V a l u e O f D i a g r a m O b j e c t K e y a n y T y p e z b w N T n L X & g t ; & l t ; a : K e y & g t ; & l t ; K e y & g t ; C o l u m n s \ A m b   d e l a y s   o v e r   6 0   m i n s & l t ; / K e y & g t ; & l t ; / a : K e y & g t ; & l t ; a : V a l u e   i : t y p e = " M e a s u r e G r i d N o d e V i e w S t a t e " & g t ; & l t ; C o l u m n & g t ; 4 0 & l t ; / C o l u m n & g t ; & l t ; L a y e d O u t & g t ; t r u e & l t ; / L a y e d O u t & g t ; & l t ; / a : V a l u e & g t ; & l t ; / a : K e y V a l u e O f D i a g r a m O b j e c t K e y a n y T y p e z b w N T n L X & g t ; & l t ; a : K e y V a l u e O f D i a g r a m O b j e c t K e y a n y T y p e z b w N T n L X & g t ; & l t ; a : K e y & g t ; & l t ; K e y & g t ; C o l u m n s \ W e e k   l o n g & l t ; / K e y & g t ; & l t ; / a : K e y & g t ; & l t ; a : V a l u e   i : t y p e = " M e a s u r e G r i d N o d e V i e w S t a t e " & g t ; & l t ; C o l u m n & g t ; 9 & l t ; / C o l u m n & g t ; & l t ; L a y e d O u t & g t ; t r u e & l t ; / L a y e d O u t & g t ; & l t ; / a : V a l u e & g t ; & l t ; / a : K e y V a l u e O f D i a g r a m O b j e c t K e y a n y T y p e z b w N T n L X & g t ; & l t ; a : K e y V a l u e O f D i a g r a m O b j e c t K e y a n y T y p e z b w N T n L X & g t ; & l t ; a : K e y & g t ; & l t ; K e y & g t ; C o l u m n s \ G A   b e d   o c c u p a n c y & l t ; / K e y & g t ; & l t ; / a : K e y & g t ; & l t ; a : V a l u e   i : t y p e = " M e a s u r e G r i d N o d e V i e w S t a t e " & g t ; & l t ; C o l u m n & g t ; 2 3 & l t ; / C o l u m n & g t ; & l t ; L a y e d O u t & g t ; t r u e & l t ; / L a y e d O u t & g t ; & l t ; / a : V a l u e & g t ; & l t ; / a : K e y V a l u e O f D i a g r a m O b j e c t K e y a n y T y p e z b w N T n L X & g t ; & l t ; a : K e y V a l u e O f D i a g r a m O b j e c t K e y a n y T y p e z b w N T n L X & g t ; & l t ; a : K e y & g t ; & l t ; K e y & g t ; L i n k s \ & a m p ; l t ; C o l u m n s \ S u m   o f   A E   d i v e r t s & a m p ; g t ; - & a m p ; l t ; M e a s u r e s \ A E   d i v e r t s & a m p ; g t ; & l t ; / K e y & g t ; & l t ; / a : K e y & g t ; & l t ; a : V a l u e   i : t y p e = " M e a s u r e G r i d B a s e V i e w S t a t e \ I D i a g r a m L i n k " / & g t ; & l t ; / a : K e y V a l u e O f D i a g r a m O b j e c t K e y a n y T y p e z b w N T n L X & g t ; & l t ; a : K e y V a l u e O f D i a g r a m O b j e c t K e y a n y T y p e z b w N T n L X & g t ; & l t ; a : K e y & g t ; & l t ; K e y & g t ; L i n k s \ & a m p ; l t ; C o l u m n s \ S u m   o f   A E   d i v e r t s & a m p ; g t ; - & a m p ; l t ; M e a s u r e s \ A E   d i v e r t s & a m p ; g t ; \ C O L U M N & l t ; / K e y & g t ; & l t ; / a : K e y & g t ; & l t ; a : V a l u e   i : t y p e = " M e a s u r e G r i d B a s e V i e w S t a t e \ I D i a g r a m L i n k E n d p o i n t " / & g t ; & l t ; / a : K e y V a l u e O f D i a g r a m O b j e c t K e y a n y T y p e z b w N T n L X & g t ; & l t ; a : K e y V a l u e O f D i a g r a m O b j e c t K e y a n y T y p e z b w N T n L X & g t ; & l t ; a : K e y & g t ; & l t ; K e y & g t ; L i n k s \ & a m p ; l t ; C o l u m n s \ S u m   o f   A E   d i v e r t s & a m p ; g t ; - & a m p ; l t ; M e a s u r e s \ A E   d i v e r t s & a m p ; g t ; \ M E A S U R E & l t ; / K e y & g t ; & l t ; / a : K e y & g t ; & l t ; a : V a l u e   i : t y p e = " M e a s u r e G r i d B a s e V i e w S t a t e \ I D i a g r a m L i n k E n d p o i n t " / & g t ; & l t ; / a : K e y V a l u e O f D i a g r a m O b j e c t K e y a n y T y p e z b w N T n L X & g t ; & l t ; a : K e y V a l u e O f D i a g r a m O b j e c t K e y a n y T y p e z b w N T n L X & g t ; & l t ; a : K e y & g t ; & l t ; K e y & g t ; L i n k s \ & a m p ; l t ; C o l u m n s \ S u m   o f   G A   t o t a l   b e d s   o c c u p i e d & a m p ; g t ; - & a m p ; l t ; M e a s u r e s \ G A   t o t a l   b e d s   o c c u p i e d & a m p ; g t ; & l t ; / K e y & g t ; & l t ; / a : K e y & g t ; & l t ; a : V a l u e   i : t y p e = " M e a s u r e G r i d B a s e V i e w S t a t e \ I D i a g r a m L i n k " / & g t ; & l t ; / a : K e y V a l u e O f D i a g r a m O b j e c t K e y a n y T y p e z b w N T n L X & g t ; & l t ; a : K e y V a l u e O f D i a g r a m O b j e c t K e y a n y T y p e z b w N T n L X & g t ; & l t ; a : K e y & g t ; & l t ; K e y & g t ; L i n k s \ & a m p ; l t ; C o l u m n s \ S u m   o f   G A   t o t a l   b e d s   o c c u p i e d & a m p ; g t ; - & a m p ; l t ; M e a s u r e s \ G A   t o t a l   b e d s   o c c u p i e d & a m p ; g t ; \ C O L U M N & l t ; / K e y & g t ; & l t ; / a : K e y & g t ; & l t ; a : V a l u e   i : t y p e = " M e a s u r e G r i d B a s e V i e w S t a t e \ I D i a g r a m L i n k E n d p o i n t " / & g t ; & l t ; / a : K e y V a l u e O f D i a g r a m O b j e c t K e y a n y T y p e z b w N T n L X & g t ; & l t ; a : K e y V a l u e O f D i a g r a m O b j e c t K e y a n y T y p e z b w N T n L X & g t ; & l t ; a : K e y & g t ; & l t ; K e y & g t ; L i n k s \ & a m p ; l t ; C o l u m n s \ S u m   o f   G A   t o t a l   b e d s   o c c u p i e d & a m p ; g t ; - & a m p ; l t ; M e a s u r e s \ G A   t o t a l   b e d s   o c c u p i e d & a m p ; g t ; \ M E A S U R E & l t ; / K e y & g t ; & l t ; / a : K e y & g t ; & l t ; a : V a l u e   i : t y p e = " M e a s u r e G r i d B a s e V i e w S t a t e \ I D i a g r a m L i n k E n d p o i n t " / & g t ; & l t ; / a : K e y V a l u e O f D i a g r a m O b j e c t K e y a n y T y p e z b w N T n L X & g t ; & l t ; a : K e y V a l u e O f D i a g r a m O b j e c t K e y a n y T y p e z b w N T n L X & g t ; & l t ; a : K e y & g t ; & l t ; K e y & g t ; L i n k s \ & a m p ; l t ; C o l u m n s \ A v e r a g e   o f   G A   t o t a l   b e d s   o c c u p i e d & a m p ; g t ; - & a m p ; l t ; M e a s u r e s \ G A   t o t a l   b e d s   o c c u p i e d & a m p ; g t ; & l t ; / K e y & g t ; & l t ; / a : K e y & g t ; & l t ; a : V a l u e   i : t y p e = " M e a s u r e G r i d B a s e V i e w S t a t e \ I D i a g r a m L i n k " / & g t ; & l t ; / a : K e y V a l u e O f D i a g r a m O b j e c t K e y a n y T y p e z b w N T n L X & g t ; & l t ; a : K e y V a l u e O f D i a g r a m O b j e c t K e y a n y T y p e z b w N T n L X & g t ; & l t ; a : K e y & g t ; & l t ; K e y & g t ; L i n k s \ & a m p ; l t ; C o l u m n s \ A v e r a g e   o f   G A   t o t a l   b e d s   o c c u p i e d & a m p ; g t ; - & a m p ; l t ; M e a s u r e s \ G A   t o t a l   b e d s   o c c u p i e d & a m p ; g t ; \ C O L U M N & l t ; / K e y & g t ; & l t ; / a : K e y & g t ; & l t ; a : V a l u e   i : t y p e = " M e a s u r e G r i d B a s e V i e w S t a t e \ I D i a g r a m L i n k E n d p o i n t " / & g t ; & l t ; / a : K e y V a l u e O f D i a g r a m O b j e c t K e y a n y T y p e z b w N T n L X & g t ; & l t ; a : K e y V a l u e O f D i a g r a m O b j e c t K e y a n y T y p e z b w N T n L X & g t ; & l t ; a : K e y & g t ; & l t ; K e y & g t ; L i n k s \ & a m p ; l t ; C o l u m n s \ A v e r a g e   o f   G A   t o t a l   b e d s   o c c u p i e d & a m p ; g t ; - & a m p ; l t ; M e a s u r e s \ G A   t o t a l   b e d s   o c c u p i e d & a m p ; g t ; \ M E A S U R E & l t ; / K e y & g t ; & l t ; / a : K e y & g t ; & l t ; a : V a l u e   i : t y p e = " M e a s u r e G r i d B a s e V i e w S t a t e \ I D i a g r a m L i n k E n d p o i n t " / & g t ; & l t ; / a : K e y V a l u e O f D i a g r a m O b j e c t K e y a n y T y p e z b w N T n L X & g t ; & l t ; a : K e y V a l u e O f D i a g r a m O b j e c t K e y a n y T y p e z b w N T n L X & g t ; & l t ; a : K e y & g t ; & l t ; K e y & g t ; L i n k s \ & a m p ; l t ; C o l u m n s \ S u m   o f   G A   t o t a l   b e d s   a v a i l & a m p ; g t ; - & a m p ; l t ; M e a s u r e s \ G A   t o t a l   b e d s   a v a i l & a m p ; g t ; & l t ; / K e y & g t ; & l t ; / a : K e y & g t ; & l t ; a : V a l u e   i : t y p e = " M e a s u r e G r i d B a s e V i e w S t a t e \ I D i a g r a m L i n k " / & g t ; & l t ; / a : K e y V a l u e O f D i a g r a m O b j e c t K e y a n y T y p e z b w N T n L X & g t ; & l t ; a : K e y V a l u e O f D i a g r a m O b j e c t K e y a n y T y p e z b w N T n L X & g t ; & l t ; a : K e y & g t ; & l t ; K e y & g t ; L i n k s \ & a m p ; l t ; C o l u m n s \ S u m   o f   G A   t o t a l   b e d s   a v a i l & a m p ; g t ; - & a m p ; l t ; M e a s u r e s \ G A   t o t a l   b e d s   a v a i l & a m p ; g t ; \ C O L U M N & l t ; / K e y & g t ; & l t ; / a : K e y & g t ; & l t ; a : V a l u e   i : t y p e = " M e a s u r e G r i d B a s e V i e w S t a t e \ I D i a g r a m L i n k E n d p o i n t " / & g t ; & l t ; / a : K e y V a l u e O f D i a g r a m O b j e c t K e y a n y T y p e z b w N T n L X & g t ; & l t ; a : K e y V a l u e O f D i a g r a m O b j e c t K e y a n y T y p e z b w N T n L X & g t ; & l t ; a : K e y & g t ; & l t ; K e y & g t ; L i n k s \ & a m p ; l t ; C o l u m n s \ S u m   o f   G A   t o t a l   b e d s   a v a i l & a m p ; g t ; - & a m p ; l t ; M e a s u r e s \ G A   t o t a l   b e d s   a v a i l & a m p ; g t ; \ M E A S U R E & l t ; / K e y & g t ; & l t ; / a : K e y & g t ; & l t ; a : V a l u e   i : t y p e = " M e a s u r e G r i d B a s e V i e w S t a t e \ I D i a g r a m L i n k E n d p o i n t " / & g t ; & l t ; / a : K e y V a l u e O f D i a g r a m O b j e c t K e y a n y T y p e z b w N T n L X & g t ; & l t ; a : K e y V a l u e O f D i a g r a m O b j e c t K e y a n y T y p e z b w N T n L X & g t ; & l t ; a : K e y & g t ; & l t ; K e y & g t ; L i n k s \ & a m p ; l t ; C o l u m n s \ S u m   o f   B e d s   o c c   o v e r   7   d a y s & a m p ; g t ; - & a m p ; l t ; M e a s u r e s \ B e d s   o c c   o v e r   7   d a y s & a m p ; g t ; & l t ; / K e y & g t ; & l t ; / a : K e y & g t ; & l t ; a : V a l u e   i : t y p e = " M e a s u r e G r i d B a s e V i e w S t a t e \ I D i a g r a m L i n k " / & g t ; & l t ; / a : K e y V a l u e O f D i a g r a m O b j e c t K e y a n y T y p e z b w N T n L X & g t ; & l t ; a : K e y V a l u e O f D i a g r a m O b j e c t K e y a n y T y p e z b w N T n L X & g t ; & l t ; a : K e y & g t ; & l t ; K e y & g t ; L i n k s \ & a m p ; l t ; C o l u m n s \ S u m   o f   B e d s   o c c   o v e r   7   d a y s & a m p ; g t ; - & a m p ; l t ; M e a s u r e s \ B e d s   o c c   o v e r   7   d a y s & a m p ; g t ; \ C O L U M N & l t ; / K e y & g t ; & l t ; / a : K e y & g t ; & l t ; a : V a l u e   i : t y p e = " M e a s u r e G r i d B a s e V i e w S t a t e \ I D i a g r a m L i n k E n d p o i n t " / & g t ; & l t ; / a : K e y V a l u e O f D i a g r a m O b j e c t K e y a n y T y p e z b w N T n L X & g t ; & l t ; a : K e y V a l u e O f D i a g r a m O b j e c t K e y a n y T y p e z b w N T n L X & g t ; & l t ; a : K e y & g t ; & l t ; K e y & g t ; L i n k s \ & a m p ; l t ; C o l u m n s \ S u m   o f   B e d s   o c c   o v e r   7   d a y s & a m p ; g t ; - & a m p ; l t ; M e a s u r e s \ B e d s   o c c   o v e r   7   d a y s & a m p ; g t ; \ M E A S U R E & l t ; / K e y & g t ; & l t ; / a : K e y & g t ; & l t ; a : V a l u e   i : t y p e = " M e a s u r e G r i d B a s e V i e w S t a t e \ I D i a g r a m L i n k E n d p o i n t " / & g t ; & l t ; / a : K e y V a l u e O f D i a g r a m O b j e c t K e y a n y T y p e z b w N T n L X & g t ; & l t ; a : K e y V a l u e O f D i a g r a m O b j e c t K e y a n y T y p e z b w N T n L X & g t ; & l t ; a : K e y & g t ; & l t ; K e y & g t ; L i n k s \ & a m p ; l t ; C o l u m n s \ S u m   o f   B e d s   o c c   o v e r   2 1   d a y s & a m p ; g t ; - & a m p ; l t ; M e a s u r e s \ B e d s   o c c   o v e r   2 1   d a y s & a m p ; g t ; & l t ; / K e y & g t ; & l t ; / a : K e y & g t ; & l t ; a : V a l u e   i : t y p e = " M e a s u r e G r i d B a s e V i e w S t a t e \ I D i a g r a m L i n k " / & g t ; & l t ; / a : K e y V a l u e O f D i a g r a m O b j e c t K e y a n y T y p e z b w N T n L X & g t ; & l t ; a : K e y V a l u e O f D i a g r a m O b j e c t K e y a n y T y p e z b w N T n L X & g t ; & l t ; a : K e y & g t ; & l t ; K e y & g t ; L i n k s \ & a m p ; l t ; C o l u m n s \ S u m   o f   B e d s   o c c   o v e r   2 1   d a y s & a m p ; g t ; - & a m p ; l t ; M e a s u r e s \ B e d s   o c c   o v e r   2 1   d a y s & a m p ; g t ; \ C O L U M N & l t ; / K e y & g t ; & l t ; / a : K e y & g t ; & l t ; a : V a l u e   i : t y p e = " M e a s u r e G r i d B a s e V i e w S t a t e \ I D i a g r a m L i n k E n d p o i n t " / & g t ; & l t ; / a : K e y V a l u e O f D i a g r a m O b j e c t K e y a n y T y p e z b w N T n L X & g t ; & l t ; a : K e y V a l u e O f D i a g r a m O b j e c t K e y a n y T y p e z b w N T n L X & g t ; & l t ; a : K e y & g t ; & l t ; K e y & g t ; L i n k s \ & a m p ; l t ; C o l u m n s \ S u m   o f   B e d s   o c c   o v e r   2 1   d a y s & a m p ; g t ; - & a m p ; l t ; M e a s u r e s \ B e d s   o c c   o v e r   2 1   d a y s & a m p ; g t ; \ M E A S U R E & l t ; / K e y & g t ; & l t ; / a : K e y & g t ; & l t ; a : V a l u e   i : t y p e = " M e a s u r e G r i d B a s e V i e w S t a t e \ I D i a g r a m L i n k E n d p o i n t " / & g t ; & l t ; / a : K e y V a l u e O f D i a g r a m O b j e c t K e y a n y T y p e z b w N T n L X & g t ; & l t ; a : K e y V a l u e O f D i a g r a m O b j e c t K e y a n y T y p e z b w N T n L X & g t ; & l t ; a : K e y & g t ; & l t ; K e y & g t ; L i n k s \ & a m p ; l t ; C o l u m n s \ A v e r a g e   o f   B e d s   o c c   o v e r   2 1   d a y s & a m p ; g t ; - & a m p ; l t ; M e a s u r e s \ B e d s   o c c   o v e r   2 1   d a y s & a m p ; g t ; & l t ; / K e y & g t ; & l t ; / a : K e y & g t ; & l t ; a : V a l u e   i : t y p e = " M e a s u r e G r i d B a s e V i e w S t a t e \ I D i a g r a m L i n k " / & g t ; & l t ; / a : K e y V a l u e O f D i a g r a m O b j e c t K e y a n y T y p e z b w N T n L X & g t ; & l t ; a : K e y V a l u e O f D i a g r a m O b j e c t K e y a n y T y p e z b w N T n L X & g t ; & l t ; a : K e y & g t ; & l t ; K e y & g t ; L i n k s \ & a m p ; l t ; C o l u m n s \ A v e r a g e   o f   B e d s   o c c   o v e r   2 1   d a y s & a m p ; g t ; - & a m p ; l t ; M e a s u r e s \ B e d s   o c c   o v e r   2 1   d a y s & a m p ; g t ; \ C O L U M N & l t ; / K e y & g t ; & l t ; / a : K e y & g t ; & l t ; a : V a l u e   i : t y p e = " M e a s u r e G r i d B a s e V i e w S t a t e \ I D i a g r a m L i n k E n d p o i n t " / & g t ; & l t ; / a : K e y V a l u e O f D i a g r a m O b j e c t K e y a n y T y p e z b w N T n L X & g t ; & l t ; a : K e y V a l u e O f D i a g r a m O b j e c t K e y a n y T y p e z b w N T n L X & g t ; & l t ; a : K e y & g t ; & l t ; K e y & g t ; L i n k s \ & a m p ; l t ; C o l u m n s \ A v e r a g e   o f   B e d s   o c c   o v e r   2 1   d a y s & a m p ; g t ; - & a m p ; l t ; M e a s u r e s \ B e d s   o c c   o v e r   2 1   d a y s & a m p ; g t ; \ M E A S U R E & l t ; / K e y & g t ; & l t ; / a : K e y & g t ; & l t ; a : V a l u e   i : t y p e = " M e a s u r e G r i d B a s e V i e w S t a t e \ I D i a g r a m L i n k E n d p o i n t " / & g t ; & l t ; / a : K e y V a l u e O f D i a g r a m O b j e c t K e y a n y T y p e z b w N T n L X & g t ; & l t ; a : K e y V a l u e O f D i a g r a m O b j e c t K e y a n y T y p e z b w N T n L X & g t ; & l t ; a : K e y & g t ; & l t ; K e y & g t ; L i n k s \ & a m p ; l t ; C o l u m n s \ S u m   o f   B e d s   c l o s e d   n o r o v i r u s & a m p ; g t ; - & a m p ; l t ; M e a s u r e s \ B e d s   c l o s e d   n o r o v i r u s & a m p ; g t ; & l t ; / K e y & g t ; & l t ; / a : K e y & g t ; & l t ; a : V a l u e   i : t y p e = " M e a s u r e G r i d B a s e V i e w S t a t e \ I D i a g r a m L i n k " / & g t ; & l t ; / a : K e y V a l u e O f D i a g r a m O b j e c t K e y a n y T y p e z b w N T n L X & g t ; & l t ; a : K e y V a l u e O f D i a g r a m O b j e c t K e y a n y T y p e z b w N T n L X & g t ; & l t ; a : K e y & g t ; & l t ; K e y & g t ; L i n k s \ & a m p ; l t ; C o l u m n s \ S u m   o f   B e d s   c l o s e d   n o r o v i r u s & a m p ; g t ; - & a m p ; l t ; M e a s u r e s \ B e d s   c l o s e d   n o r o v i r u s & a m p ; g t ; \ C O L U M N & l t ; / K e y & g t ; & l t ; / a : K e y & g t ; & l t ; a : V a l u e   i : t y p e = " M e a s u r e G r i d B a s e V i e w S t a t e \ I D i a g r a m L i n k E n d p o i n t " / & g t ; & l t ; / a : K e y V a l u e O f D i a g r a m O b j e c t K e y a n y T y p e z b w N T n L X & g t ; & l t ; a : K e y V a l u e O f D i a g r a m O b j e c t K e y a n y T y p e z b w N T n L X & g t ; & l t ; a : K e y & g t ; & l t ; K e y & g t ; L i n k s \ & a m p ; l t ; C o l u m n s \ S u m   o f   B e d s   c l o s e d   n o r o v i r u s & a m p ; g t ; - & a m p ; l t ; M e a s u r e s \ B e d s   c l o s e d   n o r o v i r u s & a m p ; g t ; \ M E A S U R E & l t ; / K e y & g t ; & l t ; / a : K e y & g t ; & l t ; a : V a l u e   i : t y p e = " M e a s u r e G r i d B a s e V i e w S t a t e \ I D i a g r a m L i n k E n d p o i n t " / & g t ; & l t ; / a : K e y V a l u e O f D i a g r a m O b j e c t K e y a n y T y p e z b w N T n L X & g t ; & l t ; a : K e y V a l u e O f D i a g r a m O b j e c t K e y a n y T y p e z b w N T n L X & g t ; & l t ; a : K e y & g t ; & l t ; K e y & g t ; L i n k s \ & a m p ; l t ; C o l u m n s \ A v e r a g e   o f   B e d s   c l o s e d   n o r o v i r u s & a m p ; g t ; - & a m p ; l t ; M e a s u r e s \ B e d s   c l o s e d   n o r o v i r u s & a m p ; g t ; & l t ; / K e y & g t ; & l t ; / a : K e y & g t ; & l t ; a : V a l u e   i : t y p e = " M e a s u r e G r i d B a s e V i e w S t a t e \ I D i a g r a m L i n k " / & g t ; & l t ; / a : K e y V a l u e O f D i a g r a m O b j e c t K e y a n y T y p e z b w N T n L X & g t ; & l t ; a : K e y V a l u e O f D i a g r a m O b j e c t K e y a n y T y p e z b w N T n L X & g t ; & l t ; a : K e y & g t ; & l t ; K e y & g t ; L i n k s \ & a m p ; l t ; C o l u m n s \ A v e r a g e   o f   B e d s   c l o s e d   n o r o v i r u s & a m p ; g t ; - & a m p ; l t ; M e a s u r e s \ B e d s   c l o s e d   n o r o v i r u s & a m p ; g t ; \ C O L U M N & l t ; / K e y & g t ; & l t ; / a : K e y & g t ; & l t ; a : V a l u e   i : t y p e = " M e a s u r e G r i d B a s e V i e w S t a t e \ I D i a g r a m L i n k E n d p o i n t " / & g t ; & l t ; / a : K e y V a l u e O f D i a g r a m O b j e c t K e y a n y T y p e z b w N T n L X & g t ; & l t ; a : K e y V a l u e O f D i a g r a m O b j e c t K e y a n y T y p e z b w N T n L X & g t ; & l t ; a : K e y & g t ; & l t ; K e y & g t ; L i n k s \ & a m p ; l t ; C o l u m n s \ A v e r a g e   o f   B e d s   c l o s e d   n o r o v i r u s & a m p ; g t ; - & a m p ; l t ; M e a s u r e s \ B e d s   c l o s e d   n o r o v i r u s & a m p ; g t ; \ M E A S U R E & l t ; / K e y & g t ; & l t ; / a : K e y & g t ; & l t ; a : V a l u e 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 u n o c c & a m p ; g t ; & l t ; / K e y & g t ; & l t ; / a : K e y & g t ; & l t ; a : V a l u e   i : t y p e = " M e a s u r e G r i d B a s e V i e w S t a t e \ I D i a g r a m L i n k " / & g t ; & l t ; / a : K e y V a l u e O f D i a g r a m O b j e c t K e y a n y T y p e z b w N T n L X & g t ; & l t ; a : K e y V a l u e O f D i a g r a m O b j e c t K e y a n y T y p e z b w N T n L X & g t ; & l t ; a : K e y & g t ; & l t ; K e y & g t ; L i n k s \ & a m p ; l t ; C o l u m n s \ S u m   o f   B e d s   c l o s e d   n o r o v i u s   u n o c c & a m p ; g t ; - & a m p ; l t ; M e a s u r e s \ B e d s   c l o s e d   n o r o v i u s   u n o c c & a m p ; g t ; \ C O L U M N & l t ; / K e y & g t ; & l t ; / a : K e y & g t ; & l t ; a : V a l u e 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 u n o c c & a m p ; g t ; \ M E A S U R E & l t ; / K e y & g t ; & l t ; / a : K e y & g t ; & l t ; a : V a l u e   i : t y p e = " M e a s u r e G r i d B a s e V i e w S t a t e \ I D i a g r a m L i n k E n d p o i n t " / & g t ; & l t ; / a : K e y V a l u e O f D i a g r a m O b j e c t K e y a n y T y p e z b w N T n L X & g t ; & l t ; a : K e y V a l u e O f D i a g r a m O b j e c t K e y a n y T y p e z b w N T n L X & g t ; & l t ; a : K e y & g t ; & l t ; K e y & g t ; L i n k s \ & a m p ; l t ; C o l u m n s \ S u m   o f   A m b   a r r i v a l s & a m p ; g t ; - & a m p ; l t ; M e a s u r e s \ A m b   a r r i v a l s & a m p ; g t ; & l t ; / K e y & g t ; & l t ; / a : K e y & g t ; & l t ; a : V a l u e   i : t y p e = " M e a s u r e G r i d B a s e V i e w S t a t e \ I D i a g r a m L i n k " / & g t ; & l t ; / a : K e y V a l u e O f D i a g r a m O b j e c t K e y a n y T y p e z b w N T n L X & g t ; & l t ; a : K e y V a l u e O f D i a g r a m O b j e c t K e y a n y T y p e z b w N T n L X & g t ; & l t ; a : K e y & g t ; & l t ; K e y & g t ; L i n k s \ & a m p ; l t ; C o l u m n s \ S u m   o f   A m b   a r r i v a l s & a m p ; g t ; - & a m p ; l t ; M e a s u r e s \ A m b   a r r i v a l s & a m p ; g t ; \ C O L U M N & l t ; / K e y & g t ; & l t ; / a : K e y & g t ; & l t ; a : V a l u e   i : t y p e = " M e a s u r e G r i d B a s e V i e w S t a t e \ I D i a g r a m L i n k E n d p o i n t " / & g t ; & l t ; / a : K e y V a l u e O f D i a g r a m O b j e c t K e y a n y T y p e z b w N T n L X & g t ; & l t ; a : K e y V a l u e O f D i a g r a m O b j e c t K e y a n y T y p e z b w N T n L X & g t ; & l t ; a : K e y & g t ; & l t ; K e y & g t ; L i n k s \ & a m p ; l t ; C o l u m n s \ S u m   o f   A m b   a r r i v a l s & a m p ; g t ; - & a m p ; l t ; M e a s u r e s \ A m b   a r r i v a l s & a m p ; g t ; \ M E A S U R E & l t ; / K e y & g t ; & l t ; / a : K e y & g t ; & l t ; a : V a l u e   i : t y p e = " M e a s u r e G r i d B a s e V i e w S t a t e \ I D i a g r a m L i n k E n d p o i n t " / & g t ; & l t ; / a : K e y V a l u e O f D i a g r a m O b j e c t K e y a n y T y p e z b w N T n L X & g t ; & l t ; a : K e y V a l u e O f D i a g r a m O b j e c t K e y a n y T y p e z b w N T n L X & g t ; & l t ; a : K e y & g t ; & l t ; K e y & g t ; L i n k s \ & a m p ; l t ; C o l u m n s \ S u m   o f   A m b   d e l a y s   3 0 - 6 0   m i n s & a m p ; g t ; - & a m p ; l t ; M e a s u r e s \ A m b   d e l a y s   3 0 - 6 0   m i n s & a m p ; g t ; & l t ; / K e y & g t ; & l t ; / a : K e y & g t ; & l t ; a : V a l u e   i : t y p e = " M e a s u r e G r i d B a s e V i e w S t a t e \ I D i a g r a m L i n k " / & g t ; & l t ; / a : K e y V a l u e O f D i a g r a m O b j e c t K e y a n y T y p e z b w N T n L X & g t ; & l t ; a : K e y V a l u e O f D i a g r a m O b j e c t K e y a n y T y p e z b w N T n L X & g t ; & l t ; a : K e y & g t ; & l t ; K e y & g t ; L i n k s \ & a m p ; l t ; C o l u m n s \ S u m   o f   A m b   d e l a y s   3 0 - 6 0   m i n s & a m p ; g t ; - & a m p ; l t ; M e a s u r e s \ A m b   d e l a y s   3 0 - 6 0   m i n s & a m p ; g t ; \ C O L U M N & l t ; / K e y & g t ; & l t ; / a : K e y & g t ; & l t ; a : V a l u e   i : t y p e = " M e a s u r e G r i d B a s e V i e w S t a t e \ I D i a g r a m L i n k E n d p o i n t " / & g t ; & l t ; / a : K e y V a l u e O f D i a g r a m O b j e c t K e y a n y T y p e z b w N T n L X & g t ; & l t ; a : K e y V a l u e O f D i a g r a m O b j e c t K e y a n y T y p e z b w N T n L X & g t ; & l t ; a : K e y & g t ; & l t ; K e y & g t ; L i n k s \ & a m p ; l t ; C o l u m n s \ S u m   o f   A m b   d e l a y s   3 0 - 6 0   m i n s & a m p ; g t ; - & a m p ; l t ; M e a s u r e s \ A m b   d e l a y s   3 0 - 6 0   m i n s & a m p ; g t ; \ M E A S U R E & l t ; / K e y & g t ; & l t ; / a : K e y & g t ; & l t ; a : V a l u e   i : t y p e = " M e a s u r e G r i d B a s e V i e w S t a t e \ I D i a g r a m L i n k E n d p o i n t " / & g t ; & l t ; / a : K e y V a l u e O f D i a g r a m O b j e c t K e y a n y T y p e z b w N T n L X & g t ; & l t ; a : K e y V a l u e O f D i a g r a m O b j e c t K e y a n y T y p e z b w N T n L X & g t ; & l t ; a : K e y & g t ; & l t ; K e y & g t ; L i n k s \ & a m p ; l t ; C o l u m n s \ S u m   o f   A m b   d e l a y s   o v e r   6 0   m i n s & a m p ; g t ; - & a m p ; l t ; M e a s u r e s \ A m b   d e l a y s   o v e r   6 0   m i n s & a m p ; g t ; & l t ; / K e y & g t ; & l t ; / a : K e y & g t ; & l t ; a : V a l u e   i : t y p e = " M e a s u r e G r i d B a s e V i e w S t a t e \ I D i a g r a m L i n k " / & g t ; & l t ; / a : K e y V a l u e O f D i a g r a m O b j e c t K e y a n y T y p e z b w N T n L X & g t ; & l t ; a : K e y V a l u e O f D i a g r a m O b j e c t K e y a n y T y p e z b w N T n L X & g t ; & l t ; a : K e y & g t ; & l t ; K e y & g t ; L i n k s \ & a m p ; l t ; C o l u m n s \ S u m   o f   A m b   d e l a y s   o v e r   6 0   m i n s & a m p ; g t ; - & a m p ; l t ; M e a s u r e s \ A m b   d e l a y s   o v e r   6 0   m i n s & a m p ; g t ; \ C O L U M N & l t ; / K e y & g t ; & l t ; / a : K e y & g t ; & l t ; a : V a l u e   i : t y p e = " M e a s u r e G r i d B a s e V i e w S t a t e \ I D i a g r a m L i n k E n d p o i n t " / & g t ; & l t ; / a : K e y V a l u e O f D i a g r a m O b j e c t K e y a n y T y p e z b w N T n L X & g t ; & l t ; a : K e y V a l u e O f D i a g r a m O b j e c t K e y a n y T y p e z b w N T n L X & g t ; & l t ; a : K e y & g t ; & l t ; K e y & g t ; L i n k s \ & a m p ; l t ; C o l u m n s \ S u m   o f   A m b   d e l a y s   o v e r   6 0   m i n s & a m p ; g t ; - & a m p ; l t ; M e a s u r e s \ A m b   d e l a y s   o v e r   6 0   m i n s & a m p ; g t ; \ M E A S U R E & l t ; / K e y & g t ; & l t ; / a : K e y & g t ; & l t ; a : V a l u e   i : t y p e = " M e a s u r e G r i d B a s e V i e w S t a t e \ I D i a g r a m L i n k E n d p o i n t " / & g t ; & l t ; / a : K e y V a l u e O f D i a g r a m O b j e c t K e y a n y T y p e z b w N T n L X & g t ; & l t ; a : K e y V a l u e O f D i a g r a m O b j e c t K e y a n y T y p e z b w N T n L X & g t ; & l t ; a : K e y & g t ; & l t ; K e y & g t ; L i n k s \ & a m p ; l t ; C o l u m n s \ S u m   o f   A d u l t   C C   b e d s   a v a i l & a m p ; g t ; - & a m p ; l t ; M e a s u r e s \ A d u l t   C C   b e d s   a v a i l & a m p ; g t ; & l t ; / K e y & g t ; & l t ; / a : K e y & g t ; & l t ; a : V a l u e   i : t y p e = " M e a s u r e G r i d B a s e V i e w S t a t e \ I D i a g r a m L i n k " / & g t ; & l t ; / a : K e y V a l u e O f D i a g r a m O b j e c t K e y a n y T y p e z b w N T n L X & g t ; & l t ; a : K e y V a l u e O f D i a g r a m O b j e c t K e y a n y T y p e z b w N T n L X & g t ; & l t ; a : K e y & g t ; & l t ; K e y & g t ; L i n k s \ & a m p ; l t ; C o l u m n s \ S u m   o f   A d u l t   C C   b e d s   a v a i l & a m p ; g t ; - & a m p ; l t ; M e a s u r e s \ A d u l t   C C   b e d s   a v a i l & a m p ; g t ; \ C O L U M N & l t ; / K e y & g t ; & l t ; / a : K e y & g t ; & l t ; a : V a l u e   i : t y p e = " M e a s u r e G r i d B a s e V i e w S t a t e \ I D i a g r a m L i n k E n d p o i n t " / & g t ; & l t ; / a : K e y V a l u e O f D i a g r a m O b j e c t K e y a n y T y p e z b w N T n L X & g t ; & l t ; a : K e y V a l u e O f D i a g r a m O b j e c t K e y a n y T y p e z b w N T n L X & g t ; & l t ; a : K e y & g t ; & l t ; K e y & g t ; L i n k s \ & a m p ; l t ; C o l u m n s \ S u m   o f   A d u l t   C C   b e d s   a v a i l & a m p ; g t ; - & a m p ; l t ; M e a s u r e s \ A d u l t   C C   b e d s   a v a i l & a m p ; g t ; \ M E A S U R E & l t ; / K e y & g t ; & l t ; / a : K e y & g t ; & l t ; a : V a l u e   i : t y p e = " M e a s u r e G r i d B a s e V i e w S t a t e \ I D i a g r a m L i n k E n d p o i n t " / & g t ; & l t ; / a : K e y V a l u e O f D i a g r a m O b j e c t K e y a n y T y p e z b w N T n L X & g t ; & l t ; a : K e y V a l u e O f D i a g r a m O b j e c t K e y a n y T y p e z b w N T n L X & g t ; & l t ; a : K e y & g t ; & l t ; K e y & g t ; L i n k s \ & a m p ; l t ; C o l u m n s \ S u m   o f   A d u l t   C C   b e d s   o c c & a m p ; g t ; - & a m p ; l t ; M e a s u r e s \ A d u l t   C C   b e d s   o c c & a m p ; g t ; & l t ; / K e y & g t ; & l t ; / a : K e y & g t ; & l t ; a : V a l u e   i : t y p e = " M e a s u r e G r i d B a s e V i e w S t a t e \ I D i a g r a m L i n k " / & g t ; & l t ; / a : K e y V a l u e O f D i a g r a m O b j e c t K e y a n y T y p e z b w N T n L X & g t ; & l t ; a : K e y V a l u e O f D i a g r a m O b j e c t K e y a n y T y p e z b w N T n L X & g t ; & l t ; a : K e y & g t ; & l t ; K e y & g t ; L i n k s \ & a m p ; l t ; C o l u m n s \ S u m   o f   A d u l t   C C   b e d s   o c c & a m p ; g t ; - & a m p ; l t ; M e a s u r e s \ A d u l t   C C   b e d s   o c c & a m p ; g t ; \ C O L U M N & l t ; / K e y & g t ; & l t ; / a : K e y & g t ; & l t ; a : V a l u e   i : t y p e = " M e a s u r e G r i d B a s e V i e w S t a t e \ I D i a g r a m L i n k E n d p o i n t " / & g t ; & l t ; / a : K e y V a l u e O f D i a g r a m O b j e c t K e y a n y T y p e z b w N T n L X & g t ; & l t ; a : K e y V a l u e O f D i a g r a m O b j e c t K e y a n y T y p e z b w N T n L X & g t ; & l t ; a : K e y & g t ; & l t ; K e y & g t ; L i n k s \ & a m p ; l t ; C o l u m n s \ S u m   o f   A d u l t   C C   b e d s   o c c & a m p ; g t ; - & a m p ; l t ; M e a s u r e s \ A d u l t   C C   b e d s   o c c & a m p ; g t ; \ M E A S U R E & l t ; / K e y & g t ; & l t ; / a : K e y & g t ; & l t ; a : V a l u e   i : t y p e = " M e a s u r e G r i d B a s e V i e w S t a t e \ I D i a g r a m L i n k E n d p o i n t " / & g t ; & l t ; / a : K e y V a l u e O f D i a g r a m O b j e c t K e y a n y T y p e z b w N T n L X & g t ; & l t ; a : K e y V a l u e O f D i a g r a m O b j e c t K e y a n y T y p e z b w N T n L X & g t ; & l t ; a : K e y & g t ; & l t ; K e y & g t ; L i n k s \ & a m p ; l t ; C o l u m n s \ S u m   o f   P a e d   I n t   C a r e   A v a i l & a m p ; g t ; - & a m p ; l t ; M e a s u r e s \ P a e d   I n t   C a r e   A v a i l & a m p ; g t ; & l t ; / K e y & g t ; & l t ; / a : K e y & g t ; & l t ; a : V a l u e   i : t y p e = " M e a s u r e G r i d B a s e V i e w S t a t e \ I D i a g r a m L i n k " / & g t ; & l t ; / a : K e y V a l u e O f D i a g r a m O b j e c t K e y a n y T y p e z b w N T n L X & g t ; & l t ; a : K e y V a l u e O f D i a g r a m O b j e c t K e y a n y T y p e z b w N T n L X & g t ; & l t ; a : K e y & g t ; & l t ; K e y & g t ; L i n k s \ & a m p ; l t ; C o l u m n s \ S u m   o f   P a e d   I n t   C a r e   A v a i l & a m p ; g t ; - & a m p ; l t ; M e a s u r e s \ P a e d   I n t   C a r e   A v a i l & a m p ; g t ; \ C O L U M N & l t ; / K e y & g t ; & l t ; / a : K e y & g t ; & l t ; a : V a l u e   i : t y p e = " M e a s u r e G r i d B a s e V i e w S t a t e \ I D i a g r a m L i n k E n d p o i n t " / & g t ; & l t ; / a : K e y V a l u e O f D i a g r a m O b j e c t K e y a n y T y p e z b w N T n L X & g t ; & l t ; a : K e y V a l u e O f D i a g r a m O b j e c t K e y a n y T y p e z b w N T n L X & g t ; & l t ; a : K e y & g t ; & l t ; K e y & g t ; L i n k s \ & a m p ; l t ; C o l u m n s \ S u m   o f   P a e d   I n t   C a r e   A v a i l & a m p ; g t ; - & a m p ; l t ; M e a s u r e s \ P a e d   I n t   C a r e   A v a i l & a m p ; g t ; \ M E A S U R E & l t ; / K e y & g t ; & l t ; / a : K e y & g t ; & l t ; a : V a l u e   i : t y p e = " M e a s u r e G r i d B a s e V i e w S t a t e \ I D i a g r a m L i n k E n d p o i n t " / & g t ; & l t ; / a : K e y V a l u e O f D i a g r a m O b j e c t K e y a n y T y p e z b w N T n L X & g t ; & l t ; a : K e y V a l u e O f D i a g r a m O b j e c t K e y a n y T y p e z b w N T n L X & g t ; & l t ; a : K e y & g t ; & l t ; K e y & g t ; L i n k s \ & a m p ; l t ; C o l u m n s \ S u m   o f   P a e d   I n t   C a r e   O c c & a m p ; g t ; - & a m p ; l t ; M e a s u r e s \ P a e d   I n t   C a r e   O c c & a m p ; g t ; & l t ; / K e y & g t ; & l t ; / a : K e y & g t ; & l t ; a : V a l u e   i : t y p e = " M e a s u r e G r i d B a s e V i e w S t a t e \ I D i a g r a m L i n k " / & g t ; & l t ; / a : K e y V a l u e O f D i a g r a m O b j e c t K e y a n y T y p e z b w N T n L X & g t ; & l t ; a : K e y V a l u e O f D i a g r a m O b j e c t K e y a n y T y p e z b w N T n L X & g t ; & l t ; a : K e y & g t ; & l t ; K e y & g t ; L i n k s \ & a m p ; l t ; C o l u m n s \ S u m   o f   P a e d   I n t   C a r e   O c c & a m p ; g t ; - & a m p ; l t ; M e a s u r e s \ P a e d   I n t   C a r e   O c c & a m p ; g t ; \ C O L U M N & l t ; / K e y & g t ; & l t ; / a : K e y & g t ; & l t ; a : V a l u e   i : t y p e = " M e a s u r e G r i d B a s e V i e w S t a t e \ I D i a g r a m L i n k E n d p o i n t " / & g t ; & l t ; / a : K e y V a l u e O f D i a g r a m O b j e c t K e y a n y T y p e z b w N T n L X & g t ; & l t ; a : K e y V a l u e O f D i a g r a m O b j e c t K e y a n y T y p e z b w N T n L X & g t ; & l t ; a : K e y & g t ; & l t ; K e y & g t ; L i n k s \ & a m p ; l t ; C o l u m n s \ S u m   o f   P a e d   I n t   C a r e   O c c & a m p ; g t ; - & a m p ; l t ; M e a s u r e s \ P a e d   I n t   C a r e   O c c & a m p ; g t ; \ M E A S U R E & l t ; / K e y & g t ; & l t ; / a : K e y & g t ; & l t ; a : V a l u e   i : t y p e = " M e a s u r e G r i d B a s e V i e w S t a t e \ I D i a g r a m L i n k E n d p o i n t " / & g t ; & l t ; / a : K e y V a l u e O f D i a g r a m O b j e c t K e y a n y T y p e z b w N T n L X & g t ; & l t ; a : K e y V a l u e O f D i a g r a m O b j e c t K e y a n y T y p e z b w N T n L X & g t ; & l t ; a : K e y & g t ; & l t ; K e y & g t ; L i n k s \ & a m p ; l t ; C o l u m n s \ S u m   o f   N e o   I n t   C a r e   A v a i l & a m p ; g t ; - & a m p ; l t ; M e a s u r e s \ N e o   I n t   C a r e   A v a i l & a m p ; g t ; & l t ; / K e y & g t ; & l t ; / a : K e y & g t ; & l t ; a : V a l u e   i : t y p e = " M e a s u r e G r i d B a s e V i e w S t a t e \ I D i a g r a m L i n k " / & g t ; & l t ; / a : K e y V a l u e O f D i a g r a m O b j e c t K e y a n y T y p e z b w N T n L X & g t ; & l t ; a : K e y V a l u e O f D i a g r a m O b j e c t K e y a n y T y p e z b w N T n L X & g t ; & l t ; a : K e y & g t ; & l t ; K e y & g t ; L i n k s \ & a m p ; l t ; C o l u m n s \ S u m   o f   N e o   I n t   C a r e   A v a i l & a m p ; g t ; - & a m p ; l t ; M e a s u r e s \ N e o   I n t   C a r e   A v a i l & a m p ; g t ; \ C O L U M N & l t ; / K e y & g t ; & l t ; / a : K e y & g t ; & l t ; a : V a l u e   i : t y p e = " M e a s u r e G r i d B a s e V i e w S t a t e \ I D i a g r a m L i n k E n d p o i n t " / & g t ; & l t ; / a : K e y V a l u e O f D i a g r a m O b j e c t K e y a n y T y p e z b w N T n L X & g t ; & l t ; a : K e y V a l u e O f D i a g r a m O b j e c t K e y a n y T y p e z b w N T n L X & g t ; & l t ; a : K e y & g t ; & l t ; K e y & g t ; L i n k s \ & a m p ; l t ; C o l u m n s \ S u m   o f   N e o   I n t   C a r e   A v a i l & a m p ; g t ; - & a m p ; l t ; M e a s u r e s \ N e o   I n t   C a r e   A v a i l & a m p ; g t ; \ M E A S U R E & l t ; / K e y & g t ; & l t ; / a : K e y & g t ; & l t ; a : V a l u e   i : t y p e = " M e a s u r e G r i d B a s e V i e w S t a t e \ I D i a g r a m L i n k E n d p o i n t " / & g t ; & l t ; / a : K e y V a l u e O f D i a g r a m O b j e c t K e y a n y T y p e z b w N T n L X & g t ; & l t ; a : K e y V a l u e O f D i a g r a m O b j e c t K e y a n y T y p e z b w N T n L X & g t ; & l t ; a : K e y & g t ; & l t ; K e y & g t ; L i n k s \ & a m p ; l t ; C o l u m n s \ S u m   o f   N e o   I n t   C a r e   o c c & a m p ; g t ; - & a m p ; l t ; M e a s u r e s \ N e o   I n t   C a r e   o c c & a m p ; g t ; & l t ; / K e y & g t ; & l t ; / a : K e y & g t ; & l t ; a : V a l u e   i : t y p e = " M e a s u r e G r i d B a s e V i e w S t a t e \ I D i a g r a m L i n k " / & g t ; & l t ; / a : K e y V a l u e O f D i a g r a m O b j e c t K e y a n y T y p e z b w N T n L X & g t ; & l t ; a : K e y V a l u e O f D i a g r a m O b j e c t K e y a n y T y p e z b w N T n L X & g t ; & l t ; a : K e y & g t ; & l t ; K e y & g t ; L i n k s \ & a m p ; l t ; C o l u m n s \ S u m   o f   N e o   I n t   C a r e   o c c & a m p ; g t ; - & a m p ; l t ; M e a s u r e s \ N e o   I n t   C a r e   o c c & a m p ; g t ; \ C O L U M N & l t ; / K e y & g t ; & l t ; / a : K e y & g t ; & l t ; a : V a l u e   i : t y p e = " M e a s u r e G r i d B a s e V i e w S t a t e \ I D i a g r a m L i n k E n d p o i n t " / & g t ; & l t ; / a : K e y V a l u e O f D i a g r a m O b j e c t K e y a n y T y p e z b w N T n L X & g t ; & l t ; a : K e y V a l u e O f D i a g r a m O b j e c t K e y a n y T y p e z b w N T n L X & g t ; & l t ; a : K e y & g t ; & l t ; K e y & g t ; L i n k s \ & a m p ; l t ; C o l u m n s \ S u m   o f   N e o   I n t   C a r e   o c c & a m p ; g t ; - & a m p ; l t ; M e a s u r e s \ N e o   I n t   C a r e   o c c & a m p ; g t ; \ M E A S U R E & l t ; / K e y & g t ; & l t ; / a : K e y & g t ; & l t ; a : V a l u e   i : t y p e = " M e a s u r e G r i d B a s e V i e w S t a t e \ I D i a g r a m L i n k E n d p o i n t " / & g t ; & l t ; / a : K e y V a l u e O f D i a g r a m O b j e c t K e y a n y T y p e z b w N T n L X & g t ; & l t ; a : K e y V a l u e O f D i a g r a m O b j e c t K e y a n y T y p e z b w N T n L X & g t ; & l t ; a : K e y & g t ; & l t ; K e y & g t ; L i n k s \ & a m p ; l t ; C o l u m n s \ A v e r a g e   o f   N e o   I n t   C a r e   A v a i l & a m p ; g t ; - & a m p ; l t ; M e a s u r e s \ N e o   I n t   C a r e   A v a i l & a m p ; g t ; & l t ; / K e y & g t ; & l t ; / a : K e y & g t ; & l t ; a : V a l u e   i : t y p e = " M e a s u r e G r i d B a s e V i e w S t a t e \ I D i a g r a m L i n k " / & g t ; & l t ; / a : K e y V a l u e O f D i a g r a m O b j e c t K e y a n y T y p e z b w N T n L X & g t ; & l t ; a : K e y V a l u e O f D i a g r a m O b j e c t K e y a n y T y p e z b w N T n L X & g t ; & l t ; a : K e y & g t ; & l t ; K e y & g t ; L i n k s \ & a m p ; l t ; C o l u m n s \ A v e r a g e   o f   N e o   I n t   C a r e   A v a i l & a m p ; g t ; - & a m p ; l t ; M e a s u r e s \ N e o   I n t   C a r e   A v a i l & a m p ; g t ; \ C O L U M N & l t ; / K e y & g t ; & l t ; / a : K e y & g t ; & l t ; a : V a l u e   i : t y p e = " M e a s u r e G r i d B a s e V i e w S t a t e \ I D i a g r a m L i n k E n d p o i n t " / & g t ; & l t ; / a : K e y V a l u e O f D i a g r a m O b j e c t K e y a n y T y p e z b w N T n L X & g t ; & l t ; a : K e y V a l u e O f D i a g r a m O b j e c t K e y a n y T y p e z b w N T n L X & g t ; & l t ; a : K e y & g t ; & l t ; K e y & g t ; L i n k s \ & a m p ; l t ; C o l u m n s \ A v e r a g e   o f   N e o   I n t   C a r e   A v a i l & a m p ; g t ; - & a m p ; l t ; M e a s u r e s \ N e o   I n t   C a r e   A v a i l & a m p ; g t ; \ M E A S U R E & l t ; / K e y & g t ; & l t ; / a : K e y & g t ; & l t ; a : V a l u e   i : t y p e = " M e a s u r e G r i d B a s e V i e w S t a t e \ I D i a g r a m L i n k E n d p o i n t " / & g t ; & l t ; / a : K e y V a l u e O f D i a g r a m O b j e c t K e y a n y T y p e z b w N T n L X & g t ; & l t ; a : K e y V a l u e O f D i a g r a m O b j e c t K e y a n y T y p e z b w N T n L X & g t ; & l t ; a : K e y & g t ; & l t ; K e y & g t ; L i n k s \ & a m p ; l t ; C o l u m n s \ A v e r a g e   o f   N e o   I n t   C a r e   o c c & a m p ; g t ; - & a m p ; l t ; M e a s u r e s \ N e o   I n t   C a r e   o c c & a m p ; g t ; & l t ; / K e y & g t ; & l t ; / a : K e y & g t ; & l t ; a : V a l u e   i : t y p e = " M e a s u r e G r i d B a s e V i e w S t a t e \ I D i a g r a m L i n k " / & g t ; & l t ; / a : K e y V a l u e O f D i a g r a m O b j e c t K e y a n y T y p e z b w N T n L X & g t ; & l t ; a : K e y V a l u e O f D i a g r a m O b j e c t K e y a n y T y p e z b w N T n L X & g t ; & l t ; a : K e y & g t ; & l t ; K e y & g t ; L i n k s \ & a m p ; l t ; C o l u m n s \ A v e r a g e   o f   N e o   I n t   C a r e   o c c & a m p ; g t ; - & a m p ; l t ; M e a s u r e s \ N e o   I n t   C a r e   o c c & a m p ; g t ; \ C O L U M N & l t ; / K e y & g t ; & l t ; / a : K e y & g t ; & l t ; a : V a l u e   i : t y p e = " M e a s u r e G r i d B a s e V i e w S t a t e \ I D i a g r a m L i n k E n d p o i n t " / & g t ; & l t ; / a : K e y V a l u e O f D i a g r a m O b j e c t K e y a n y T y p e z b w N T n L X & g t ; & l t ; a : K e y V a l u e O f D i a g r a m O b j e c t K e y a n y T y p e z b w N T n L X & g t ; & l t ; a : K e y & g t ; & l t ; K e y & g t ; L i n k s \ & a m p ; l t ; C o l u m n s \ A v e r a g e   o f   N e o   I n t   C a r e   o c c & a m p ; g t ; - & a m p ; l t ; M e a s u r e s \ N e o   I n t   C a r e   o c c & a m p ; g t ; \ M E A S U R E & l t ; / K e y & g t ; & l t ; / a : K e y & g t ; & l t ; a : V a l u e   i : t y p e = " M e a s u r e G r i d B a s e V i e w S t a t e \ I D i a g r a m L i n k E n d p o i n t " / & g t ; & l t ; / a : K e y V a l u e O f D i a g r a m O b j e c t K e y a n y T y p e z b w N T n L X & g t ; & l t ; a : K e y V a l u e O f D i a g r a m O b j e c t K e y a n y T y p e z b w N T n L X & g t ; & l t ; a : K e y & g t ; & l t ; K e y & g t ; L i n k s \ & a m p ; l t ; C o l u m n s \ S u m   o f   G A   b e d   o c c u p a n c y & a m p ; g t ; - & a m p ; l t ; M e a s u r e s \ G A   b e d   o c c u p a n c y & a m p ; g t ; & l t ; / K e y & g t ; & l t ; / a : K e y & g t ; & l t ; a : V a l u e   i : t y p e = " M e a s u r e G r i d B a s e V i e w S t a t e \ I D i a g r a m L i n k " / & g t ; & l t ; / a : K e y V a l u e O f D i a g r a m O b j e c t K e y a n y T y p e z b w N T n L X & g t ; & l t ; a : K e y V a l u e O f D i a g r a m O b j e c t K e y a n y T y p e z b w N T n L X & g t ; & l t ; a : K e y & g t ; & l t ; K e y & g t ; L i n k s \ & a m p ; l t ; C o l u m n s \ S u m   o f   G A   b e d   o c c u p a n c y & a m p ; g t ; - & a m p ; l t ; M e a s u r e s \ G A   b e d   o c c u p a n c y & a m p ; g t ; \ C O L U M N & l t ; / K e y & g t ; & l t ; / a : K e y & g t ; & l t ; a : V a l u e   i : t y p e = " M e a s u r e G r i d B a s e V i e w S t a t e \ I D i a g r a m L i n k E n d p o i n t " / & g t ; & l t ; / a : K e y V a l u e O f D i a g r a m O b j e c t K e y a n y T y p e z b w N T n L X & g t ; & l t ; a : K e y V a l u e O f D i a g r a m O b j e c t K e y a n y T y p e z b w N T n L X & g t ; & l t ; a : K e y & g t ; & l t ; K e y & g t ; L i n k s \ & a m p ; l t ; C o l u m n s \ S u m   o f   G A   b e d   o c c u p a n c y & a m p ; g t ; - & a m p ; l t ; M e a s u r e s \ G A   b e d   o c c u p a n c y & a m p ; g t ; \ M E A S U R E & l t ; / K e y & g t ; & l t ; / a : K e y & g t ; & l t ; a : V a l u e   i : t y p e = " M e a s u r e G r i d B a s e V i e w S t a t e \ I D i a g r a m L i n k E n d p o i n t " / & g t ; & l t ; / a : K e y V a l u e O f D i a g r a m O b j e c t K e y a n y T y p e z b w N T n L X & g t ; & l t ; a : K e y V a l u e O f D i a g r a m O b j e c t K e y a n y T y p e z b w N T n L X & g t ; & l t ; a : K e y & g t ; & l t ; K e y & g t ; L i n k s \ & a m p ; l t ; C o l u m n s \ A v e r a g e   o f   G A   b e d   o c c u p a n c y & a m p ; g t ; - & a m p ; l t ; M e a s u r e s \ G A   b e d   o c c u p a n c y & a m p ; g t ; & l t ; / K e y & g t ; & l t ; / a : K e y & g t ; & l t ; a : V a l u e   i : t y p e = " M e a s u r e G r i d B a s e V i e w S t a t e \ I D i a g r a m L i n k " / & g t ; & l t ; / a : K e y V a l u e O f D i a g r a m O b j e c t K e y a n y T y p e z b w N T n L X & g t ; & l t ; a : K e y V a l u e O f D i a g r a m O b j e c t K e y a n y T y p e z b w N T n L X & g t ; & l t ; a : K e y & g t ; & l t ; K e y & g t ; L i n k s \ & a m p ; l t ; C o l u m n s \ A v e r a g e   o f   G A   b e d   o c c u p a n c y & a m p ; g t ; - & a m p ; l t ; M e a s u r e s \ G A   b e d   o c c u p a n c y & a m p ; g t ; \ C O L U M N & l t ; / K e y & g t ; & l t ; / a : K e y & g t ; & l t ; a : V a l u e   i : t y p e = " M e a s u r e G r i d B a s e V i e w S t a t e \ I D i a g r a m L i n k E n d p o i n t " / & g t ; & l t ; / a : K e y V a l u e O f D i a g r a m O b j e c t K e y a n y T y p e z b w N T n L X & g t ; & l t ; a : K e y V a l u e O f D i a g r a m O b j e c t K e y a n y T y p e z b w N T n L X & g t ; & l t ; a : K e y & g t ; & l t ; K e y & g t ; L i n k s \ & a m p ; l t ; C o l u m n s \ A v e r a g e   o f   G A   b e d   o c c u p a n c y & a m p ; g t ; - & a m p ; l t ; M e a s u r e s \ G A   b e d   o c c u p a n c y & a m p ; g t ; \ M E A S U R E & l t ; / K e y & g t ; & l t ; / a : K e y & g t ; & l t ; a : V a l u e   i : t y p e = " M e a s u r e G r i d B a s e V i e w S t a t e \ I D i a g r a m L i n k E n d p o i n t " / & g t ; & l t ; / a : K e y V a l u e O f D i a g r a m O b j e c t K e y a n y T y p e z b w N T n L X & g t ; & l t ; a : K e y V a l u e O f D i a g r a m O b j e c t K e y a n y T y p e z b w N T n L X & g t ; & l t ; a : K e y & g t ; & l t ; K e y & g t ; L i n k s \ & a m p ; l t ; C o l u m n s \ S u m   o f   G A   c o r e   b e d s   a v a i l & a m p ; g t ; - & a m p ; l t ; M e a s u r e s \ G A   c o r e   b e d s   a v a i l & a m p ; g t ; & l t ; / K e y & g t ; & l t ; / a : K e y & g t ; & l t ; a : V a l u e   i : t y p e = " M e a s u r e G r i d B a s e V i e w S t a t e \ I D i a g r a m L i n k " / & g t ; & l t ; / a : K e y V a l u e O f D i a g r a m O b j e c t K e y a n y T y p e z b w N T n L X & g t ; & l t ; a : K e y V a l u e O f D i a g r a m O b j e c t K e y a n y T y p e z b w N T n L X & g t ; & l t ; a : K e y & g t ; & l t ; K e y & g t ; L i n k s \ & a m p ; l t ; C o l u m n s \ S u m   o f   G A   c o r e   b e d s   a v a i l & a m p ; g t ; - & a m p ; l t ; M e a s u r e s \ G A   c o r e   b e d s   a v a i l & a m p ; g t ; \ C O L U M N & l t ; / K e y & g t ; & l t ; / a : K e y & g t ; & l t ; a : V a l u e   i : t y p e = " M e a s u r e G r i d B a s e V i e w S t a t e \ I D i a g r a m L i n k E n d p o i n t " / & g t ; & l t ; / a : K e y V a l u e O f D i a g r a m O b j e c t K e y a n y T y p e z b w N T n L X & g t ; & l t ; a : K e y V a l u e O f D i a g r a m O b j e c t K e y a n y T y p e z b w N T n L X & g t ; & l t ; a : K e y & g t ; & l t ; K e y & g t ; L i n k s \ & a m p ; l t ; C o l u m n s \ S u m   o f   G A   c o r e   b e d s   a v a i l & a m p ; g t ; - & a m p ; l t ; M e a s u r e s \ G A   c o r e   b e d s   a v a i l & a m p ; g t ; \ M E A S U R E & l t ; / K e y & g t ; & l t ; / a : K e y & g t ; & l t ; a : V a l u e   i : t y p e = " M e a s u r e G r i d B a s e V i e w S t a t e \ I D i a g r a m L i n k E n d p o i n t " / & g t ; & l t ; / a : K e y V a l u e O f D i a g r a m O b j e c t K e y a n y T y p e z b w N T n L X & g t ; & l t ; a : K e y V a l u e O f D i a g r a m O b j e c t K e y a n y T y p e z b w N T n L X & g t ; & l t ; a : K e y & g t ; & l t ; K e y & g t ; L i n k s \ & a m p ; l t ; C o l u m n s \ S u m   o f   G A   e s c a l a t i o n   b e d s   a v a i l & a m p ; g t ; - & a m p ; l t ; M e a s u r e s \ G A   e s c a l a t i o n   b e d s   a v a i l & a m p ; g t ; & l t ; / K e y & g t ; & l t ; / a : K e y & g t ; & l t ; a : V a l u e   i : t y p e = " M e a s u r e G r i d B a s e V i e w S t a t e \ I D i a g r a m L i n k " / & g t ; & l t ; / a : K e y V a l u e O f D i a g r a m O b j e c t K e y a n y T y p e z b w N T n L X & g t ; & l t ; a : K e y V a l u e O f D i a g r a m O b j e c t K e y a n y T y p e z b w N T n L X & g t ; & l t ; a : K e y & g t ; & l t ; K e y & g t ; L i n k s \ & a m p ; l t ; C o l u m n s \ S u m   o f   G A   e s c a l a t i o n   b e d s   a v a i l & a m p ; g t ; - & a m p ; l t ; M e a s u r e s \ G A   e s c a l a t i o n   b e d s   a v a i l & a m p ; g t ; \ C O L U M N & l t ; / K e y & g t ; & l t ; / a : K e y & g t ; & l t ; a : V a l u e   i : t y p e = " M e a s u r e G r i d B a s e V i e w S t a t e \ I D i a g r a m L i n k E n d p o i n t " / & g t ; & l t ; / a : K e y V a l u e O f D i a g r a m O b j e c t K e y a n y T y p e z b w N T n L X & g t ; & l t ; a : K e y V a l u e O f D i a g r a m O b j e c t K e y a n y T y p e z b w N T n L X & g t ; & l t ; a : K e y & g t ; & l t ; K e y & g t ; L i n k s \ & a m p ; l t ; C o l u m n s \ S u m   o f   G A   e s c a l a t i o n   b e d s   a v a i l & a m p ; g t ; - & a m p ; l t ; M e a s u r e s \ G A   e s c a l a t i o n   b e d s   a v a i l & a m p ; g t ; \ M E A S U R E & l t ; / K e y & g t ; & l t ; / a : K e y & g t ; & l t ; a : V a l u e   i : t y p e = " M e a s u r e G r i d B a s e V i e w S t a t e \ I D i a g r a m L i n k E n d p o i n t " / & g t ; & l t ; / a : K e y V a l u e O f D i a g r a m O b j e c t K e y a n y T y p e z b w N T n L X & g t ; & l t ; / V i e w S t a t e s & g t ; & l t ; / D i a g r a m M a n a g e r . S e r i a l i z a b l e D i a g r a m & g t ; & l t ; / A r r a y O f D i a g r a m M a n a g e r . S e r i a l i z a b l e D i a g r a m & g t ; < / C u s t o m C o n t e n t > < / G e m i n i > 
</file>

<file path=customXml/item33.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 1 9 7 1 9 4 2 1 4 5 < / S A H o s t H a s h > < G e m i n i F i e l d L i s t V i s i b l e > T r u e < / G e m i n i F i e l d L i s t V i s i b l e > < / S e t t i n g s > ] ] > < / C u s t o m C o n t e n t > < / G e m i n i > 
</file>

<file path=customXml/item34.xml>��< ? x m l   v e r s i o n = " 1 . 0 "   e n c o d i n g = " U T F - 1 6 " ? > < G e m i n i   x m l n s = " h t t p : / / g e m i n i / w o r k b o o k c u s t o m i z a t i o n / L i n k e d T a b l e s " > < C u s t o m C o n t e n t > < ! [ C D A T A [ < L i n k e d T a b l e s   x m l n s : x s i = " h t t p : / / w w w . w 3 . o r g / 2 0 0 1 / X M L S c h e m a - i n s t a n c e "   x m l n s : x s d = " h t t p : / / w w w . w 3 . o r g / 2 0 0 1 / X M L S c h e m a " > < L i n k e d T a b l e L i s t   / > < / L i n k e d T a b l e s > ] ] > < / C u s t o m C o n t e n t > < / G e m i n i > 
</file>

<file path=customXml/item35.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 1 0 1 4 1 4 2 4 6 3 < / S A H o s t H a s h > < G e m i n i F i e l d L i s t V i s i b l e > T r u e < / G e m i n i F i e l d L i s t V i s i b l e > < / S e t t i n g s > ] ] > < / C u s t o m C o n t e n t > < / G e m i n i > 
</file>

<file path=customXml/item36.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 5 8 7 8 9 5 4 9 3 < / S A H o s t H a s h > < G e m i n i F i e l d L i s t V i s i b l e > T r u e < / G e m i n i F i e l d L i s t V i s i b l e > < / S e t t i n g s > ] ] > < / C u s t o m C o n t e n t > < / G e m i n i > 
</file>

<file path=customXml/item37.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 1 3 1 3 8 1 0 8 9 2 < / S A H o s t H a s h > < G e m i n i F i e l d L i s t V i s i b l e > T r u e < / G e m i n i F i e l d L i s t V i s i b l e > < / S e t t i n g s > ] ] > < / C u s t o m C o n t e n t > < / G e m i n i > 
</file>

<file path=customXml/item38.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 1 4 2 6 2 0 7 5 6 7 < / S A H o s t H a s h > < G e m i n i F i e l d L i s t V i s i b l e > T r u e < / G e m i n i F i e l d L i s t V i s i b l e > < / S e t t i n g s > ] ] > < / C u s t o m C o n t e n t > < / G e m i n i > 
</file>

<file path=customXml/item39.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 2 0 8 4 3 3 8 8 2 0 < / S A H o s t H a s h > < G e m i n i F i e l d L i s t V i s i b l e > T r u e < / G e m i n i F i e l d L i s t V i s i b l e > < / S e t t i n g s > ] ] > < / C u s t o m C o n t e n t > < / G e m i n i > 
</file>

<file path=customXml/item4.xml>��< ? x m l   v e r s i o n = " 1 . 0 "   e n c o d i n g = " U T F - 1 6 " ? > < G e m i n i   x m l n s = " h t t p : / / g e m i n i / p i v o t c u s t o m i z a t i o n / L i n k e d T a b l e U p d a t e M o d e " > < C u s t o m C o n t e n t > < ! [ C D A T A [ T r u e ] ] > < / C u s t o m C o n t e n t > < / G e m i n i > 
</file>

<file path=customXml/item40.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 9 C 8 A E C A 3 D 0 6 6 4 7 E 2 A 9 3 4 < / 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s > < d d l 2 0 0 _ 2 0 0 : S h a r e D i m e n s i o n S t o r a g e > S h a r e d < / d d l 2 0 0 _ 2 0 0 : S h a r e D i m e n s i o n S t o r a g e > < / D i m e n s i o n > < / D i m e n s i o n s > < P a r t i t i o n s > < P a r t i t 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 7   d a y s < / V a l u e > < / A n n o t a t i o n > < A n n o t a t i o n > < N a m e > A g g r e g a t i o n < / N a m e > < V a l u e > S u m < / V a l u e > < / A n n o t a t i o n > < / A n n o t a t i o n s > < C a l c u l a t i o n R e f e r e n c e > [ S u m   o f   B e d s   o c c   o v e r   7 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 2 1   d a y s < / V a l u e > < / A n n o t a t i o n > < A n n o t a t i o n > < N a m e > A g g r e g a t i o n < / N a m e > < V a l u e > S u m < / V a l u e > < / A n n o t a t i o n > < / A n n o t a t i o n s > < C a l c u l a t i o n R e f e r e n c e > [ S u m   o f   B e d s   o c c   o v e r   2 1   d a y s ] 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 P a e d   I n t   C a r e   A v a i l < / V a l u e > < / A n n o t a t i o n > < A n n o t a t i o n > < N a m e > A g g r e g a t i o n < / N a m e > < V a l u e > S u m < / V a l u e > < / A n n o t a t i o n > < / A n n o t a t i o n s > < C a l c u l a t i o n R e f e r e n c e > [ S u m   o f   P a e d 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 P a e d   I n t   C a r e   O c c < / V a l u e > < / A n n o t a t i o n > < A n n o t a t i o n > < N a m e > A g g r e g a t i o n < / N a m e > < V a l u e > S u m < / V a l u e > < / A n n o t a t i o n > < / A n n o t a t i o n s > < C a l c u l a t i o n R e f e r e n c e > [ S u m   o f   P a e d 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 I D = r h i a n n o n . e d g e @ n h s p r o v i d e r s . o r g ; P e r s i s t   S e c u r i t y   I n f o = f a l s e 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41.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 5 8 7 8 9 5 4 9 3 < / S A H o s t H a s h > < G e m i n i F i e l d L i s t V i s i b l e > T r u e < / G e m i n i F i e l d L i s t V i s i b l e > < / S e t t i n g s > ] ] > < / C u s t o m C o n t e n t > < / G e m i n i > 
</file>

<file path=customXml/item42.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 4 9 2 5 1 8 4 8 < / S A H o s t H a s h > < G e m i n i F i e l d L i s t V i s i b l e > T r u e < / G e m i n i F i e l d L i s t V i s i b l e > < / S e t t i n g s > ] ] > < / C u s t o m C o n t e n t > < / G e m i n i > 
</file>

<file path=customXml/item43.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 1 9 7 1 9 4 2 1 4 5 < / S A H o s t H a s h > < G e m i n i F i e l d L i s t V i s i b l e > T r u e < / G e m i n i F i e l d L i s t V i s i b l e > < / S e t t i n g s > ] ] > < / C u s t o m C o n t e n t > < / G e m i n i > 
</file>

<file path=customXml/item44.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 1 5 4 5 6 9 5 1 7 5 < / S A H o s t H a s h > < G e m i n i F i e l d L i s t V i s i b l e > T r u e < / G e m i n i F i e l d L i s t V i s i b l e > < / S e t t i n g s > ] ] > < / C u s t o m C o n t e n t > < / G e m i n i > 
</file>

<file path=customXml/item45.xml>��< ? x m l   v e r s i o n = " 1 . 0 "   e n c o d i n g = " U T F - 1 6 " ? > < G e m i n i   x m l n s = " h t t p : / / g e m i n i / p i v o t c u s t o m i z a t i o n / C l i e n t W i n d o w X M L " > < C u s t o m C o n t e n t > < ! [ C D A T A [ W i n t e r   d a i l y   s i t r e p s _ 1 d f 8 1 2 b b - 9 f c 3 - 4 6 7 4 - 8 d 4 1 - 6 0 c 6 7 2 6 a 8 e f 3 ] ] > < / C u s t o m C o n t e n t > < / G e m i n i > 
</file>

<file path=customXml/item46.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 1 6 5 8 0 9 1 8 5 0 < / S A H o s t H a s h > < G e m i n i F i e l d L i s t V i s i b l e > T r u e < / G e m i n i F i e l d L i s t V i s i b l e > < / S e t t i n g s > ] ] > < / C u s t o m C o n t e n t > < / G e m i n i > 
</file>

<file path=customXml/item47.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 1 1 2 6 5 3 9 1 3 8 < / S A H o s t H a s h > < G e m i n i F i e l d L i s t V i s i b l e > T r u e < / G e m i n i F i e l d L i s t V i s i b l e > < / S e t t i n g s > ] ] > < / C u s t o m C o n t e n t > < / G e m i n i > 
</file>

<file path=customXml/item48.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49.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5.xml>��< ? x m l   v e r s i o n = " 1 . 0 "   e n c o d i n g = " U T F - 1 6 " ? > < G e m i n i   x m l n s = " h t t p : / / g e m i n i / p i v o t c u s t o m i z a t i o n / S h o w I m p l i c i t M e a s u r e s " > < C u s t o m C o n t e n t > < ! [ C D A T A [ F a l s e ] ] > < / C u s t o m C o n t e n t > < / G e m i n i > 
</file>

<file path=customXml/item50.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51.xml>��< ? x m l   v e r s i o n = " 1 . 0 "   e n c o d i n g = " U T F - 1 6 " ? > < G e m i n i   x m l n s = " h t t p : / / g e m i n i / p i v o t c u s t o m i z a t i o n / T a b l e O r d e r " > < C u s t o m C o n t e n t > W i n t e r   d a i l y   s i t r e p s _ 1 d f 8 1 2 b b - 9 f c 3 - 4 6 7 4 - 8 d 4 1 - 6 0 c 6 7 2 6 a 8 e f 3 < / C u s t o m C o n t e n t > < / G e m i n i > 
</file>

<file path=customXml/item52.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 1 8 4 5 3 6 3 6 0 4 < / S A H o s t H a s h > < G e m i n i F i e l d L i s t V i s i b l e > T r u e < / G e m i n i F i e l d L i s t V i s i b l e > < / S e t t i n g s > ] ] > < / C u s t o m C o n t e n t > < / G e m i n i > 
</file>

<file path=customXml/item53.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 1 2 4 6 0 2 6 7 4 6 < / S A H o s t H a s h > < G e m i n i F i e l d L i s t V i s i b l e > T r u e < / G e m i n i F i e l d L i s t V i s i b l e > < / S e t t i n g s > ] ] > < / C u s t o m C o n t e n t > < / G e m i n i > 
</file>

<file path=customXml/item5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 x m l n s : i = " h t t p : / / w w w . w 3 . o r g / 2 0 0 1 / X M L S c h e m a - i n s t a n c e " & g t ; & l t ; K e y V a l u e O f s t r i n g S a n d b o x E d i t o r . M e a s u r e G r i d S t a t e S c d E 3 5 R y & g t ; & l t ; K e y & g t ; W i n t e r   d a i l y   s i t r e p s _ 1 d f 8 1 2 b b - 9 f c 3 - 4 6 7 4 - 8 d 4 1 - 6 0 c 6 7 2 6 a 8 e f 3 & l t ; / K e y & g t ; & l t ; V a l u e   x m l n s : a = " h t t p : / / s c h e m a s . d a t a c o n t r a c t . o r g / 2 0 0 4 / 0 7 / M i c r o s o f t . A n a l y s i s S e r v i c e s . C o m m o n " & g t ; & l t ; a : H a s F o c u s & g t ; f a l s e & l t ; / a : H a s F o c u s & g t ; & l t ; a : S i z e A t D p i 9 6 & g t ; 1 3 1 & l t ; / a : S i z e A t D p i 9 6 & g t ; & l t ; a : V i s i b l e & g t ; t r u e & l t ; / a : V i s i b l e & g t ; & l t ; / V a l u e & g t ; & l t ; / K e y V a l u e O f s t r i n g S a n d b o x E d i t o r . M e a s u r e G r i d S t a t e S c d E 3 5 R y & g t ; & l t ; / A r r a y O f K e y V a l u e O f s t r i n g S a n d b o x E d i t o r . M e a s u r e G r i d S t a t e S c d E 3 5 R y & g t ; < / C u s t o m C o n t e n t > < / G e m i n i > 
</file>

<file path=customXml/item55.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 7 0 7 3 8 3 1 0 1 < / S A H o s t H a s h > < G e m i n i F i e l d L i s t V i s i b l e > T r u e < / G e m i n i F i e l d L i s t V i s i b l e > < / S e t t i n g s > ] ] > < / C u s t o m C o n t e n t > < / G e m i n i > 
</file>

<file path=customXml/item56.xml>��< ? x m l   v e r s i o n = " 1 . 0 "   e n c o d i n g = " U T F - 1 6 " ? > < G e m i n i   x m l n s = " h t t p : / / g e m i n i / w o r k b o o k c u s t o m i z a t i o n / S a n d b o x N o n E m p t y " > < C u s t o m C o n t e n t > < ! [ C D A T A [ 1 ] ] > < / C u s t o m C o n t e n t > < / G e m i n i > 
</file>

<file path=customXml/item57.xml>��< ? x m l   v e r s i o n = " 1 . 0 "   e n c o d i n g = " U T F - 1 6 " ? > < G e m i n i   x m l n s = " h t t p : / / g e m i n i / p i v o t c u s t o m i z a t i o n / f 3 1 2 5 b e 8 - 0 2 6 8 - 4 a a b - a 2 0 c - 9 3 5 9 a 9 7 f f 2 7 0 " > < C u s t o m C o n t e n t > < ! [ C D A T A [ < ? x m l   v e r s i o n = " 1 . 0 "   e n c o d i n g = " u t f - 1 6 " ? > < S e t t i n g s > < H S l i c e r s S h a p e > 0 ; 0 ; 0 ; 0 < / H S l i c e r s S h a p e > < V S l i c e r s S h a p e > 0 ; 0 ; 0 ; 0 < / V S l i c e r s S h a p e > < S l i c e r S h e e t N a m e > G & a m p ; A   b e d   a v a i l . < / S l i c e r S h e e t N a m e > < S A H o s t H a s h > 5 6 3 4 2 7 8 1 < / S A H o s t H a s h > < G e m i n i F i e l d L i s t V i s i b l e > T r u e < / G e m i n i F i e l d L i s t V i s i b l e > < / S e t t i n g s > ] ] > < / C u s t o m C o n t e n t > < / G e m i n i > 
</file>

<file path=customXml/item58.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 7 7 5 1 6 7 2 4 7 < / S A H o s t H a s h > < G e m i n i F i e l d L i s t V i s i b l e > T r u e < / G e m i n i F i e l d L i s t V i s i b l e > < / S e t t i n g s > ] ] > < / C u s t o m C o n t e n t > < / G e m i n i > 
</file>

<file path=customXml/item59.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H S l i c e r s S h a p e > 0 ; 0 ; 0 ; 0 < / H S l i c e r s S h a p e > < V S l i c e r s S h a p e > 0 ; 0 ; 0 ; 0 < / V S l i c e r s S h a p e > < S l i c e r S h e e t N a m e > G & a m p ; A   b e d   o c c . < / S l i c e r S h e e t N a m e > < S A H o s t H a s h > 1 8 5 2 4 5 4 5 3 7 < / S A H o s t H a s h > < G e m i n i F i e l d L i s t V i s i b l e > T r u e < / G e m i n i F i e l d L i s t V i s i b l e > < / S e t t i n g s > ] ] > < / C u s t o m C o n t e n t > < / G e m i n i > 
</file>

<file path=customXml/item6.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 2 3 6 5 2 3 6 0 2 < / S A H o s t H a s h > < G e m i n i F i e l d L i s t V i s i b l e > T r u e < / G e m i n i F i e l d L i s t V i s i b l e > < / S e t t i n g s > ] ] > < / C u s t o m C o n t e n t > < / G e m i n i > 
</file>

<file path=customXml/item60.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 2 0 1 8 - 0 1 - 1 8 T 1 5 : 5 9 : 0 6 . 2 7 8 3 2 9 + 0 0 : 0 0 < / L a s t P r o c e s s e d T i m e > < / D a t a M o d e l i n g S a n d b o x . S e r i a l i z e d S a n d b o x E r r o r C a c h e > ] ] > < / C u s t o m C o n t e n t > < / G e m i n i > 
</file>

<file path=customXml/item61.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H S l i c e r s S h a p e > 0 ; 0 ; 0 ; 0 < / H S l i c e r s S h a p e > < V S l i c e r s S h a p e > 0 ; 0 ; 0 ; 0 < / V S l i c e r s S h a p e > < S l i c e r S h e e t N a m e > A m b u l a n c e < / S l i c e r S h e e t N a m e > < S A H o s t H a s h > 1 6 5 8 0 9 1 8 5 0 < / S A H o s t H a s h > < G e m i n i F i e l d L i s t V i s i b l e > T r u e < / G e m i n i F i e l d L i s t V i s i b l e > < / S e t t i n g s > ] ] > < / C u s t o m C o n t e n t > < / G e m i n i > 
</file>

<file path=customXml/item62.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 A m b u l a n c e < / S l i c e r S h e e t N a m e > < S A H o s t H a s h > 8 8 7 5 6 3 9 2 2 < / S A H o s t H a s h > < G e m i n i F i e l d L i s t V i s i b l e > T r u e < / G e m i n i F i e l d L i s t V i s i b l e > < / S e t t i n g s > ] ] > < / C u s t o m C o n t e n t > < / G e m i n i > 
</file>

<file path=customXml/item7.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 1 7 5 8 3 0 3 8 9 < / S A H o s t H a s h > < G e m i n i F i e l d L i s t V i s i b l e > T r u e < / G e m i n i F i e l d L i s t V i s i b l e > < / S e t t i n g s > ] ] > < / C u s t o m C o n t e n t > < / G e m i n i > 
</file>

<file path=customXml/item8.xml>��< ? x m l   v e r s i o n = " 1 . 0 "   e n c o d i n g = " U T F - 1 6 " ? > < G e m i n i   x m l n s = " h t t p : / / g e m i n i / w o r k b o o k c u s t o m i z a t i o n / R e l a t i o n s h i p A u t o D e t e c t i o n E n a b l e d " > < C u s t o m C o n t e n t > < ! [ C D A T A [ T r u e ] ] > < / 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CF4FCAB5-1F6D-4FC3-8F28-1187994A7818}">
  <ds:schemaRefs/>
</ds:datastoreItem>
</file>

<file path=customXml/itemProps10.xml><?xml version="1.0" encoding="utf-8"?>
<ds:datastoreItem xmlns:ds="http://schemas.openxmlformats.org/officeDocument/2006/customXml" ds:itemID="{E7621E72-2DD6-4465-A4F2-BB11E4D63026}">
  <ds:schemaRefs/>
</ds:datastoreItem>
</file>

<file path=customXml/itemProps11.xml><?xml version="1.0" encoding="utf-8"?>
<ds:datastoreItem xmlns:ds="http://schemas.openxmlformats.org/officeDocument/2006/customXml" ds:itemID="{C5E92086-F7FB-43D8-8119-B44B7A8DF18E}">
  <ds:schemaRefs/>
</ds:datastoreItem>
</file>

<file path=customXml/itemProps12.xml><?xml version="1.0" encoding="utf-8"?>
<ds:datastoreItem xmlns:ds="http://schemas.openxmlformats.org/officeDocument/2006/customXml" ds:itemID="{9A1420BF-13AA-4CE5-AC1C-A11FB8ED9A18}">
  <ds:schemaRefs/>
</ds:datastoreItem>
</file>

<file path=customXml/itemProps13.xml><?xml version="1.0" encoding="utf-8"?>
<ds:datastoreItem xmlns:ds="http://schemas.openxmlformats.org/officeDocument/2006/customXml" ds:itemID="{FCDFF488-0158-4A65-85E7-30771AE7F4D6}">
  <ds:schemaRefs/>
</ds:datastoreItem>
</file>

<file path=customXml/itemProps14.xml><?xml version="1.0" encoding="utf-8"?>
<ds:datastoreItem xmlns:ds="http://schemas.openxmlformats.org/officeDocument/2006/customXml" ds:itemID="{F3CBB6DB-E661-49C3-A1EA-888C5BF51CD9}">
  <ds:schemaRefs/>
</ds:datastoreItem>
</file>

<file path=customXml/itemProps15.xml><?xml version="1.0" encoding="utf-8"?>
<ds:datastoreItem xmlns:ds="http://schemas.openxmlformats.org/officeDocument/2006/customXml" ds:itemID="{B5008F43-7C76-4CB0-8058-27758E3A8364}">
  <ds:schemaRefs/>
</ds:datastoreItem>
</file>

<file path=customXml/itemProps16.xml><?xml version="1.0" encoding="utf-8"?>
<ds:datastoreItem xmlns:ds="http://schemas.openxmlformats.org/officeDocument/2006/customXml" ds:itemID="{9982B398-C2CF-4ADE-AB63-909C79E23635}">
  <ds:schemaRefs/>
</ds:datastoreItem>
</file>

<file path=customXml/itemProps17.xml><?xml version="1.0" encoding="utf-8"?>
<ds:datastoreItem xmlns:ds="http://schemas.openxmlformats.org/officeDocument/2006/customXml" ds:itemID="{2B94AAD0-841A-4014-94C0-FEF15081E5EC}">
  <ds:schemaRefs/>
</ds:datastoreItem>
</file>

<file path=customXml/itemProps18.xml><?xml version="1.0" encoding="utf-8"?>
<ds:datastoreItem xmlns:ds="http://schemas.openxmlformats.org/officeDocument/2006/customXml" ds:itemID="{B38AC1E6-271A-4899-8B11-588DD299E884}">
  <ds:schemaRefs/>
</ds:datastoreItem>
</file>

<file path=customXml/itemProps19.xml><?xml version="1.0" encoding="utf-8"?>
<ds:datastoreItem xmlns:ds="http://schemas.openxmlformats.org/officeDocument/2006/customXml" ds:itemID="{F541C5FF-6EFB-405B-802F-58C18BF20A51}">
  <ds:schemaRefs/>
</ds:datastoreItem>
</file>

<file path=customXml/itemProps2.xml><?xml version="1.0" encoding="utf-8"?>
<ds:datastoreItem xmlns:ds="http://schemas.openxmlformats.org/officeDocument/2006/customXml" ds:itemID="{FB1E7710-8406-41A5-91B8-CB557D160CA1}">
  <ds:schemaRefs/>
</ds:datastoreItem>
</file>

<file path=customXml/itemProps20.xml><?xml version="1.0" encoding="utf-8"?>
<ds:datastoreItem xmlns:ds="http://schemas.openxmlformats.org/officeDocument/2006/customXml" ds:itemID="{A14551DC-F889-4BE8-A74B-287D20629F76}">
  <ds:schemaRefs/>
</ds:datastoreItem>
</file>

<file path=customXml/itemProps21.xml><?xml version="1.0" encoding="utf-8"?>
<ds:datastoreItem xmlns:ds="http://schemas.openxmlformats.org/officeDocument/2006/customXml" ds:itemID="{DA66F2C0-2651-49D4-BC70-76FD9EE2CA3A}">
  <ds:schemaRefs/>
</ds:datastoreItem>
</file>

<file path=customXml/itemProps22.xml><?xml version="1.0" encoding="utf-8"?>
<ds:datastoreItem xmlns:ds="http://schemas.openxmlformats.org/officeDocument/2006/customXml" ds:itemID="{0AB92352-982C-42E7-A074-D80678E17F05}">
  <ds:schemaRefs/>
</ds:datastoreItem>
</file>

<file path=customXml/itemProps23.xml><?xml version="1.0" encoding="utf-8"?>
<ds:datastoreItem xmlns:ds="http://schemas.openxmlformats.org/officeDocument/2006/customXml" ds:itemID="{58E4C5D8-E213-4A68-94A3-AD61F41A85A4}">
  <ds:schemaRefs/>
</ds:datastoreItem>
</file>

<file path=customXml/itemProps24.xml><?xml version="1.0" encoding="utf-8"?>
<ds:datastoreItem xmlns:ds="http://schemas.openxmlformats.org/officeDocument/2006/customXml" ds:itemID="{E995AB3D-7D22-40B6-B4BA-21BCFFD8566B}">
  <ds:schemaRefs/>
</ds:datastoreItem>
</file>

<file path=customXml/itemProps25.xml><?xml version="1.0" encoding="utf-8"?>
<ds:datastoreItem xmlns:ds="http://schemas.openxmlformats.org/officeDocument/2006/customXml" ds:itemID="{8064965C-57C4-4842-8CBC-1A1383133C03}">
  <ds:schemaRefs/>
</ds:datastoreItem>
</file>

<file path=customXml/itemProps26.xml><?xml version="1.0" encoding="utf-8"?>
<ds:datastoreItem xmlns:ds="http://schemas.openxmlformats.org/officeDocument/2006/customXml" ds:itemID="{1CBBE10F-24BA-40AE-9FB1-71520559F77D}">
  <ds:schemaRefs/>
</ds:datastoreItem>
</file>

<file path=customXml/itemProps27.xml><?xml version="1.0" encoding="utf-8"?>
<ds:datastoreItem xmlns:ds="http://schemas.openxmlformats.org/officeDocument/2006/customXml" ds:itemID="{5947458C-C343-4745-9B65-FAEB59B60C40}">
  <ds:schemaRefs/>
</ds:datastoreItem>
</file>

<file path=customXml/itemProps28.xml><?xml version="1.0" encoding="utf-8"?>
<ds:datastoreItem xmlns:ds="http://schemas.openxmlformats.org/officeDocument/2006/customXml" ds:itemID="{FADFF3B8-9179-4F01-8B93-9BE3D54F9EBB}">
  <ds:schemaRefs/>
</ds:datastoreItem>
</file>

<file path=customXml/itemProps29.xml><?xml version="1.0" encoding="utf-8"?>
<ds:datastoreItem xmlns:ds="http://schemas.openxmlformats.org/officeDocument/2006/customXml" ds:itemID="{2D62F05D-9939-4DB6-A303-15754253A754}">
  <ds:schemaRefs/>
</ds:datastoreItem>
</file>

<file path=customXml/itemProps3.xml><?xml version="1.0" encoding="utf-8"?>
<ds:datastoreItem xmlns:ds="http://schemas.openxmlformats.org/officeDocument/2006/customXml" ds:itemID="{A2061186-82BB-44FD-881B-B0A9C98A41E2}">
  <ds:schemaRefs/>
</ds:datastoreItem>
</file>

<file path=customXml/itemProps30.xml><?xml version="1.0" encoding="utf-8"?>
<ds:datastoreItem xmlns:ds="http://schemas.openxmlformats.org/officeDocument/2006/customXml" ds:itemID="{DC184FC8-F669-4736-AF1A-32ECD4B8DE0A}">
  <ds:schemaRefs/>
</ds:datastoreItem>
</file>

<file path=customXml/itemProps31.xml><?xml version="1.0" encoding="utf-8"?>
<ds:datastoreItem xmlns:ds="http://schemas.openxmlformats.org/officeDocument/2006/customXml" ds:itemID="{49754C8E-E575-404C-BFDA-A5E9135DD612}">
  <ds:schemaRefs/>
</ds:datastoreItem>
</file>

<file path=customXml/itemProps32.xml><?xml version="1.0" encoding="utf-8"?>
<ds:datastoreItem xmlns:ds="http://schemas.openxmlformats.org/officeDocument/2006/customXml" ds:itemID="{6379C2C1-D136-44AA-869B-0E59851CE42B}">
  <ds:schemaRefs/>
</ds:datastoreItem>
</file>

<file path=customXml/itemProps33.xml><?xml version="1.0" encoding="utf-8"?>
<ds:datastoreItem xmlns:ds="http://schemas.openxmlformats.org/officeDocument/2006/customXml" ds:itemID="{CCE78EA7-6B66-455E-ADAF-287C4400F932}">
  <ds:schemaRefs/>
</ds:datastoreItem>
</file>

<file path=customXml/itemProps34.xml><?xml version="1.0" encoding="utf-8"?>
<ds:datastoreItem xmlns:ds="http://schemas.openxmlformats.org/officeDocument/2006/customXml" ds:itemID="{D8692091-B474-4BD9-AAB9-0578C17B0BF5}">
  <ds:schemaRefs/>
</ds:datastoreItem>
</file>

<file path=customXml/itemProps35.xml><?xml version="1.0" encoding="utf-8"?>
<ds:datastoreItem xmlns:ds="http://schemas.openxmlformats.org/officeDocument/2006/customXml" ds:itemID="{2A9A2F27-A4EC-4C29-88AA-2D4C623105F0}">
  <ds:schemaRefs/>
</ds:datastoreItem>
</file>

<file path=customXml/itemProps36.xml><?xml version="1.0" encoding="utf-8"?>
<ds:datastoreItem xmlns:ds="http://schemas.openxmlformats.org/officeDocument/2006/customXml" ds:itemID="{98B85316-9EF0-478F-9713-2E3A4783D1EE}">
  <ds:schemaRefs/>
</ds:datastoreItem>
</file>

<file path=customXml/itemProps37.xml><?xml version="1.0" encoding="utf-8"?>
<ds:datastoreItem xmlns:ds="http://schemas.openxmlformats.org/officeDocument/2006/customXml" ds:itemID="{45FA7375-25B4-45A0-8089-83E97D25CBBD}">
  <ds:schemaRefs/>
</ds:datastoreItem>
</file>

<file path=customXml/itemProps38.xml><?xml version="1.0" encoding="utf-8"?>
<ds:datastoreItem xmlns:ds="http://schemas.openxmlformats.org/officeDocument/2006/customXml" ds:itemID="{D2C4AB8B-FCDE-4216-8B80-8CF2007EACB3}">
  <ds:schemaRefs/>
</ds:datastoreItem>
</file>

<file path=customXml/itemProps39.xml><?xml version="1.0" encoding="utf-8"?>
<ds:datastoreItem xmlns:ds="http://schemas.openxmlformats.org/officeDocument/2006/customXml" ds:itemID="{93620CAA-9209-4994-B825-E72A3F36D2B7}">
  <ds:schemaRefs/>
</ds:datastoreItem>
</file>

<file path=customXml/itemProps4.xml><?xml version="1.0" encoding="utf-8"?>
<ds:datastoreItem xmlns:ds="http://schemas.openxmlformats.org/officeDocument/2006/customXml" ds:itemID="{5AD0F297-F222-4337-B0A4-930FC8D21309}">
  <ds:schemaRefs/>
</ds:datastoreItem>
</file>

<file path=customXml/itemProps40.xml><?xml version="1.0" encoding="utf-8"?>
<ds:datastoreItem xmlns:ds="http://schemas.openxmlformats.org/officeDocument/2006/customXml" ds:itemID="{07123D9E-8670-457D-99D2-4E89C70628B2}">
  <ds:schemaRefs/>
</ds:datastoreItem>
</file>

<file path=customXml/itemProps41.xml><?xml version="1.0" encoding="utf-8"?>
<ds:datastoreItem xmlns:ds="http://schemas.openxmlformats.org/officeDocument/2006/customXml" ds:itemID="{83C692EA-CF74-4ED2-8BC0-9F480AE81860}">
  <ds:schemaRefs/>
</ds:datastoreItem>
</file>

<file path=customXml/itemProps42.xml><?xml version="1.0" encoding="utf-8"?>
<ds:datastoreItem xmlns:ds="http://schemas.openxmlformats.org/officeDocument/2006/customXml" ds:itemID="{052A293E-FA64-43AF-8009-131551C9EAC2}">
  <ds:schemaRefs/>
</ds:datastoreItem>
</file>

<file path=customXml/itemProps43.xml><?xml version="1.0" encoding="utf-8"?>
<ds:datastoreItem xmlns:ds="http://schemas.openxmlformats.org/officeDocument/2006/customXml" ds:itemID="{F5ACBC58-1E1C-49AD-A049-101846DB3CA1}">
  <ds:schemaRefs/>
</ds:datastoreItem>
</file>

<file path=customXml/itemProps44.xml><?xml version="1.0" encoding="utf-8"?>
<ds:datastoreItem xmlns:ds="http://schemas.openxmlformats.org/officeDocument/2006/customXml" ds:itemID="{9DC9113B-8D05-45ED-8954-68DEBC8C063E}">
  <ds:schemaRefs/>
</ds:datastoreItem>
</file>

<file path=customXml/itemProps45.xml><?xml version="1.0" encoding="utf-8"?>
<ds:datastoreItem xmlns:ds="http://schemas.openxmlformats.org/officeDocument/2006/customXml" ds:itemID="{DBF36359-22C8-4604-9928-2EF808425E2B}">
  <ds:schemaRefs/>
</ds:datastoreItem>
</file>

<file path=customXml/itemProps46.xml><?xml version="1.0" encoding="utf-8"?>
<ds:datastoreItem xmlns:ds="http://schemas.openxmlformats.org/officeDocument/2006/customXml" ds:itemID="{DBE3D5BE-C40D-4E99-9AE8-36CDD160A31B}">
  <ds:schemaRefs/>
</ds:datastoreItem>
</file>

<file path=customXml/itemProps47.xml><?xml version="1.0" encoding="utf-8"?>
<ds:datastoreItem xmlns:ds="http://schemas.openxmlformats.org/officeDocument/2006/customXml" ds:itemID="{C8D5119A-AA2E-4C39-A68D-C99F15704F16}">
  <ds:schemaRefs/>
</ds:datastoreItem>
</file>

<file path=customXml/itemProps48.xml><?xml version="1.0" encoding="utf-8"?>
<ds:datastoreItem xmlns:ds="http://schemas.openxmlformats.org/officeDocument/2006/customXml" ds:itemID="{AD08087F-C140-45CC-82A5-F01573365D30}">
  <ds:schemaRefs/>
</ds:datastoreItem>
</file>

<file path=customXml/itemProps49.xml><?xml version="1.0" encoding="utf-8"?>
<ds:datastoreItem xmlns:ds="http://schemas.openxmlformats.org/officeDocument/2006/customXml" ds:itemID="{59FBDDC5-50D9-40F9-AF4E-D9AA0362860A}">
  <ds:schemaRefs/>
</ds:datastoreItem>
</file>

<file path=customXml/itemProps5.xml><?xml version="1.0" encoding="utf-8"?>
<ds:datastoreItem xmlns:ds="http://schemas.openxmlformats.org/officeDocument/2006/customXml" ds:itemID="{88092EC8-170F-4AFC-9276-62D75E374037}">
  <ds:schemaRefs/>
</ds:datastoreItem>
</file>

<file path=customXml/itemProps50.xml><?xml version="1.0" encoding="utf-8"?>
<ds:datastoreItem xmlns:ds="http://schemas.openxmlformats.org/officeDocument/2006/customXml" ds:itemID="{E719DB80-C1EE-47A5-9EFE-25270CDD6C9E}">
  <ds:schemaRefs/>
</ds:datastoreItem>
</file>

<file path=customXml/itemProps51.xml><?xml version="1.0" encoding="utf-8"?>
<ds:datastoreItem xmlns:ds="http://schemas.openxmlformats.org/officeDocument/2006/customXml" ds:itemID="{A1D259D3-1480-4DD1-B5D9-19847D5426C2}">
  <ds:schemaRefs/>
</ds:datastoreItem>
</file>

<file path=customXml/itemProps52.xml><?xml version="1.0" encoding="utf-8"?>
<ds:datastoreItem xmlns:ds="http://schemas.openxmlformats.org/officeDocument/2006/customXml" ds:itemID="{05B04B76-6FF1-450F-9448-62A48AF2FCFD}">
  <ds:schemaRefs/>
</ds:datastoreItem>
</file>

<file path=customXml/itemProps53.xml><?xml version="1.0" encoding="utf-8"?>
<ds:datastoreItem xmlns:ds="http://schemas.openxmlformats.org/officeDocument/2006/customXml" ds:itemID="{876FF064-2C93-4781-B834-8CD6103DDDC3}">
  <ds:schemaRefs/>
</ds:datastoreItem>
</file>

<file path=customXml/itemProps54.xml><?xml version="1.0" encoding="utf-8"?>
<ds:datastoreItem xmlns:ds="http://schemas.openxmlformats.org/officeDocument/2006/customXml" ds:itemID="{78949F69-DFFB-4D15-AF67-40DAD897909C}">
  <ds:schemaRefs/>
</ds:datastoreItem>
</file>

<file path=customXml/itemProps55.xml><?xml version="1.0" encoding="utf-8"?>
<ds:datastoreItem xmlns:ds="http://schemas.openxmlformats.org/officeDocument/2006/customXml" ds:itemID="{9EAA04B6-2A45-49DA-BE2E-F6F1A48E5C2B}">
  <ds:schemaRefs/>
</ds:datastoreItem>
</file>

<file path=customXml/itemProps56.xml><?xml version="1.0" encoding="utf-8"?>
<ds:datastoreItem xmlns:ds="http://schemas.openxmlformats.org/officeDocument/2006/customXml" ds:itemID="{A7A3D061-82EC-488A-9646-BEF12FC1E944}">
  <ds:schemaRefs/>
</ds:datastoreItem>
</file>

<file path=customXml/itemProps57.xml><?xml version="1.0" encoding="utf-8"?>
<ds:datastoreItem xmlns:ds="http://schemas.openxmlformats.org/officeDocument/2006/customXml" ds:itemID="{DDDB58A1-6ACB-4B69-A954-40B056828B95}">
  <ds:schemaRefs/>
</ds:datastoreItem>
</file>

<file path=customXml/itemProps58.xml><?xml version="1.0" encoding="utf-8"?>
<ds:datastoreItem xmlns:ds="http://schemas.openxmlformats.org/officeDocument/2006/customXml" ds:itemID="{5C86F29D-94EC-495F-A5F3-8C41DEEAAA9D}">
  <ds:schemaRefs/>
</ds:datastoreItem>
</file>

<file path=customXml/itemProps59.xml><?xml version="1.0" encoding="utf-8"?>
<ds:datastoreItem xmlns:ds="http://schemas.openxmlformats.org/officeDocument/2006/customXml" ds:itemID="{2577FC82-EA59-487A-843C-7001319AFCDB}">
  <ds:schemaRefs/>
</ds:datastoreItem>
</file>

<file path=customXml/itemProps6.xml><?xml version="1.0" encoding="utf-8"?>
<ds:datastoreItem xmlns:ds="http://schemas.openxmlformats.org/officeDocument/2006/customXml" ds:itemID="{3A0F1425-2F27-4B44-9850-25DC1845109C}">
  <ds:schemaRefs/>
</ds:datastoreItem>
</file>

<file path=customXml/itemProps60.xml><?xml version="1.0" encoding="utf-8"?>
<ds:datastoreItem xmlns:ds="http://schemas.openxmlformats.org/officeDocument/2006/customXml" ds:itemID="{D2B0F796-0060-42CB-96DA-AF8A9243B9E3}">
  <ds:schemaRefs/>
</ds:datastoreItem>
</file>

<file path=customXml/itemProps61.xml><?xml version="1.0" encoding="utf-8"?>
<ds:datastoreItem xmlns:ds="http://schemas.openxmlformats.org/officeDocument/2006/customXml" ds:itemID="{16EE57CE-C6D1-44A5-B11D-F330E5ABCA5A}">
  <ds:schemaRefs/>
</ds:datastoreItem>
</file>

<file path=customXml/itemProps62.xml><?xml version="1.0" encoding="utf-8"?>
<ds:datastoreItem xmlns:ds="http://schemas.openxmlformats.org/officeDocument/2006/customXml" ds:itemID="{0DEDABED-A21C-425D-B376-BC064550022B}">
  <ds:schemaRefs/>
</ds:datastoreItem>
</file>

<file path=customXml/itemProps7.xml><?xml version="1.0" encoding="utf-8"?>
<ds:datastoreItem xmlns:ds="http://schemas.openxmlformats.org/officeDocument/2006/customXml" ds:itemID="{A2AC7E32-8567-49FF-8054-D23901CF2948}">
  <ds:schemaRefs/>
</ds:datastoreItem>
</file>

<file path=customXml/itemProps8.xml><?xml version="1.0" encoding="utf-8"?>
<ds:datastoreItem xmlns:ds="http://schemas.openxmlformats.org/officeDocument/2006/customXml" ds:itemID="{CC5CE1EF-9B0E-4B0E-BD60-8ED4FEE248CD}">
  <ds:schemaRefs/>
</ds:datastoreItem>
</file>

<file path=customXml/itemProps9.xml><?xml version="1.0" encoding="utf-8"?>
<ds:datastoreItem xmlns:ds="http://schemas.openxmlformats.org/officeDocument/2006/customXml" ds:itemID="{C76E9BF4-C4A5-435D-BC37-457A5B05CAC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Summary</vt:lpstr>
      <vt:lpstr>Comparisons</vt:lpstr>
      <vt:lpstr>A&amp;E diverts</vt:lpstr>
      <vt:lpstr>G&amp;A bed avail.</vt:lpstr>
      <vt:lpstr>G&amp;A bed occ.</vt:lpstr>
      <vt:lpstr>Long stay</vt:lpstr>
      <vt:lpstr>D&amp;V</vt:lpstr>
      <vt:lpstr>Critical care</vt:lpstr>
      <vt:lpstr>PICU</vt:lpstr>
      <vt:lpstr>NICU</vt:lpstr>
      <vt:lpstr>Ambulance</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Emma Sharpe</cp:lastModifiedBy>
  <cp:lastPrinted>2017-12-11T11:22:53Z</cp:lastPrinted>
  <dcterms:created xsi:type="dcterms:W3CDTF">2017-12-11T11:20:09Z</dcterms:created>
  <dcterms:modified xsi:type="dcterms:W3CDTF">2018-01-18T16:35:33Z</dcterms:modified>
</cp:coreProperties>
</file>