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43"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 cacheId="22" r:id="rId36"/>
    <pivotCache cacheId="23" r:id="rId37"/>
    <pivotCache cacheId="24" r:id="rId38"/>
    <pivotCache cacheId="25" r:id="rId39"/>
    <pivotCache cacheId="26" r:id="rId40"/>
    <pivotCache cacheId="27" r:id="rId41"/>
    <pivotCache cacheId="28" r:id="rId42"/>
    <pivotCache cacheId="29" r:id="rId43"/>
    <pivotCache cacheId="30" r:id="rId44"/>
    <pivotCache cacheId="31" r:id="rId45"/>
    <pivotCache cacheId="32" r:id="rId46"/>
    <pivotCache cacheId="33" r:id="rId47"/>
    <pivotCache cacheId="34" r:id="rId48"/>
    <pivotCache cacheId="35" r:id="rId49"/>
    <pivotCache cacheId="36" r:id="rId50"/>
    <pivotCache cacheId="37" r:id="rId51"/>
    <pivotCache cacheId="38" r:id="rId52"/>
    <pivotCache cacheId="39" r:id="rId53"/>
    <pivotCache cacheId="40" r:id="rId54"/>
  </pivotCaches>
</workbook>
</file>

<file path=xl/calcChain.xml><?xml version="1.0" encoding="utf-8"?>
<calcChain xmlns="http://schemas.openxmlformats.org/spreadsheetml/2006/main">
  <c r="AW36" i="12" l="1"/>
  <c r="AW35" i="12"/>
  <c r="AW34" i="12"/>
  <c r="AW33" i="12"/>
  <c r="AW32" i="12"/>
  <c r="AW31" i="12"/>
  <c r="AW30" i="12"/>
  <c r="AW29" i="12"/>
  <c r="AW28" i="12"/>
  <c r="AX28" i="12"/>
  <c r="AV28" i="12"/>
  <c r="AW27" i="12"/>
  <c r="AW26" i="12"/>
  <c r="AW25" i="12"/>
  <c r="AW24" i="12"/>
  <c r="AW23" i="12"/>
  <c r="AW39" i="12"/>
  <c r="AW40" i="12"/>
  <c r="AW41" i="12"/>
  <c r="AW42" i="12"/>
  <c r="AW43" i="12"/>
  <c r="AW44" i="12"/>
  <c r="H39" i="1"/>
  <c r="AW11" i="12"/>
  <c r="I39" i="1"/>
  <c r="H38" i="1"/>
  <c r="H84" i="1" l="1"/>
  <c r="D84" i="1" l="1"/>
  <c r="F84" i="1"/>
  <c r="G84" i="1"/>
  <c r="I84" i="1"/>
  <c r="E84" i="1"/>
  <c r="D85" i="1"/>
  <c r="AS10" i="5"/>
  <c r="AR10" i="5"/>
  <c r="I83" i="1"/>
  <c r="BD143" i="7"/>
  <c r="BW144" i="6"/>
  <c r="AD143" i="6"/>
  <c r="AN432" i="4"/>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M291" i="4" l="1"/>
  <c r="I66" i="1" s="1"/>
  <c r="AM432" i="4"/>
  <c r="AM150" i="4"/>
  <c r="I64" i="1" s="1"/>
  <c r="J64" i="1"/>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H150" i="4" l="1"/>
  <c r="AL150" i="4"/>
  <c r="H64" i="1" s="1"/>
  <c r="AL291" i="4"/>
  <c r="AO432" i="4" l="1"/>
  <c r="AP432" i="4"/>
  <c r="AQ432" i="4"/>
  <c r="AR432" i="4"/>
  <c r="AS432" i="4"/>
  <c r="AT432" i="4"/>
  <c r="AU432" i="4"/>
  <c r="AL432" i="4"/>
  <c r="AN291" i="4"/>
  <c r="J66" i="1" s="1"/>
  <c r="AO291" i="4"/>
  <c r="K66" i="1" s="1"/>
  <c r="AP291" i="4"/>
  <c r="AQ291" i="4"/>
  <c r="AR291" i="4"/>
  <c r="AS291" i="4"/>
  <c r="AT291" i="4"/>
  <c r="AU291" i="4"/>
  <c r="N64" i="1"/>
  <c r="L64" i="1"/>
  <c r="K64" i="1"/>
  <c r="P64" i="1"/>
  <c r="O64" i="1"/>
  <c r="M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K150"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X12" i="5"/>
  <c r="AX13" i="5"/>
  <c r="AX14" i="5"/>
  <c r="AX15" i="5"/>
  <c r="AX16" i="5"/>
  <c r="AX17" i="5"/>
  <c r="AX18" i="5"/>
  <c r="AW6" i="5"/>
  <c r="AW7" i="5"/>
  <c r="AW8" i="5"/>
  <c r="AW9" i="5"/>
  <c r="AW10" i="5"/>
  <c r="AW11" i="5"/>
  <c r="AW12" i="5"/>
  <c r="AW13" i="5"/>
  <c r="AW14" i="5"/>
  <c r="AW15" i="5"/>
  <c r="AW16" i="5"/>
  <c r="AW17" i="5"/>
  <c r="AW18" i="5"/>
  <c r="AW5" i="5"/>
  <c r="AU5" i="5"/>
  <c r="AV6" i="5"/>
  <c r="AV7" i="5"/>
  <c r="AV8" i="5"/>
  <c r="AV9" i="5"/>
  <c r="AV10" i="5"/>
  <c r="AX10" i="5" s="1"/>
  <c r="AV11" i="5"/>
  <c r="AX11" i="5" s="1"/>
  <c r="AV12" i="5"/>
  <c r="AV13" i="5"/>
  <c r="AV14" i="5"/>
  <c r="AV15" i="5"/>
  <c r="AV16" i="5"/>
  <c r="AV17" i="5"/>
  <c r="AV18" i="5"/>
  <c r="AV5" i="5"/>
  <c r="AU6" i="5"/>
  <c r="AU7" i="5"/>
  <c r="AU8" i="5"/>
  <c r="AU9" i="5"/>
  <c r="AU10" i="5"/>
  <c r="AU11" i="5"/>
  <c r="AU12" i="5"/>
  <c r="AU13" i="5"/>
  <c r="AU14" i="5"/>
  <c r="AU15" i="5"/>
  <c r="AU16" i="5"/>
  <c r="AU17" i="5"/>
  <c r="AU18" i="5"/>
  <c r="AT6" i="5"/>
  <c r="AT7" i="5"/>
  <c r="AT8" i="5"/>
  <c r="AT9" i="5"/>
  <c r="AT10" i="5"/>
  <c r="AT11" i="5"/>
  <c r="AT12" i="5"/>
  <c r="AT13" i="5"/>
  <c r="AT14" i="5"/>
  <c r="AT15" i="5"/>
  <c r="AT16" i="5"/>
  <c r="AT17" i="5"/>
  <c r="AT18" i="5"/>
  <c r="AT5" i="5"/>
  <c r="AS7" i="5"/>
  <c r="AS6" i="5"/>
  <c r="AS8" i="5"/>
  <c r="AS9" i="5"/>
  <c r="AS11" i="5"/>
  <c r="AS12" i="5"/>
  <c r="AS13" i="5"/>
  <c r="AS14" i="5"/>
  <c r="AS15" i="5"/>
  <c r="AS16" i="5"/>
  <c r="AS17" i="5"/>
  <c r="AS18" i="5"/>
  <c r="AS5" i="5"/>
  <c r="AR18" i="5"/>
  <c r="AR6" i="5"/>
  <c r="E83" i="1" s="1"/>
  <c r="AR7" i="5"/>
  <c r="F83" i="1" s="1"/>
  <c r="AR8" i="5"/>
  <c r="G83" i="1" s="1"/>
  <c r="AR9" i="5"/>
  <c r="H83" i="1" s="1"/>
  <c r="AR11" i="5"/>
  <c r="AR12" i="5"/>
  <c r="AR13" i="5"/>
  <c r="AR14" i="5"/>
  <c r="AR15" i="5"/>
  <c r="AR16" i="5"/>
  <c r="AR17" i="5"/>
  <c r="AR5" i="5"/>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X9" i="5" l="1"/>
  <c r="AX6" i="5"/>
  <c r="P6" i="5"/>
  <c r="AX5" i="5"/>
  <c r="AX7" i="5"/>
  <c r="Q5" i="7"/>
  <c r="Q17" i="7"/>
  <c r="AX8" i="5"/>
  <c r="AI150" i="4"/>
  <c r="E88" i="1"/>
  <c r="AE7" i="3"/>
  <c r="AJ150" i="4"/>
  <c r="F64" i="1" s="1"/>
  <c r="D83" i="1"/>
  <c r="E85" i="1"/>
  <c r="E86" i="1"/>
  <c r="E87" i="1"/>
  <c r="D88" i="1"/>
  <c r="D87" i="1"/>
  <c r="D86" i="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K190" i="1" s="1"/>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K210" i="1" s="1"/>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K170" i="1" s="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F88" i="1" s="1"/>
  <c r="AF8" i="5"/>
  <c r="AF9" i="5"/>
  <c r="AF10" i="5"/>
  <c r="AF11" i="5"/>
  <c r="AF12" i="5"/>
  <c r="AF13" i="5"/>
  <c r="AF14" i="5"/>
  <c r="AF15" i="5"/>
  <c r="AF16" i="5"/>
  <c r="AF5" i="5"/>
  <c r="AE6" i="5"/>
  <c r="AE7" i="5"/>
  <c r="F87" i="1" s="1"/>
  <c r="AE8" i="5"/>
  <c r="AE9" i="5"/>
  <c r="AE10" i="5"/>
  <c r="AE11" i="5"/>
  <c r="AE12" i="5"/>
  <c r="AE14" i="5"/>
  <c r="AE15" i="5"/>
  <c r="AE16" i="5"/>
  <c r="AE17" i="5"/>
  <c r="AE18" i="5"/>
  <c r="AE5" i="5"/>
  <c r="AD5" i="5"/>
  <c r="AC5" i="5"/>
  <c r="AD6" i="5"/>
  <c r="AD7" i="5"/>
  <c r="F86" i="1" s="1"/>
  <c r="AD8" i="5"/>
  <c r="AD9" i="5"/>
  <c r="AD10" i="5"/>
  <c r="AD11" i="5"/>
  <c r="AD12" i="5"/>
  <c r="AD13" i="5"/>
  <c r="AD14" i="5"/>
  <c r="AD15" i="5"/>
  <c r="AD16" i="5"/>
  <c r="AD17" i="5"/>
  <c r="AD18" i="5"/>
  <c r="AB6" i="5"/>
  <c r="AC6" i="5"/>
  <c r="AC7" i="5"/>
  <c r="F85" i="1" s="1"/>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M83" i="1"/>
  <c r="G92" i="1"/>
  <c r="P93" i="1"/>
  <c r="P84" i="1"/>
  <c r="J93" i="1"/>
  <c r="J84" i="1"/>
  <c r="P85" i="1"/>
  <c r="P94" i="1"/>
  <c r="J85" i="1"/>
  <c r="J94" i="1"/>
  <c r="E93" i="1"/>
  <c r="L86" i="1"/>
  <c r="L95" i="1"/>
  <c r="F95" i="1"/>
  <c r="P96" i="1"/>
  <c r="P87" i="1"/>
  <c r="J87" i="1"/>
  <c r="J96" i="1"/>
  <c r="D97" i="1"/>
  <c r="K88" i="1"/>
  <c r="K97" i="1"/>
  <c r="E97" i="1"/>
  <c r="L92" i="1"/>
  <c r="F92" i="1"/>
  <c r="O93" i="1"/>
  <c r="O84" i="1"/>
  <c r="I93" i="1"/>
  <c r="O94" i="1"/>
  <c r="O85" i="1"/>
  <c r="I94" i="1"/>
  <c r="I85" i="1"/>
  <c r="Q95" i="1"/>
  <c r="Q86" i="1"/>
  <c r="K86" i="1"/>
  <c r="K95" i="1"/>
  <c r="E95" i="1"/>
  <c r="O96" i="1"/>
  <c r="O87" i="1"/>
  <c r="I96" i="1"/>
  <c r="I87" i="1"/>
  <c r="P97" i="1"/>
  <c r="P88" i="1"/>
  <c r="AG11" i="5"/>
  <c r="J97" i="1"/>
  <c r="J88" i="1"/>
  <c r="Q97" i="1"/>
  <c r="Q88" i="1"/>
  <c r="Q83" i="1"/>
  <c r="Q92" i="1"/>
  <c r="K92" i="1"/>
  <c r="E92" i="1"/>
  <c r="N93" i="1"/>
  <c r="N84" i="1"/>
  <c r="H93" i="1"/>
  <c r="N94" i="1"/>
  <c r="N85" i="1"/>
  <c r="H85" i="1"/>
  <c r="H94" i="1"/>
  <c r="P95" i="1"/>
  <c r="P86" i="1"/>
  <c r="J95" i="1"/>
  <c r="J86" i="1"/>
  <c r="D94" i="1"/>
  <c r="N87" i="1"/>
  <c r="N96" i="1"/>
  <c r="H96" i="1"/>
  <c r="H87" i="1"/>
  <c r="O88" i="1"/>
  <c r="O97" i="1"/>
  <c r="I97" i="1"/>
  <c r="I88" i="1"/>
  <c r="P92" i="1"/>
  <c r="P83" i="1"/>
  <c r="J92" i="1"/>
  <c r="D92" i="1"/>
  <c r="M84" i="1"/>
  <c r="M93" i="1"/>
  <c r="G93" i="1"/>
  <c r="M85" i="1"/>
  <c r="M94" i="1"/>
  <c r="G85" i="1"/>
  <c r="G94" i="1"/>
  <c r="O95" i="1"/>
  <c r="O86" i="1"/>
  <c r="I95" i="1"/>
  <c r="I86" i="1"/>
  <c r="D95" i="1"/>
  <c r="M87" i="1"/>
  <c r="M96" i="1"/>
  <c r="G96" i="1"/>
  <c r="G87" i="1"/>
  <c r="AG15" i="5"/>
  <c r="N88" i="1"/>
  <c r="N97" i="1"/>
  <c r="H97" i="1"/>
  <c r="H88" i="1"/>
  <c r="O92" i="1"/>
  <c r="O83" i="1"/>
  <c r="I92" i="1"/>
  <c r="D93" i="1"/>
  <c r="L84" i="1"/>
  <c r="L93" i="1"/>
  <c r="F93" i="1"/>
  <c r="L94" i="1"/>
  <c r="L85" i="1"/>
  <c r="F94" i="1"/>
  <c r="N95" i="1"/>
  <c r="N86" i="1"/>
  <c r="H95" i="1"/>
  <c r="H86" i="1"/>
  <c r="D96" i="1"/>
  <c r="L96" i="1"/>
  <c r="L87" i="1"/>
  <c r="F96" i="1"/>
  <c r="M97" i="1"/>
  <c r="M88" i="1"/>
  <c r="G97" i="1"/>
  <c r="G88" i="1"/>
  <c r="N92" i="1"/>
  <c r="N83" i="1"/>
  <c r="H92" i="1"/>
  <c r="Q93" i="1"/>
  <c r="Q84" i="1"/>
  <c r="K93" i="1"/>
  <c r="K84" i="1"/>
  <c r="Q85" i="1"/>
  <c r="Q94" i="1"/>
  <c r="K94" i="1"/>
  <c r="K85" i="1"/>
  <c r="E94" i="1"/>
  <c r="M95" i="1"/>
  <c r="M86" i="1"/>
  <c r="G95" i="1"/>
  <c r="G86" i="1"/>
  <c r="AG18" i="5"/>
  <c r="Q96" i="1"/>
  <c r="Q87" i="1"/>
  <c r="K96" i="1"/>
  <c r="K87" i="1"/>
  <c r="AG6" i="5"/>
  <c r="E96" i="1"/>
  <c r="L97" i="1"/>
  <c r="L88"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<sst xmlns="http://schemas.openxmlformats.org/spreadsheetml/2006/main" count="2807" uniqueCount="397">
  <si>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</si>
  <si>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</si>
  <si>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</si>
  <si>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</si>
  <si>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</si>
  <si>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</si>
  <si>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</si>
  <si>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</si>
  <si>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</si>
  <si>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</si>
  <si>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</si>
  <si>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</si>
  <si>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</si>
  <si>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</si>
  <si>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</si>
  <si>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</si>
  <si>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</si>
  <si>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</si>
  <si>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</si>
  <si>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</si>
  <si>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</si>
  <si>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</si>
  <si>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</si>
  <si>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</si>
  <si>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</si>
  <si>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</si>
  <si>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</si>
  <si>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</si>
  <si>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</si>
  <si>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</si>
  <si>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</si>
  <si>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</si>
  <si>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</si>
  <si>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</si>
  <si>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</si>
  <si>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</si>
  <si>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</si>
  <si>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</si>
  <si>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</si>
  <si>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</si>
  <si>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</si>
  <si>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</si>
  <si>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</si>
  <si>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</si>
  <si>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</si>
  <si>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</si>
  <si>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</si>
  <si>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</si>
  <si>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</si>
  <si>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</si>
  <si>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</si>
  <si>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</si>
  <si>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</si>
  <si>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</si>
  <si>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</si>
  <si>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</si>
  <si>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</si>
  <si>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</si>
  <si>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</si>
  <si>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</si>
  <si>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</si>
  <si>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</si>
  <si>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</si>
  <si>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</si>
  <si>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</si>
  <si>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</si>
  <si>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</si>
  <si>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</si>
  <si>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</si>
  <si>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</si>
  <si>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</si>
  <si>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</si>
  <si>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</si>
  <si>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</si>
  <si>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</si>
  <si>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</si>
  <si>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</si>
  <si>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</si>
  <si>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</si>
  <si>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</si>
  <si>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</si>
  <si>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</si>
  <si>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</si>
  <si>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</si>
  <si>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</si>
  <si>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</si>
  <si>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</si>
  <si>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</si>
  <si>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</si>
  <si>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</si>
  <si>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</si>
  <si>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</si>
  <si>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</si>
  <si>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</si>
  <si>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</si>
  <si>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</si>
  <si>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</si>
  <si>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</si>
  <si>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</si>
  <si>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</si>
  <si>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</si>
  <si>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</si>
  <si>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</si>
  <si>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</si>
  <si>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</si>
  <si>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</si>
  <si>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</si>
  <si>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</si>
  <si>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</si>
  <si>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</si>
  <si>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</si>
  <si>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</si>
  <si>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</si>
  <si>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</si>
  <si>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</si>
  <si>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</si>
  <si>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</si>
  <si>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</si>
  <si>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</si>
  <si>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</si>
  <si>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</si>
  <si>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</si>
  <si>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</si>
  <si>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</si>
  <si>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</si>
  <si>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</si>
  <si>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</si>
  <si>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</si>
  <si>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</si>
  <si>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</si>
  <si>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</si>
  <si>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</si>
  <si>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</si>
  <si>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</si>
  <si>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</si>
  <si>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</si>
  <si>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</si>
  <si>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</si>
  <si>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</si>
  <si>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</si>
  <si>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</si>
  <si>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</si>
  <si>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</si>
  <si>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</si>
  <si>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</si>
  <si>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</si>
  <si>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</si>
  <si>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</si>
  <si>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</si>
  <si>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</si>
  <si>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</si>
  <si>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</si>
  <si>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</si>
  <si>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</si>
  <si>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</si>
  <si>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</si>
  <si>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</si>
  <si>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</si>
  <si>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</si>
  <si>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</si>
  <si>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</si>
  <si>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</si>
  <si>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</si>
  <si>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</si>
  <si>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</si>
  <si>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</si>
  <si>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</si>
  <si>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</si>
  <si>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</si>
  <si>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</si>
  <si>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</si>
  <si>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</si>
  <si>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</si>
  <si>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</si>
  <si>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</si>
  <si>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</si>
  <si>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</si>
  <si>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</si>
  <si>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</si>
  <si>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</si>
  <si>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</si>
  <si>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</si>
  <si>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</si>
  <si>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</si>
  <si>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</si>
  <si>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</si>
  <si>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</si>
  <si>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</si>
  <si>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</si>
  <si>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</si>
  <si>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</si>
  <si>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</si>
  <si>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</si>
  <si>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</si>
  <si>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</si>
  <si>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</si>
  <si>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</si>
  <si>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</si>
  <si>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</si>
  <si>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</si>
  <si>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</si>
  <si>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</si>
  <si>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</si>
  <si>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</si>
  <si>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</si>
  <si>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</si>
  <si>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</si>
  <si>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</si>
  <si>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</si>
  <si>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</si>
  <si>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</si>
  <si>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</si>
  <si>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</si>
  <si>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</si>
  <si>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</si>
  <si>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</si>
  <si>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</si>
  <si>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</si>
  <si>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</si>
  <si>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</si>
  <si>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</si>
  <si>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</si>
  <si>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</si>
  <si>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</si>
  <si>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</si>
  <si>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</si>
  <si>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</si>
  <si>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</si>
  <si>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</si>
  <si>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</si>
  <si>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</si>
  <si>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</si>
  <si>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</si>
  <si>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</si>
  <si>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</si>
  <si>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</si>
  <si>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</si>
  <si>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</si>
  <si>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</si>
  <si>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</si>
  <si>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</si>
  <si>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</si>
  <si>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</si>
  <si>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</si>
  <si>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</si>
  <si>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</si>
  <si>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</si>
  <si>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</si>
  <si>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</si>
  <si>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</si>
  <si>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</si>
  <si>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</si>
  <si>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</si>
  <si>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</si>
  <si>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</si>
  <si>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</si>
  <si>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</si>
  <si>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</si>
  <si>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</si>
  <si>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</si>
  <si>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The data shows the average number of patients per day with stays of 7 days or more or 21 days or more.</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</si>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</sst>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6">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4" fillId="0" borderId="0" xfId="0" applyFont="1" applyAlignment="1">
      <alignment horizontal="center"/>
    </xf>
    <xf numFmtId="0" fontId="0" fillId="2" borderId="5" xfId="0" applyFont="1" applyFill="1" applyBorder="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2" fontId="2" fillId="2" borderId="5" xfId="0" applyNumberFormat="1" applyFont="1" applyFill="1" applyBorder="1" applyAlignment="1">
      <alignment horizontal="center"/>
    </xf>
    <xf numFmtId="0" fontId="6" fillId="7" borderId="0" xfId="0" applyFont="1" applyFill="1" applyAlignment="1">
      <alignment horizontal="center" vertical="center" textRotation="90"/>
    </xf>
    <xf numFmtId="0" fontId="3" fillId="3"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18670080"/>
        <c:axId val="118708096"/>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18670080"/>
        <c:axId val="118708096"/>
      </c:lineChart>
      <c:catAx>
        <c:axId val="11867008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18708096"/>
        <c:crosses val="autoZero"/>
        <c:auto val="1"/>
        <c:lblAlgn val="ctr"/>
        <c:lblOffset val="100"/>
        <c:noMultiLvlLbl val="0"/>
      </c:catAx>
      <c:valAx>
        <c:axId val="118708096"/>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118670080"/>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338581760"/>
        <c:axId val="338588032"/>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338581760"/>
        <c:axId val="338588032"/>
      </c:lineChart>
      <c:catAx>
        <c:axId val="33858176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38588032"/>
        <c:crosses val="autoZero"/>
        <c:auto val="1"/>
        <c:lblAlgn val="ctr"/>
        <c:lblOffset val="100"/>
        <c:noMultiLvlLbl val="0"/>
      </c:catAx>
      <c:valAx>
        <c:axId val="338588032"/>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581760"/>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609664"/>
        <c:axId val="338611584"/>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338609664"/>
        <c:axId val="338611584"/>
      </c:lineChart>
      <c:catAx>
        <c:axId val="33860966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38611584"/>
        <c:crosses val="autoZero"/>
        <c:auto val="1"/>
        <c:lblAlgn val="ctr"/>
        <c:lblOffset val="100"/>
        <c:noMultiLvlLbl val="0"/>
      </c:catAx>
      <c:valAx>
        <c:axId val="338611584"/>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338609664"/>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719488"/>
        <c:axId val="338721408"/>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338719488"/>
        <c:axId val="338721408"/>
      </c:lineChart>
      <c:catAx>
        <c:axId val="33871948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38721408"/>
        <c:crosses val="autoZero"/>
        <c:auto val="1"/>
        <c:lblAlgn val="ctr"/>
        <c:lblOffset val="100"/>
        <c:noMultiLvlLbl val="0"/>
      </c:catAx>
      <c:valAx>
        <c:axId val="338721408"/>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719488"/>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845696"/>
        <c:axId val="338847616"/>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338845696"/>
        <c:axId val="338847616"/>
      </c:lineChart>
      <c:catAx>
        <c:axId val="33884569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38847616"/>
        <c:crosses val="autoZero"/>
        <c:auto val="1"/>
        <c:lblAlgn val="ctr"/>
        <c:lblOffset val="100"/>
        <c:noMultiLvlLbl val="0"/>
      </c:catAx>
      <c:valAx>
        <c:axId val="33884761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84569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869248"/>
        <c:axId val="338871424"/>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338869248"/>
        <c:axId val="338871424"/>
      </c:lineChart>
      <c:catAx>
        <c:axId val="33886924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38871424"/>
        <c:crosses val="autoZero"/>
        <c:auto val="1"/>
        <c:lblAlgn val="ctr"/>
        <c:lblOffset val="100"/>
        <c:noMultiLvlLbl val="0"/>
      </c:catAx>
      <c:valAx>
        <c:axId val="338871424"/>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869248"/>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9301504"/>
        <c:axId val="339303424"/>
      </c:barChart>
      <c:catAx>
        <c:axId val="33930150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39303424"/>
        <c:crosses val="autoZero"/>
        <c:auto val="1"/>
        <c:lblAlgn val="ctr"/>
        <c:lblOffset val="100"/>
        <c:noMultiLvlLbl val="0"/>
      </c:catAx>
      <c:valAx>
        <c:axId val="33930342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9301504"/>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341046784"/>
        <c:axId val="341048704"/>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341046784"/>
        <c:axId val="341048704"/>
      </c:lineChart>
      <c:catAx>
        <c:axId val="34104678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41048704"/>
        <c:crosses val="autoZero"/>
        <c:auto val="1"/>
        <c:lblAlgn val="ctr"/>
        <c:lblOffset val="100"/>
        <c:noMultiLvlLbl val="0"/>
      </c:catAx>
      <c:valAx>
        <c:axId val="341048704"/>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341046784"/>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18749440"/>
        <c:axId val="123078144"/>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18749440"/>
        <c:axId val="123078144"/>
      </c:lineChart>
      <c:catAx>
        <c:axId val="1187494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23078144"/>
        <c:crosses val="autoZero"/>
        <c:auto val="1"/>
        <c:lblAlgn val="ctr"/>
        <c:lblOffset val="100"/>
        <c:noMultiLvlLbl val="0"/>
      </c:catAx>
      <c:valAx>
        <c:axId val="12307814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18749440"/>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4438784"/>
        <c:axId val="126650624"/>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124438784"/>
        <c:axId val="126650624"/>
      </c:lineChart>
      <c:catAx>
        <c:axId val="124438784"/>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126650624"/>
        <c:crosses val="autoZero"/>
        <c:auto val="1"/>
        <c:lblAlgn val="ctr"/>
        <c:lblOffset val="100"/>
        <c:noMultiLvlLbl val="0"/>
      </c:catAx>
      <c:valAx>
        <c:axId val="12665062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4438784"/>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8514304"/>
        <c:axId val="188987648"/>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128514304"/>
        <c:axId val="188987648"/>
      </c:lineChart>
      <c:catAx>
        <c:axId val="12851430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88987648"/>
        <c:crosses val="autoZero"/>
        <c:auto val="1"/>
        <c:lblAlgn val="ctr"/>
        <c:lblOffset val="100"/>
        <c:noMultiLvlLbl val="0"/>
      </c:catAx>
      <c:valAx>
        <c:axId val="18898764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8514304"/>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29148160"/>
        <c:axId val="229151488"/>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229148160"/>
        <c:axId val="229151488"/>
      </c:lineChart>
      <c:catAx>
        <c:axId val="22914816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29151488"/>
        <c:crosses val="autoZero"/>
        <c:auto val="1"/>
        <c:lblAlgn val="ctr"/>
        <c:lblOffset val="100"/>
        <c:noMultiLvlLbl val="0"/>
      </c:catAx>
      <c:valAx>
        <c:axId val="22915148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29148160"/>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65669248"/>
        <c:axId val="265672192"/>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265669248"/>
        <c:axId val="265672192"/>
      </c:lineChart>
      <c:catAx>
        <c:axId val="26566924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65672192"/>
        <c:crosses val="autoZero"/>
        <c:auto val="1"/>
        <c:lblAlgn val="ctr"/>
        <c:lblOffset val="100"/>
        <c:noMultiLvlLbl val="0"/>
      </c:catAx>
      <c:valAx>
        <c:axId val="265672192"/>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65669248"/>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68985856"/>
        <c:axId val="269642368"/>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68985856"/>
        <c:axId val="269642368"/>
      </c:lineChart>
      <c:catAx>
        <c:axId val="26898585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69642368"/>
        <c:crosses val="autoZero"/>
        <c:auto val="1"/>
        <c:lblAlgn val="ctr"/>
        <c:lblOffset val="100"/>
        <c:noMultiLvlLbl val="0"/>
      </c:catAx>
      <c:valAx>
        <c:axId val="26964236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68985856"/>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497536"/>
        <c:axId val="338499456"/>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38497536"/>
        <c:axId val="338499456"/>
      </c:lineChart>
      <c:catAx>
        <c:axId val="33849753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38499456"/>
        <c:crosses val="autoZero"/>
        <c:auto val="1"/>
        <c:lblAlgn val="ctr"/>
        <c:lblOffset val="100"/>
        <c:noMultiLvlLbl val="0"/>
      </c:catAx>
      <c:valAx>
        <c:axId val="33849945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497536"/>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38541952"/>
        <c:axId val="338556416"/>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38541952"/>
        <c:axId val="338556416"/>
      </c:lineChart>
      <c:catAx>
        <c:axId val="33854195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38556416"/>
        <c:crosses val="autoZero"/>
        <c:auto val="1"/>
        <c:lblAlgn val="ctr"/>
        <c:lblOffset val="100"/>
        <c:noMultiLvlLbl val="0"/>
      </c:catAx>
      <c:valAx>
        <c:axId val="33855641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38541952"/>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hamaila Butt" refreshedDate="43482.46111261574"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6">
        <s v="[Winter bed occ over 14 days].[Week].&amp;[1]" c="1"/>
        <s v="[Winter bed occ over 14 days].[Week].&amp;[2]" c="2"/>
        <s v="[Winter bed occ over 14 days].[Week].&amp;[3]" c="3"/>
        <s v="[Winter bed occ over 14 days].[Week].&amp;[4]" c="4"/>
        <s v="[Winter bed occ over 14 days].[Week].&amp;[5]" c="5"/>
        <s v="[Winter bed occ over 14 days].[Week].&amp;[6]" c="6"/>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482.46112650462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482.46112800925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482.46112939815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482.46113090277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482.461132986115"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482.46113460648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482.46113587963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482.461137152779"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482.46113888888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482.46114016203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482.4611142361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482.46114166666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482.46114305555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482.46114456018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482.461146180554"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482.46114745370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482.461148726848"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482.461149884257"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482.46115115740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482.461152546297"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482.46115370370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482.46111608796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482.46115555555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42">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482.461156828707"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482.46115798610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482.46115914351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482.46116041666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482.46116180555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482.46116296296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482.46116435185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482.46116550925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hamaila Butt" refreshedDate="43482.46116666666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482.461117708335"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hamaila Butt" refreshedDate="43482.46116793981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6">
        <s v="[Winter daily sitreps].[Week].&amp;[1.]" c="1"/>
        <s v="[Winter daily sitreps].[Week].&amp;[2.]" c="2"/>
        <s v="[Winter daily sitreps].[Week].&amp;[3.]" c="3"/>
        <s v="[Winter daily sitreps].[Week].&amp;[4.]" c="4"/>
        <s v="[Winter daily sitreps].[Week].&amp;[5.]" c="5"/>
        <s v="[Winter daily sitreps].[Week].&amp;[6.]" c="6"/>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hamaila Butt" refreshedDate="43482.46117048610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482.46111898148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482.4611204861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482.46112187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482.4611234953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6">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482.46112523147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pivotTable1.xml><?xml version="1.0" encoding="utf-8"?>
<pivotTableDefinition xmlns="http://schemas.openxmlformats.org/spreadsheetml/2006/main" name="PivotTable8" cacheId="25"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2" firstHeaderRow="1" firstDataRow="1" firstDataCol="1" rowPageCount="1" colPageCount="1"/>
  <pivotFields count="3">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s>
  <rowFields count="1">
    <field x="1"/>
  </rowFields>
  <rowItems count="7">
    <i>
      <x/>
    </i>
    <i>
      <x v="1"/>
    </i>
    <i>
      <x v="2"/>
    </i>
    <i>
      <x v="3"/>
    </i>
    <i>
      <x v="4"/>
    </i>
    <i>
      <x v="5"/>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40"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CC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7">
        <item x="0"/>
        <item x="1"/>
        <item x="2"/>
        <item x="3"/>
        <item x="4"/>
        <item x="5"/>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48">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19"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4"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7">
        <item x="0"/>
        <item x="1"/>
        <item x="2"/>
        <item x="3"/>
        <item x="4"/>
        <item x="5"/>
        <item t="default"/>
      </items>
    </pivotField>
  </pivotFields>
  <rowFields count="1">
    <field x="4"/>
  </rowFields>
  <rowItems count="7">
    <i>
      <x/>
    </i>
    <i>
      <x v="1"/>
    </i>
    <i>
      <x v="2"/>
    </i>
    <i>
      <x v="3"/>
    </i>
    <i>
      <x v="4"/>
    </i>
    <i>
      <x v="5"/>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43" applyNumberFormats="0" applyBorderFormats="0" applyFontFormats="0" applyPatternFormats="0" applyAlignmentFormats="0" applyWidthHeightFormats="1" dataCaption="Values" tag="adfc440e-7866-4953-bb1b-eb581333be63" updatedVersion="4" minRefreshableVersion="3" useAutoFormatting="1" subtotalHiddenItems="1" itemPrintTitles="1" createdVersion="4" indent="0" outline="1" outlineData="1" multipleFieldFilters="0" fieldListSortAscending="1">
  <location ref="AI6:AO14"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s>
  <rowFields count="1">
    <field x="2"/>
  </rowFields>
  <rowItems count="7">
    <i>
      <x/>
    </i>
    <i>
      <x v="1"/>
    </i>
    <i>
      <x v="2"/>
    </i>
    <i>
      <x v="3"/>
    </i>
    <i>
      <x v="4"/>
    </i>
    <i>
      <x v="5"/>
    </i>
    <i t="grand">
      <x/>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28"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3"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7">
        <item x="0"/>
        <item x="1"/>
        <item x="2"/>
        <item x="3"/>
        <item x="4"/>
        <item x="5"/>
        <item t="default"/>
      </items>
    </pivotField>
    <pivotField dataField="1" showAll="0"/>
  </pivotFields>
  <rowFields count="1">
    <field x="2"/>
  </rowFields>
  <rowItems count="7">
    <i>
      <x/>
    </i>
    <i>
      <x v="1"/>
    </i>
    <i>
      <x v="2"/>
    </i>
    <i>
      <x v="3"/>
    </i>
    <i>
      <x v="4"/>
    </i>
    <i>
      <x v="5"/>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1"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3"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7">
        <item x="0"/>
        <item x="1"/>
        <item x="2"/>
        <item x="3"/>
        <item x="4"/>
        <item x="5"/>
        <item t="default"/>
      </items>
    </pivotField>
    <pivotField dataField="1" showAll="0"/>
  </pivotFields>
  <rowFields count="1">
    <field x="2"/>
  </rowFields>
  <rowItems count="7">
    <i>
      <x/>
    </i>
    <i>
      <x v="1"/>
    </i>
    <i>
      <x v="2"/>
    </i>
    <i>
      <x v="3"/>
    </i>
    <i>
      <x v="4"/>
    </i>
    <i>
      <x v="5"/>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4" cacheId="13"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47"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dataField="1"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17" cacheId="30"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s>
  <rowFields count="1">
    <field x="1"/>
  </rowFields>
  <rowItems count="6">
    <i>
      <x/>
    </i>
    <i>
      <x v="1"/>
    </i>
    <i>
      <x v="2"/>
    </i>
    <i>
      <x v="3"/>
    </i>
    <i>
      <x v="4"/>
    </i>
    <i>
      <x v="5"/>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20" cacheId="16"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47"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dataField="1"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2" cacheId="15"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3"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7">
    <i>
      <x/>
    </i>
    <i>
      <x v="1"/>
    </i>
    <i>
      <x v="2"/>
    </i>
    <i>
      <x v="3"/>
    </i>
    <i>
      <x v="4"/>
    </i>
    <i>
      <x v="5"/>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23" cacheId="14"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BX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6">
    <i>
      <x/>
    </i>
    <i>
      <x v="1"/>
    </i>
    <i>
      <x v="2"/>
    </i>
    <i>
      <x v="3"/>
    </i>
    <i>
      <x v="4"/>
    </i>
    <i>
      <x v="5"/>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6" cacheId="26"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4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9" cacheId="17"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E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6">
    <i>
      <x/>
    </i>
    <i>
      <x v="1"/>
    </i>
    <i>
      <x v="2"/>
    </i>
    <i>
      <x v="3"/>
    </i>
    <i>
      <x v="4"/>
    </i>
    <i>
      <x v="5"/>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8" cacheId="18"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3"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s>
  <rowFields count="1">
    <field x="2"/>
  </rowFields>
  <rowItems count="7">
    <i>
      <x/>
    </i>
    <i>
      <x v="1"/>
    </i>
    <i>
      <x v="2"/>
    </i>
    <i>
      <x v="3"/>
    </i>
    <i>
      <x v="4"/>
    </i>
    <i>
      <x v="5"/>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31"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s>
  <rowFields count="1">
    <field x="1"/>
  </rowFields>
  <rowItems count="6">
    <i>
      <x/>
    </i>
    <i>
      <x v="1"/>
    </i>
    <i>
      <x v="2"/>
    </i>
    <i>
      <x v="3"/>
    </i>
    <i>
      <x v="4"/>
    </i>
    <i>
      <x v="5"/>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7" cacheId="33"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8" cacheId="11"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4"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s>
  <rowFields count="1">
    <field x="3"/>
  </rowFields>
  <rowItems count="7">
    <i>
      <x/>
    </i>
    <i>
      <x v="1"/>
    </i>
    <i>
      <x v="2"/>
    </i>
    <i>
      <x v="3"/>
    </i>
    <i>
      <x v="4"/>
    </i>
    <i>
      <x v="5"/>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6" cacheId="12"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4"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s>
  <rowFields count="1">
    <field x="3"/>
  </rowFields>
  <rowItems count="7">
    <i>
      <x/>
    </i>
    <i>
      <x v="1"/>
    </i>
    <i>
      <x v="2"/>
    </i>
    <i>
      <x v="3"/>
    </i>
    <i>
      <x v="4"/>
    </i>
    <i>
      <x v="5"/>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5" cacheId="32"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 cacheId="35"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4" cacheId="8"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1" cacheId="34"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4" cacheId="27"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4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4" cacheId="7"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4"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7">
    <i>
      <x/>
    </i>
    <i>
      <x v="1"/>
    </i>
    <i>
      <x v="2"/>
    </i>
    <i>
      <x v="3"/>
    </i>
    <i>
      <x v="4"/>
    </i>
    <i>
      <x v="5"/>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3" cacheId="37"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2" cacheId="10"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9"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4"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7">
    <i>
      <x/>
    </i>
    <i>
      <x v="1"/>
    </i>
    <i>
      <x v="2"/>
    </i>
    <i>
      <x v="3"/>
    </i>
    <i>
      <x v="4"/>
    </i>
    <i>
      <x v="5"/>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36"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9" cacheId="39"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6" cacheId="38"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s>
  <rowFields count="1">
    <field x="1"/>
  </rowFields>
  <rowItems count="6">
    <i>
      <x/>
    </i>
    <i>
      <x v="1"/>
    </i>
    <i>
      <x v="2"/>
    </i>
    <i>
      <x v="3"/>
    </i>
    <i>
      <x v="4"/>
    </i>
    <i>
      <x v="5"/>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8" cacheId="6"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4"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7">
    <i>
      <x/>
    </i>
    <i>
      <x v="1"/>
    </i>
    <i>
      <x v="2"/>
    </i>
    <i>
      <x v="3"/>
    </i>
    <i>
      <x v="4"/>
    </i>
    <i>
      <x v="5"/>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10" cacheId="5"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4"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7">
    <i>
      <x/>
    </i>
    <i>
      <x v="1"/>
    </i>
    <i>
      <x v="2"/>
    </i>
    <i>
      <x v="3"/>
    </i>
    <i>
      <x v="4"/>
    </i>
    <i>
      <x v="5"/>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2"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D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6">
    <i>
      <x/>
    </i>
    <i>
      <x v="1"/>
    </i>
    <i>
      <x v="2"/>
    </i>
    <i>
      <x v="3"/>
    </i>
    <i>
      <x v="4"/>
    </i>
    <i>
      <x v="5"/>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9" cacheId="24"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3"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7">
        <item x="0"/>
        <item x="1"/>
        <item x="2"/>
        <item x="3"/>
        <item x="4"/>
        <item x="5"/>
        <item t="default"/>
      </items>
    </pivotField>
  </pivotFields>
  <rowFields count="1">
    <field x="3"/>
  </rowFields>
  <rowItems count="7">
    <i>
      <x/>
    </i>
    <i>
      <x v="1"/>
    </i>
    <i>
      <x v="2"/>
    </i>
    <i>
      <x v="3"/>
    </i>
    <i>
      <x v="4"/>
    </i>
    <i>
      <x v="5"/>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3"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3"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6">
    <i>
      <x/>
    </i>
    <i>
      <x v="1"/>
    </i>
    <i>
      <x v="2"/>
    </i>
    <i>
      <x v="3"/>
    </i>
    <i>
      <x v="4"/>
    </i>
    <i>
      <x v="5"/>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4"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2"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6">
    <i>
      <x/>
    </i>
    <i>
      <x v="1"/>
    </i>
    <i>
      <x v="2"/>
    </i>
    <i>
      <x v="3"/>
    </i>
    <i>
      <x v="4"/>
    </i>
    <i>
      <x v="5"/>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0" cacheId="23"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2"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1"/>
  </rowFields>
  <rowItems count="7">
    <i>
      <x/>
    </i>
    <i>
      <x v="1"/>
    </i>
    <i>
      <x v="2"/>
    </i>
    <i>
      <x v="3"/>
    </i>
    <i>
      <x v="4"/>
    </i>
    <i>
      <x v="5"/>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1" cacheId="29"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47"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s>
  <rowFields count="1">
    <field x="4"/>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3" cacheId="21"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4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s>
  <rowFields count="1">
    <field x="4"/>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2" cacheId="22"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4"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7">
        <item x="0"/>
        <item x="1"/>
        <item x="2"/>
        <item x="3"/>
        <item x="4"/>
        <item x="5"/>
        <item t="default"/>
      </items>
    </pivotField>
  </pivotFields>
  <rowFields count="1">
    <field x="5"/>
  </rowFields>
  <rowItems count="7">
    <i>
      <x/>
    </i>
    <i>
      <x v="1"/>
    </i>
    <i>
      <x v="2"/>
    </i>
    <i>
      <x v="3"/>
    </i>
    <i>
      <x v="4"/>
    </i>
    <i>
      <x v="5"/>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20"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2"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7">
        <item x="0"/>
        <item x="1"/>
        <item x="2"/>
        <item x="3"/>
        <item x="4"/>
        <item x="5"/>
        <item t="default"/>
      </items>
    </pivotField>
  </pivotFields>
  <rowFields count="1">
    <field x="3"/>
  </rowFields>
  <rowItems count="7">
    <i>
      <x/>
    </i>
    <i>
      <x v="1"/>
    </i>
    <i>
      <x v="2"/>
    </i>
    <i>
      <x v="3"/>
    </i>
    <i>
      <x v="4"/>
    </i>
    <i>
      <x v="5"/>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zoomScaleNormal="100" workbookViewId="0">
      <pane ySplit="4" topLeftCell="A5" activePane="bottomLeft" state="frozen"/>
      <selection pane="bottomLeft" activeCell="AD18" sqref="AD18"/>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24" max="24" width="8.7109375" customWidth="1"/>
    <col min="25" max="25" width="2.140625" customWidth="1"/>
    <col min="26" max="26" width="9.140625" customWidth="1"/>
  </cols>
  <sheetData>
    <row r="2" spans="2:29" ht="84" customHeight="1" x14ac:dyDescent="0.25">
      <c r="C2" s="131" t="s">
        <v>340</v>
      </c>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4" spans="2:29" ht="15" customHeight="1" x14ac:dyDescent="0.35">
      <c r="C4" s="5"/>
      <c r="D4" s="23" t="s">
        <v>51</v>
      </c>
      <c r="E4" s="23" t="s">
        <v>52</v>
      </c>
      <c r="F4" s="23" t="s">
        <v>53</v>
      </c>
      <c r="G4" s="23" t="s">
        <v>54</v>
      </c>
      <c r="H4" s="23" t="s">
        <v>55</v>
      </c>
      <c r="I4" s="23" t="s">
        <v>56</v>
      </c>
      <c r="J4" s="23" t="s">
        <v>57</v>
      </c>
      <c r="K4" s="23" t="s">
        <v>58</v>
      </c>
      <c r="L4" s="23" t="s">
        <v>59</v>
      </c>
      <c r="M4" s="23" t="s">
        <v>60</v>
      </c>
      <c r="N4" s="23" t="s">
        <v>61</v>
      </c>
      <c r="O4" s="23" t="s">
        <v>62</v>
      </c>
      <c r="P4" s="23" t="s">
        <v>63</v>
      </c>
      <c r="Q4" s="23"/>
      <c r="S4" s="121" t="s">
        <v>32</v>
      </c>
      <c r="T4" s="121"/>
      <c r="U4" s="121"/>
      <c r="V4" s="121"/>
      <c r="W4" s="121"/>
      <c r="X4" s="121"/>
      <c r="Z4" s="121" t="s">
        <v>6</v>
      </c>
      <c r="AA4" s="121"/>
      <c r="AB4" s="121"/>
      <c r="AC4" s="121"/>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26" t="s">
        <v>5</v>
      </c>
      <c r="C6" s="1" t="s">
        <v>0</v>
      </c>
      <c r="D6" s="84">
        <v>25</v>
      </c>
      <c r="E6" s="84">
        <v>30</v>
      </c>
      <c r="F6" s="84">
        <v>6</v>
      </c>
      <c r="G6" s="84">
        <v>39</v>
      </c>
      <c r="H6" s="84">
        <v>32</v>
      </c>
      <c r="I6" s="84">
        <v>6</v>
      </c>
      <c r="J6" s="84">
        <v>20</v>
      </c>
      <c r="K6" s="84">
        <v>43</v>
      </c>
      <c r="L6" s="84">
        <v>36</v>
      </c>
      <c r="M6" s="84">
        <v>30</v>
      </c>
      <c r="N6" s="84">
        <v>23</v>
      </c>
      <c r="O6" s="84">
        <v>13</v>
      </c>
      <c r="P6" s="84">
        <v>33</v>
      </c>
      <c r="Q6" s="71"/>
      <c r="Z6" s="123" t="s">
        <v>30</v>
      </c>
      <c r="AA6" s="123"/>
      <c r="AB6" s="123"/>
      <c r="AC6" s="123"/>
    </row>
    <row r="7" spans="2:29" ht="7.5" customHeight="1" x14ac:dyDescent="0.25">
      <c r="B7" s="126"/>
      <c r="C7" s="1"/>
      <c r="D7" s="61"/>
      <c r="Q7" s="71"/>
      <c r="Z7" s="123"/>
      <c r="AA7" s="123"/>
      <c r="AB7" s="123"/>
      <c r="AC7" s="123"/>
    </row>
    <row r="8" spans="2:29" x14ac:dyDescent="0.25">
      <c r="B8" s="126"/>
      <c r="C8" s="16" t="s">
        <v>252</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t="str">
        <f>IFERROR(VLOOKUP(J$4,'A&amp;E diverts'!$M$3:$T$17,2,FALSE),"")</f>
        <v/>
      </c>
      <c r="K8" s="108" t="str">
        <f>IFERROR(VLOOKUP(K$4,'A&amp;E diverts'!$M$3:$T$17,2,FALSE),"")</f>
        <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c r="Z8" s="123"/>
      <c r="AA8" s="123"/>
      <c r="AB8" s="123"/>
      <c r="AC8" s="123"/>
    </row>
    <row r="9" spans="2:29" x14ac:dyDescent="0.25">
      <c r="B9" s="126"/>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t="str">
        <f>IFERROR(VLOOKUP(J$4,'A&amp;E diverts'!$M$3:$T$17,3,FALSE),"")</f>
        <v/>
      </c>
      <c r="K9" s="63" t="str">
        <f>IFERROR(VLOOKUP(K$4,'A&amp;E diverts'!$M$3:$T$17,3,FALSE),"")</f>
        <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c r="Z9" s="123"/>
      <c r="AA9" s="123"/>
      <c r="AB9" s="123"/>
      <c r="AC9" s="123"/>
    </row>
    <row r="10" spans="2:29" x14ac:dyDescent="0.25">
      <c r="B10" s="126"/>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t="str">
        <f>IFERROR(VLOOKUP(J$4,'A&amp;E diverts'!$M$3:$T$17,4,FALSE),"")</f>
        <v/>
      </c>
      <c r="K10" s="63" t="str">
        <f>IFERROR(VLOOKUP(K$4,'A&amp;E diverts'!$M$3:$T$17,4,FALSE),"")</f>
        <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24" t="s">
        <v>341</v>
      </c>
      <c r="AA10" s="124"/>
      <c r="AB10" s="124"/>
      <c r="AC10" s="124"/>
    </row>
    <row r="11" spans="2:29" x14ac:dyDescent="0.25">
      <c r="B11" s="126"/>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t="str">
        <f>IFERROR(VLOOKUP(J$4,'A&amp;E diverts'!$M$3:$T$17,5,FALSE),"")</f>
        <v/>
      </c>
      <c r="K11" s="63" t="str">
        <f>IFERROR(VLOOKUP(K$4,'A&amp;E diverts'!$M$3:$T$17,5,FALSE),"")</f>
        <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24"/>
      <c r="AA11" s="124"/>
      <c r="AB11" s="124"/>
      <c r="AC11" s="124"/>
    </row>
    <row r="12" spans="2:29" x14ac:dyDescent="0.25">
      <c r="B12" s="126"/>
      <c r="C12" s="1" t="s">
        <v>269</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t="str">
        <f>IFERROR(VLOOKUP(J$4,'A&amp;E diverts'!$M$3:$T$17,6,FALSE),"")</f>
        <v/>
      </c>
      <c r="K12" s="63" t="str">
        <f>IFERROR(VLOOKUP(K$4,'A&amp;E diverts'!$M$3:$T$17,6,FALSE),"")</f>
        <v/>
      </c>
      <c r="L12" s="63" t="str">
        <f>IFERROR(VLOOKUP(L$4,'A&amp;E diverts'!$M$3:$T$17,6,FALSE),"")</f>
        <v/>
      </c>
      <c r="M12" s="63" t="str">
        <f>IFERROR(VLOOKUP(M$4,'A&amp;E diverts'!$M$3:$T$17,6,FALSE),"")</f>
        <v/>
      </c>
      <c r="N12" s="63" t="str">
        <f>IFERROR(VLOOKUP(N$4,'A&amp;E diverts'!$M$3:$T$17,6,FALSE),"")</f>
        <v/>
      </c>
      <c r="O12" s="63" t="str">
        <f>IFERROR(VLOOKUP(O$4,'A&amp;E diverts'!$M$3:$T$17,6,FALSE),"")</f>
        <v/>
      </c>
      <c r="P12" s="63" t="str">
        <f>IFERROR(VLOOKUP(P$4,'A&amp;E diverts'!$M$3:$T$17,6,FALSE),"")</f>
        <v/>
      </c>
      <c r="Q12" s="83" t="str">
        <f>IFERROR(VLOOKUP(Q$4,'A&amp;E diverts'!$M$3:$T$17,6,FALSE),"")</f>
        <v/>
      </c>
      <c r="Z12" s="124"/>
      <c r="AA12" s="124"/>
      <c r="AB12" s="124"/>
      <c r="AC12" s="124"/>
    </row>
    <row r="13" spans="2:29" x14ac:dyDescent="0.25">
      <c r="B13" s="126"/>
      <c r="C13" s="11" t="s">
        <v>277</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t="str">
        <f>IFERROR(VLOOKUP(J$4,'A&amp;E diverts'!$M$3:$T$17,7,FALSE),"")</f>
        <v/>
      </c>
      <c r="K13" s="63" t="str">
        <f>IFERROR(VLOOKUP(K$4,'A&amp;E diverts'!$M$3:$T$17,7,FALSE),"")</f>
        <v/>
      </c>
      <c r="L13" s="63" t="str">
        <f>IFERROR(VLOOKUP(L$4,'A&amp;E diverts'!$M$3:$T$17,7,FALSE),"")</f>
        <v/>
      </c>
      <c r="M13" s="63" t="str">
        <f>IFERROR(VLOOKUP(M$4,'A&amp;E diverts'!$M$3:$T$17,7,FALSE),"")</f>
        <v/>
      </c>
      <c r="N13" s="63" t="str">
        <f>IFERROR(VLOOKUP(N$4,'A&amp;E diverts'!$M$3:$T$17,7,FALSE),"")</f>
        <v/>
      </c>
      <c r="O13" s="63" t="str">
        <f>IFERROR(VLOOKUP(O$4,'A&amp;E diverts'!$M$3:$T$17,7,FALSE),"")</f>
        <v/>
      </c>
      <c r="P13" s="63" t="str">
        <f>IFERROR(VLOOKUP(P$4,'A&amp;E diverts'!$M$3:$T$17,7,FALSE),"")</f>
        <v/>
      </c>
      <c r="Q13" s="83" t="str">
        <f>IFERROR(VLOOKUP(Q$4,'A&amp;E diverts'!$M$3:$T$17,7,FALSE),"")</f>
        <v/>
      </c>
      <c r="Z13" s="124"/>
      <c r="AA13" s="124"/>
      <c r="AB13" s="124"/>
      <c r="AC13" s="124"/>
    </row>
    <row r="14" spans="2:29" ht="7.5" customHeight="1" x14ac:dyDescent="0.25">
      <c r="B14" s="126"/>
      <c r="Z14" s="124"/>
      <c r="AA14" s="124"/>
      <c r="AB14" s="124"/>
      <c r="AC14" s="124"/>
    </row>
    <row r="15" spans="2:29" x14ac:dyDescent="0.25">
      <c r="B15" s="126"/>
      <c r="C15" s="1" t="s">
        <v>31</v>
      </c>
      <c r="D15" s="127" t="s">
        <v>0</v>
      </c>
      <c r="E15" s="127"/>
      <c r="F15" s="127"/>
      <c r="G15" s="127" t="s">
        <v>253</v>
      </c>
      <c r="H15" s="127"/>
      <c r="I15" s="127"/>
      <c r="J15" s="127"/>
      <c r="K15" s="122" t="s">
        <v>252</v>
      </c>
      <c r="L15" s="122"/>
      <c r="M15" s="122"/>
      <c r="N15" s="114" t="str">
        <f>'A&amp;E diverts'!Z5&amp;" ("&amp;TEXT('A&amp;E diverts'!Z7,"d-mmm")&amp;")"</f>
        <v>12 (8-Jan)</v>
      </c>
      <c r="O15" s="114"/>
      <c r="P15" s="114"/>
      <c r="Q15" s="85"/>
      <c r="Z15" s="124"/>
      <c r="AA15" s="124"/>
      <c r="AB15" s="124"/>
      <c r="AC15" s="124"/>
    </row>
    <row r="16" spans="2:29" ht="7.5" customHeight="1" x14ac:dyDescent="0.25">
      <c r="B16" s="126"/>
      <c r="C16" s="1"/>
      <c r="K16" s="4"/>
      <c r="L16" s="4"/>
      <c r="M16" s="4"/>
      <c r="N16" s="4"/>
      <c r="O16" s="4"/>
      <c r="P16" s="4"/>
      <c r="Q16" s="86"/>
      <c r="Z16" s="124"/>
      <c r="AA16" s="124"/>
      <c r="AB16" s="124"/>
      <c r="AC16" s="124"/>
    </row>
    <row r="17" spans="2:31" x14ac:dyDescent="0.25">
      <c r="B17" s="126"/>
      <c r="C17" s="1" t="s">
        <v>28</v>
      </c>
      <c r="D17" s="127" t="s">
        <v>0</v>
      </c>
      <c r="E17" s="127"/>
      <c r="F17" s="127"/>
      <c r="G17" s="127" t="s">
        <v>254</v>
      </c>
      <c r="H17" s="127"/>
      <c r="I17" s="127"/>
      <c r="J17" s="127"/>
      <c r="K17" s="122" t="s">
        <v>252</v>
      </c>
      <c r="L17" s="122"/>
      <c r="M17" s="122"/>
      <c r="N17" s="114" t="str">
        <f>'A&amp;E diverts'!AE5&amp;" out of "&amp;'A&amp;E diverts'!AE6&amp;" ("&amp;TEXT('A&amp;E diverts'!AE7,"0%")&amp;")"</f>
        <v>4 out of 42 (10%)</v>
      </c>
      <c r="O17" s="114"/>
      <c r="P17" s="114"/>
      <c r="Q17" s="85"/>
      <c r="R17" s="61"/>
      <c r="Z17" s="124"/>
      <c r="AA17" s="124"/>
      <c r="AB17" s="124"/>
      <c r="AC17" s="124"/>
      <c r="AE17" s="39"/>
    </row>
    <row r="18" spans="2:31" ht="30" customHeight="1" x14ac:dyDescent="0.25">
      <c r="C18" s="1"/>
    </row>
    <row r="19" spans="2:31" ht="15" customHeight="1" x14ac:dyDescent="0.25">
      <c r="B19" s="126" t="s">
        <v>236</v>
      </c>
      <c r="C19" s="12" t="s">
        <v>396</v>
      </c>
    </row>
    <row r="20" spans="2:31" ht="15" customHeight="1" x14ac:dyDescent="0.25">
      <c r="B20" s="126"/>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23" t="s">
        <v>251</v>
      </c>
      <c r="AA20" s="123"/>
      <c r="AB20" s="123"/>
      <c r="AC20" s="123"/>
    </row>
    <row r="21" spans="2:31" ht="7.5" customHeight="1" x14ac:dyDescent="0.25">
      <c r="B21" s="126"/>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23"/>
      <c r="AA21" s="123"/>
      <c r="AB21" s="123"/>
      <c r="AC21" s="123"/>
    </row>
    <row r="22" spans="2:31" x14ac:dyDescent="0.25">
      <c r="B22" s="126"/>
      <c r="C22" s="16" t="s">
        <v>252</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t="str">
        <f>IFERROR(VLOOKUP(J$4,'G&amp;A bed avail.'!$AQ$5:$AX$19,2,FALSE),"")</f>
        <v/>
      </c>
      <c r="K22" s="73" t="str">
        <f>IFERROR(VLOOKUP(K$4,'G&amp;A bed avail.'!$AQ$5:$AX$19,2,FALSE),"")</f>
        <v/>
      </c>
      <c r="L22" s="73" t="str">
        <f>IFERROR(VLOOKUP(L$4,'G&amp;A bed avail.'!$AQ$5:$AX$19,2,FALSE),"")</f>
        <v/>
      </c>
      <c r="M22" s="73" t="str">
        <f>IFERROR(VLOOKUP(M$4,'G&amp;A bed avail.'!$AQ$5:$AX$19,2,FALSE),"")</f>
        <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23"/>
      <c r="AA22" s="123"/>
      <c r="AB22" s="123"/>
      <c r="AC22" s="123"/>
    </row>
    <row r="23" spans="2:31" x14ac:dyDescent="0.25">
      <c r="B23" s="126"/>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t="str">
        <f>IFERROR(VLOOKUP(J$4,'G&amp;A bed avail.'!$AQ$5:$AX$19,3,FALSE),"")</f>
        <v/>
      </c>
      <c r="K23" s="65" t="str">
        <f>IFERROR(VLOOKUP(K$4,'G&amp;A bed avail.'!$AQ$5:$AX$19,3,FALSE),"")</f>
        <v/>
      </c>
      <c r="L23" s="65" t="str">
        <f>IFERROR(VLOOKUP(L$4,'G&amp;A bed avail.'!$AQ$5:$AX$19,3,FALSE),"")</f>
        <v/>
      </c>
      <c r="M23" s="65" t="str">
        <f>IFERROR(VLOOKUP(M$4,'G&amp;A bed avail.'!$AQ$5:$AX$19,3,FALSE),"")</f>
        <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23"/>
      <c r="AA23" s="123"/>
      <c r="AB23" s="123"/>
      <c r="AC23" s="123"/>
    </row>
    <row r="24" spans="2:31" ht="15" customHeight="1" x14ac:dyDescent="0.25">
      <c r="B24" s="126"/>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t="str">
        <f>IFERROR(VLOOKUP(J$4,'G&amp;A bed avail.'!$AQ$5:$AX$19,4,FALSE),"")</f>
        <v/>
      </c>
      <c r="K24" s="65" t="str">
        <f>IFERROR(VLOOKUP(K$4,'G&amp;A bed avail.'!$AQ$5:$AX$19,4,FALSE),"")</f>
        <v/>
      </c>
      <c r="L24" s="65" t="str">
        <f>IFERROR(VLOOKUP(L$4,'G&amp;A bed avail.'!$AQ$5:$AX$19,4,FALSE),"")</f>
        <v/>
      </c>
      <c r="M24" s="65" t="str">
        <f>IFERROR(VLOOKUP(M$4,'G&amp;A bed avail.'!$AQ$5:$AX$19,4,FALSE),"")</f>
        <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24" t="s">
        <v>370</v>
      </c>
      <c r="AA24" s="124"/>
      <c r="AB24" s="124"/>
      <c r="AC24" s="124"/>
    </row>
    <row r="25" spans="2:31" x14ac:dyDescent="0.25">
      <c r="B25" s="126"/>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t="str">
        <f>IFERROR(VLOOKUP(J$4,'G&amp;A bed avail.'!$AQ$5:$AX$19,5,FALSE),"")</f>
        <v/>
      </c>
      <c r="K25" s="65" t="str">
        <f>IFERROR(VLOOKUP(K$4,'G&amp;A bed avail.'!$AQ$5:$AX$19,5,FALSE),"")</f>
        <v/>
      </c>
      <c r="L25" s="65" t="str">
        <f>IFERROR(VLOOKUP(L$4,'G&amp;A bed avail.'!$AQ$5:$AX$19,5,FALSE),"")</f>
        <v/>
      </c>
      <c r="M25" s="65" t="str">
        <f>IFERROR(VLOOKUP(M$4,'G&amp;A bed avail.'!$AQ$5:$AX$19,5,FALSE),"")</f>
        <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24"/>
      <c r="AA25" s="124"/>
      <c r="AB25" s="124"/>
      <c r="AC25" s="124"/>
    </row>
    <row r="26" spans="2:31" x14ac:dyDescent="0.25">
      <c r="B26" s="126"/>
      <c r="C26" s="1" t="s">
        <v>269</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t="str">
        <f>IFERROR(VLOOKUP(J$4,'G&amp;A bed avail.'!$AQ$5:$AX$19,6,FALSE),"")</f>
        <v/>
      </c>
      <c r="K26" s="65" t="str">
        <f>IFERROR(VLOOKUP(K$4,'G&amp;A bed avail.'!$AQ$5:$AX$19,6,FALSE),"")</f>
        <v/>
      </c>
      <c r="L26" s="65" t="str">
        <f>IFERROR(VLOOKUP(L$4,'G&amp;A bed avail.'!$AQ$5:$AX$19,6,FALSE),"")</f>
        <v/>
      </c>
      <c r="M26" s="65" t="str">
        <f>IFERROR(VLOOKUP(M$4,'G&amp;A bed avail.'!$AQ$5:$AX$19,6,FALSE),"")</f>
        <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24"/>
      <c r="AA26" s="124"/>
      <c r="AB26" s="124"/>
      <c r="AC26" s="124"/>
    </row>
    <row r="27" spans="2:31" x14ac:dyDescent="0.25">
      <c r="B27" s="126"/>
      <c r="C27" s="11" t="s">
        <v>277</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t="str">
        <f>IFERROR(VLOOKUP(J$4,'G&amp;A bed avail.'!$AQ$5:$AX$19,7,FALSE),"")</f>
        <v/>
      </c>
      <c r="K27" s="65" t="str">
        <f>IFERROR(VLOOKUP(K$4,'G&amp;A bed avail.'!$AQ$5:$AX$19,7,FALSE),"")</f>
        <v/>
      </c>
      <c r="L27" s="65" t="str">
        <f>IFERROR(VLOOKUP(L$4,'G&amp;A bed avail.'!$AQ$5:$AX$19,7,FALSE),"")</f>
        <v/>
      </c>
      <c r="M27" s="65" t="str">
        <f>IFERROR(VLOOKUP(M$4,'G&amp;A bed avail.'!$AQ$5:$AX$19,7,FALSE),"")</f>
        <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24"/>
      <c r="AA27" s="124"/>
      <c r="AB27" s="124"/>
      <c r="AC27" s="124"/>
    </row>
    <row r="28" spans="2:31" ht="7.5" customHeight="1" x14ac:dyDescent="0.25">
      <c r="B28" s="126"/>
      <c r="C28" s="1"/>
      <c r="D28" s="34"/>
      <c r="E28" s="34"/>
      <c r="F28" s="34"/>
      <c r="G28" s="34"/>
      <c r="H28" s="34"/>
      <c r="I28" s="34"/>
      <c r="J28" s="34"/>
      <c r="K28" s="34"/>
      <c r="L28" s="34"/>
      <c r="M28" s="34"/>
      <c r="N28" s="34"/>
      <c r="O28" s="34"/>
      <c r="P28" s="34"/>
      <c r="Q28" s="34"/>
      <c r="Z28" s="124"/>
      <c r="AA28" s="124"/>
      <c r="AB28" s="124"/>
      <c r="AC28" s="124"/>
    </row>
    <row r="29" spans="2:31" x14ac:dyDescent="0.25">
      <c r="B29" s="126"/>
      <c r="C29" s="1" t="s">
        <v>245</v>
      </c>
      <c r="D29" s="127" t="s">
        <v>0</v>
      </c>
      <c r="E29" s="127"/>
      <c r="F29" s="127"/>
      <c r="G29" s="127" t="s">
        <v>255</v>
      </c>
      <c r="H29" s="127"/>
      <c r="I29" s="127"/>
      <c r="J29" s="127"/>
      <c r="K29" s="122" t="s">
        <v>252</v>
      </c>
      <c r="L29" s="122"/>
      <c r="M29" s="122"/>
      <c r="N29" s="125" t="str">
        <f>TEXT('G&amp;A bed avail.'!BG6,"0,0")&amp;" ("&amp;TEXT('G&amp;A bed avail.'!BI6,"d-mmm")&amp;")"</f>
        <v>93,956 (8-Jan)</v>
      </c>
      <c r="O29" s="125"/>
      <c r="P29" s="125"/>
      <c r="Q29" s="89"/>
      <c r="R29" s="61"/>
      <c r="Z29" s="124"/>
      <c r="AA29" s="124"/>
      <c r="AB29" s="124"/>
      <c r="AC29" s="124"/>
    </row>
    <row r="30" spans="2:31" ht="7.5" customHeight="1" x14ac:dyDescent="0.25">
      <c r="B30" s="126"/>
      <c r="C30" s="1"/>
      <c r="D30" s="34"/>
      <c r="E30" s="34"/>
      <c r="F30" s="34"/>
      <c r="G30" s="34"/>
      <c r="H30" s="34"/>
      <c r="I30" s="34"/>
      <c r="J30" s="34"/>
      <c r="K30" s="34"/>
      <c r="L30" s="34"/>
      <c r="M30" s="34"/>
      <c r="N30" s="34"/>
      <c r="O30" s="34"/>
      <c r="P30" s="34"/>
      <c r="Q30" s="34"/>
      <c r="Z30" s="124"/>
      <c r="AA30" s="124"/>
      <c r="AB30" s="124"/>
      <c r="AC30" s="124"/>
    </row>
    <row r="31" spans="2:31" ht="15" customHeight="1" x14ac:dyDescent="0.25">
      <c r="B31" s="126"/>
      <c r="C31" s="12" t="s">
        <v>249</v>
      </c>
      <c r="Z31" s="124"/>
      <c r="AA31" s="124"/>
      <c r="AB31" s="124"/>
      <c r="AC31" s="124"/>
    </row>
    <row r="32" spans="2:31" ht="15" customHeight="1" x14ac:dyDescent="0.25">
      <c r="B32" s="126"/>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24"/>
      <c r="AA32" s="124"/>
      <c r="AB32" s="124"/>
      <c r="AC32" s="124"/>
    </row>
    <row r="33" spans="2:29" ht="7.5" customHeight="1" x14ac:dyDescent="0.25">
      <c r="B33" s="126"/>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24"/>
      <c r="AA33" s="124"/>
      <c r="AB33" s="124"/>
      <c r="AC33" s="124"/>
    </row>
    <row r="34" spans="2:29" x14ac:dyDescent="0.25">
      <c r="B34" s="126"/>
      <c r="C34" s="16" t="s">
        <v>252</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t="str">
        <f>IFERROR(VLOOKUP(J$4, 'G&amp;A bed avail.'!$AQ$22:$AX$36,2,FALSE),"")</f>
        <v/>
      </c>
      <c r="K34" s="73" t="str">
        <f>IFERROR(VLOOKUP(K$4, 'G&amp;A bed avail.'!$AQ$22:$AX$36,2,FALSE),"")</f>
        <v/>
      </c>
      <c r="L34" s="73" t="str">
        <f>IFERROR(VLOOKUP(L$4, 'G&amp;A bed avail.'!$AQ$22:$AX$36,2,FALSE),"")</f>
        <v/>
      </c>
      <c r="M34" s="73" t="str">
        <f>IFERROR(VLOOKUP(M$4, 'G&amp;A bed avail.'!$AQ$22:$AX$36,2,FALSE),"")</f>
        <v/>
      </c>
      <c r="N34" s="73" t="str">
        <f>IFERROR(VLOOKUP(N$4, 'G&amp;A bed avail.'!$AQ$22:$AX$36,2,FALSE),"")</f>
        <v/>
      </c>
      <c r="O34" s="73" t="str">
        <f>IFERROR(VLOOKUP(O$4, 'G&amp;A bed avail.'!$AQ$22:$AX$36,2,FALSE),"")</f>
        <v/>
      </c>
      <c r="P34" s="73" t="str">
        <f>IFERROR(VLOOKUP(P$4, 'G&amp;A bed avail.'!$AQ$22:$AX$36,2,FALSE),"")</f>
        <v/>
      </c>
      <c r="Q34" s="87" t="str">
        <f>IFERROR(VLOOKUP(Q$4, 'G&amp;A bed avail.'!$AQ$22:$AX$36,2,FALSE),"")</f>
        <v/>
      </c>
      <c r="R34" s="2"/>
      <c r="Z34" s="124"/>
      <c r="AA34" s="124"/>
      <c r="AB34" s="124"/>
      <c r="AC34" s="124"/>
    </row>
    <row r="35" spans="2:29" x14ac:dyDescent="0.25">
      <c r="B35" s="126"/>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t="str">
        <f>IFERROR(VLOOKUP(J$4, 'G&amp;A bed avail.'!$AQ$22:$AX$36,3,FALSE),"")</f>
        <v/>
      </c>
      <c r="K35" s="65" t="str">
        <f>IFERROR(VLOOKUP(K$4, 'G&amp;A bed avail.'!$AQ$22:$AX$36,3,FALSE),"")</f>
        <v/>
      </c>
      <c r="L35" s="65" t="str">
        <f>IFERROR(VLOOKUP(L$4, 'G&amp;A bed avail.'!$AQ$22:$AX$36,3,FALSE),"")</f>
        <v/>
      </c>
      <c r="M35" s="65" t="str">
        <f>IFERROR(VLOOKUP(M$4, 'G&amp;A bed avail.'!$AQ$22:$AX$36,3,FALSE),"")</f>
        <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24"/>
      <c r="AA35" s="124"/>
      <c r="AB35" s="124"/>
      <c r="AC35" s="124"/>
    </row>
    <row r="36" spans="2:29" ht="15" customHeight="1" x14ac:dyDescent="0.25">
      <c r="B36" s="126"/>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t="str">
        <f>IFERROR(VLOOKUP(J$4, 'G&amp;A bed avail.'!$AQ$22:$AX$36,4,FALSE),"")</f>
        <v/>
      </c>
      <c r="K36" s="65" t="str">
        <f>IFERROR(VLOOKUP(K$4, 'G&amp;A bed avail.'!$AQ$22:$AX$36,4,FALSE),"")</f>
        <v/>
      </c>
      <c r="L36" s="65" t="str">
        <f>IFERROR(VLOOKUP(L$4, 'G&amp;A bed avail.'!$AQ$22:$AX$36,4,FALSE),"")</f>
        <v/>
      </c>
      <c r="M36" s="65" t="str">
        <f>IFERROR(VLOOKUP(M$4, 'G&amp;A bed avail.'!$AQ$22:$AX$36,4,FALSE),"")</f>
        <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24"/>
      <c r="AA36" s="124"/>
      <c r="AB36" s="124"/>
      <c r="AC36" s="124"/>
    </row>
    <row r="37" spans="2:29" x14ac:dyDescent="0.25">
      <c r="B37" s="126"/>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t="str">
        <f>IFERROR(VLOOKUP(J$4, 'G&amp;A bed avail.'!$AQ$22:$AX$36,5,FALSE),"")</f>
        <v/>
      </c>
      <c r="K37" s="65" t="str">
        <f>IFERROR(VLOOKUP(K$4, 'G&amp;A bed avail.'!$AQ$22:$AX$36,5,FALSE),"")</f>
        <v/>
      </c>
      <c r="L37" s="65" t="str">
        <f>IFERROR(VLOOKUP(L$4, 'G&amp;A bed avail.'!$AQ$22:$AX$36,5,FALSE),"")</f>
        <v/>
      </c>
      <c r="M37" s="65" t="str">
        <f>IFERROR(VLOOKUP(M$4, 'G&amp;A bed avail.'!$AQ$22:$AX$36,5,FALSE),"")</f>
        <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24"/>
      <c r="AA37" s="124"/>
      <c r="AB37" s="124"/>
      <c r="AC37" s="124"/>
    </row>
    <row r="38" spans="2:29" x14ac:dyDescent="0.25">
      <c r="B38" s="126"/>
      <c r="C38" s="1" t="s">
        <v>269</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t="str">
        <f>IFERROR(VLOOKUP(J$4, 'G&amp;A bed avail.'!$AQ$22:$AX$36,6,FALSE),"")</f>
        <v/>
      </c>
      <c r="K38" s="65" t="str">
        <f>IFERROR(VLOOKUP(K$4, 'G&amp;A bed avail.'!$AQ$22:$AX$36,6,FALSE),"")</f>
        <v/>
      </c>
      <c r="L38" s="65" t="str">
        <f>IFERROR(VLOOKUP(L$4, 'G&amp;A bed avail.'!$AQ$22:$AX$36,6,FALSE),"")</f>
        <v/>
      </c>
      <c r="M38" s="65" t="str">
        <f>IFERROR(VLOOKUP(M$4, 'G&amp;A bed avail.'!$AQ$22:$AX$36,6,FALSE),"")</f>
        <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24"/>
      <c r="AA38" s="124"/>
      <c r="AB38" s="124"/>
      <c r="AC38" s="124"/>
    </row>
    <row r="39" spans="2:29" x14ac:dyDescent="0.25">
      <c r="B39" s="126"/>
      <c r="C39" s="11" t="s">
        <v>277</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t="str">
        <f>IFERROR(VLOOKUP(J$4, 'G&amp;A bed avail.'!$AQ$22:$AX$36,7,FALSE),"")</f>
        <v/>
      </c>
      <c r="K39" s="65" t="str">
        <f>IFERROR(VLOOKUP(K$4, 'G&amp;A bed avail.'!$AQ$22:$AX$36,7,FALSE),"")</f>
        <v/>
      </c>
      <c r="L39" s="65" t="str">
        <f>IFERROR(VLOOKUP(L$4, 'G&amp;A bed avail.'!$AQ$22:$AX$36,7,FALSE),"")</f>
        <v/>
      </c>
      <c r="M39" s="65" t="str">
        <f>IFERROR(VLOOKUP(M$4, 'G&amp;A bed avail.'!$AQ$22:$AX$36,7,FALSE),"")</f>
        <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24"/>
      <c r="AA39" s="124"/>
      <c r="AB39" s="124"/>
      <c r="AC39" s="124"/>
    </row>
    <row r="40" spans="2:29" ht="7.5" customHeight="1" x14ac:dyDescent="0.25">
      <c r="B40" s="126"/>
      <c r="C40" s="1"/>
      <c r="D40" s="34"/>
      <c r="E40" s="34"/>
      <c r="F40" s="34"/>
      <c r="G40" s="34"/>
      <c r="H40" s="34"/>
      <c r="I40" s="34"/>
      <c r="J40" s="34"/>
      <c r="K40" s="34"/>
      <c r="L40" s="34"/>
      <c r="M40" s="34"/>
      <c r="N40" s="34"/>
      <c r="O40" s="34"/>
      <c r="P40" s="34"/>
      <c r="Q40" s="34"/>
      <c r="Z40" s="124"/>
      <c r="AA40" s="124"/>
      <c r="AB40" s="124"/>
      <c r="AC40" s="124"/>
    </row>
    <row r="41" spans="2:29" x14ac:dyDescent="0.25">
      <c r="B41" s="126"/>
      <c r="C41" s="1" t="s">
        <v>246</v>
      </c>
      <c r="D41" s="128" t="s">
        <v>0</v>
      </c>
      <c r="E41" s="129"/>
      <c r="F41" s="130"/>
      <c r="G41" s="128" t="s">
        <v>256</v>
      </c>
      <c r="H41" s="129"/>
      <c r="I41" s="129"/>
      <c r="J41" s="129"/>
      <c r="K41" s="119" t="s">
        <v>252</v>
      </c>
      <c r="L41" s="120"/>
      <c r="M41" s="120"/>
      <c r="N41" s="114" t="str">
        <f>TEXT('G&amp;A bed avail.'!BG7,"0,0")&amp;" ("&amp;TEXT('G&amp;A bed avail.'!BI7,"d-mmm")&amp;")"</f>
        <v>3,918 (7-Jan)</v>
      </c>
      <c r="O41" s="114"/>
      <c r="P41" s="114"/>
      <c r="Q41" s="85"/>
      <c r="R41" s="61"/>
      <c r="Z41" s="124"/>
      <c r="AA41" s="124"/>
      <c r="AB41" s="124"/>
      <c r="AC41" s="124"/>
    </row>
    <row r="42" spans="2:29" ht="7.5" customHeight="1" x14ac:dyDescent="0.25">
      <c r="B42" s="126"/>
      <c r="C42" s="1"/>
      <c r="D42" s="34"/>
      <c r="E42" s="34"/>
      <c r="F42" s="34"/>
      <c r="G42" s="34"/>
      <c r="H42" s="34"/>
      <c r="I42" s="34"/>
      <c r="J42" s="34"/>
      <c r="K42" s="34"/>
      <c r="L42" s="34"/>
      <c r="M42" s="34"/>
      <c r="N42" s="34"/>
      <c r="O42" s="34"/>
      <c r="P42" s="34"/>
      <c r="Q42" s="34"/>
      <c r="Z42" s="124"/>
      <c r="AA42" s="124"/>
      <c r="AB42" s="124"/>
      <c r="AC42" s="124"/>
    </row>
    <row r="43" spans="2:29" ht="15" customHeight="1" x14ac:dyDescent="0.25">
      <c r="B43" s="126"/>
      <c r="C43" s="12" t="s">
        <v>250</v>
      </c>
      <c r="Z43" s="124"/>
      <c r="AA43" s="124"/>
      <c r="AB43" s="124"/>
      <c r="AC43" s="124"/>
    </row>
    <row r="44" spans="2:29" ht="15" customHeight="1" x14ac:dyDescent="0.25">
      <c r="B44" s="126"/>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24"/>
      <c r="AA44" s="124"/>
      <c r="AB44" s="124"/>
      <c r="AC44" s="124"/>
    </row>
    <row r="45" spans="2:29" ht="7.5" customHeight="1" x14ac:dyDescent="0.25">
      <c r="B45" s="126"/>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24"/>
      <c r="AA45" s="124"/>
      <c r="AB45" s="124"/>
      <c r="AC45" s="124"/>
    </row>
    <row r="46" spans="2:29" x14ac:dyDescent="0.25">
      <c r="B46" s="126"/>
      <c r="C46" s="16" t="s">
        <v>252</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t="str">
        <f>IFERROR(VLOOKUP(J$4, 'G&amp;A bed avail.'!$AQ$38:$AX$52,2,FALSE),"")</f>
        <v/>
      </c>
      <c r="K46" s="64" t="str">
        <f>IFERROR(VLOOKUP(K$4, 'G&amp;A bed avail.'!$AQ$38:$AX$52,2,FALSE),"")</f>
        <v/>
      </c>
      <c r="L46" s="64" t="str">
        <f>IFERROR(VLOOKUP(L$4, 'G&amp;A bed avail.'!$AQ$38:$AX$52,2,FALSE),"")</f>
        <v/>
      </c>
      <c r="M46" s="64" t="str">
        <f>IFERROR(VLOOKUP(M$4, 'G&amp;A bed avail.'!$AQ$38:$AX$52,2,FALSE),"")</f>
        <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24"/>
      <c r="AA46" s="124"/>
      <c r="AB46" s="124"/>
      <c r="AC46" s="124"/>
    </row>
    <row r="47" spans="2:29" x14ac:dyDescent="0.25">
      <c r="B47" s="126"/>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t="str">
        <f>IFERROR(VLOOKUP(J$4, 'G&amp;A bed avail.'!$AQ$38:$AX$52,3,FALSE),"")</f>
        <v/>
      </c>
      <c r="K47" s="65" t="str">
        <f>IFERROR(VLOOKUP(K$4, 'G&amp;A bed avail.'!$AQ$38:$AX$52,3,FALSE),"")</f>
        <v/>
      </c>
      <c r="L47" s="65" t="str">
        <f>IFERROR(VLOOKUP(L$4, 'G&amp;A bed avail.'!$AQ$38:$AX$52,3,FALSE),"")</f>
        <v/>
      </c>
      <c r="M47" s="65" t="str">
        <f>IFERROR(VLOOKUP(M$4, 'G&amp;A bed avail.'!$AQ$38:$AX$52,3,FALSE),"")</f>
        <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24"/>
      <c r="AA47" s="124"/>
      <c r="AB47" s="124"/>
      <c r="AC47" s="124"/>
    </row>
    <row r="48" spans="2:29" ht="15" customHeight="1" x14ac:dyDescent="0.25">
      <c r="B48" s="126"/>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t="str">
        <f>IFERROR(VLOOKUP(J$4, 'G&amp;A bed avail.'!$AQ$38:$AX$52,4,FALSE),"")</f>
        <v/>
      </c>
      <c r="K48" s="65" t="str">
        <f>IFERROR(VLOOKUP(K$4, 'G&amp;A bed avail.'!$AQ$38:$AX$52,4,FALSE),"")</f>
        <v/>
      </c>
      <c r="L48" s="65" t="str">
        <f>IFERROR(VLOOKUP(L$4, 'G&amp;A bed avail.'!$AQ$38:$AX$52,4,FALSE),"")</f>
        <v/>
      </c>
      <c r="M48" s="65" t="str">
        <f>IFERROR(VLOOKUP(M$4, 'G&amp;A bed avail.'!$AQ$38:$AX$52,4,FALSE),"")</f>
        <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24"/>
      <c r="AA48" s="124"/>
      <c r="AB48" s="124"/>
      <c r="AC48" s="124"/>
    </row>
    <row r="49" spans="2:29" x14ac:dyDescent="0.25">
      <c r="B49" s="126"/>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t="str">
        <f>IFERROR(VLOOKUP(J$4, 'G&amp;A bed avail.'!$AQ$38:$AX$52,5,FALSE),"")</f>
        <v/>
      </c>
      <c r="K49" s="65" t="str">
        <f>IFERROR(VLOOKUP(K$4, 'G&amp;A bed avail.'!$AQ$38:$AX$52,5,FALSE),"")</f>
        <v/>
      </c>
      <c r="L49" s="65" t="str">
        <f>IFERROR(VLOOKUP(L$4, 'G&amp;A bed avail.'!$AQ$38:$AX$52,5,FALSE),"")</f>
        <v/>
      </c>
      <c r="M49" s="65" t="str">
        <f>IFERROR(VLOOKUP(M$4, 'G&amp;A bed avail.'!$AQ$38:$AX$52,5,FALSE),"")</f>
        <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24"/>
      <c r="AA49" s="124"/>
      <c r="AB49" s="124"/>
      <c r="AC49" s="124"/>
    </row>
    <row r="50" spans="2:29" x14ac:dyDescent="0.25">
      <c r="B50" s="52"/>
      <c r="C50" s="1" t="s">
        <v>269</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t="str">
        <f>IFERROR(VLOOKUP(J$4, 'G&amp;A bed avail.'!$AQ$38:$AX$52,6,FALSE),"")</f>
        <v/>
      </c>
      <c r="K50" s="65" t="str">
        <f>IFERROR(VLOOKUP(K$4, 'G&amp;A bed avail.'!$AQ$38:$AX$52,6,FALSE),"")</f>
        <v/>
      </c>
      <c r="L50" s="65" t="str">
        <f>IFERROR(VLOOKUP(L$4, 'G&amp;A bed avail.'!$AQ$38:$AX$52,6,FALSE),"")</f>
        <v/>
      </c>
      <c r="M50" s="65" t="str">
        <f>IFERROR(VLOOKUP(M$4, 'G&amp;A bed avail.'!$AQ$38:$AX$52,6,FALSE),"")</f>
        <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277</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t="str">
        <f>IFERROR(VLOOKUP(J$4, 'G&amp;A bed avail.'!$AQ$38:$AX$52,7,FALSE),"")</f>
        <v/>
      </c>
      <c r="K51" s="65" t="str">
        <f>IFERROR(VLOOKUP(K$4, 'G&amp;A bed avail.'!$AQ$38:$AX$52,7,FALSE),"")</f>
        <v/>
      </c>
      <c r="L51" s="65" t="str">
        <f>IFERROR(VLOOKUP(L$4, 'G&amp;A bed avail.'!$AQ$38:$AX$52,7,FALSE),"")</f>
        <v/>
      </c>
      <c r="M51" s="65" t="str">
        <f>IFERROR(VLOOKUP(M$4, 'G&amp;A bed avail.'!$AQ$38:$AX$52,7,FALSE),"")</f>
        <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247</v>
      </c>
      <c r="D53" s="128" t="s">
        <v>0</v>
      </c>
      <c r="E53" s="129"/>
      <c r="F53" s="130"/>
      <c r="G53" s="128" t="s">
        <v>257</v>
      </c>
      <c r="H53" s="129"/>
      <c r="I53" s="129"/>
      <c r="J53" s="129"/>
      <c r="K53" s="119" t="s">
        <v>252</v>
      </c>
      <c r="L53" s="120"/>
      <c r="M53" s="120"/>
      <c r="N53" s="114" t="str">
        <f>TEXT('G&amp;A bed avail.'!BG8,"0,0")&amp;" ("&amp;TEXT('G&amp;A bed avail.'!BI8,"d-mmm")&amp;")"</f>
        <v>97,818 (8-Jan)</v>
      </c>
      <c r="O53" s="114"/>
      <c r="P53" s="114"/>
      <c r="Q53" s="85"/>
      <c r="R53" s="61"/>
      <c r="Z53" s="29"/>
      <c r="AA53" s="29"/>
      <c r="AB53" s="29"/>
      <c r="AC53" s="29"/>
    </row>
    <row r="54" spans="2:29" ht="30" customHeight="1" x14ac:dyDescent="0.25">
      <c r="C54" s="1"/>
    </row>
    <row r="55" spans="2:29" ht="15" customHeight="1" x14ac:dyDescent="0.25">
      <c r="B55" s="126"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23" t="s">
        <v>14</v>
      </c>
      <c r="AA55" s="123"/>
      <c r="AB55" s="123"/>
      <c r="AC55" s="123"/>
    </row>
    <row r="56" spans="2:29" ht="7.5" customHeight="1" x14ac:dyDescent="0.25">
      <c r="B56" s="126"/>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23"/>
      <c r="AA56" s="123"/>
      <c r="AB56" s="123"/>
      <c r="AC56" s="123"/>
    </row>
    <row r="57" spans="2:29" x14ac:dyDescent="0.25">
      <c r="B57" s="126"/>
      <c r="C57" s="16" t="s">
        <v>252</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t="str">
        <f>IFERROR(VLOOKUP(J$4,'G&amp;A bed occ.'!$W$3:$AD$17,2,FALSE),"")</f>
        <v/>
      </c>
      <c r="K57" s="66" t="str">
        <f>IFERROR(VLOOKUP(K$4,'G&amp;A bed occ.'!$W$3:$AD$17,2,FALSE),"")</f>
        <v/>
      </c>
      <c r="L57" s="66" t="str">
        <f>IFERROR(VLOOKUP(L$4,'G&amp;A bed occ.'!$W$3:$AD$17,2,FALSE),"")</f>
        <v/>
      </c>
      <c r="M57" s="66" t="str">
        <f>IFERROR(VLOOKUP(M$4,'G&amp;A bed occ.'!$W$3:$AD$17,2,FALSE),"")</f>
        <v/>
      </c>
      <c r="N57" s="66" t="str">
        <f>IFERROR(VLOOKUP(N$4,'G&amp;A bed occ.'!$W$3:$AD$17,2,FALSE),"")</f>
        <v/>
      </c>
      <c r="O57" s="66" t="str">
        <f>IFERROR(VLOOKUP(O$4,'G&amp;A bed occ.'!$W$3:$AD$17,2,FALSE),"")</f>
        <v/>
      </c>
      <c r="P57" s="66" t="str">
        <f>IFERROR(VLOOKUP(P$4,'G&amp;A bed occ.'!$W$3:$AD$17,2,FALSE),"")</f>
        <v/>
      </c>
      <c r="Q57" s="90" t="str">
        <f>IFERROR(VLOOKUP(Q$4,'G&amp;A bed occ.'!$W$3:$AD$17,2,FALSE),"")</f>
        <v/>
      </c>
      <c r="R57" s="2"/>
      <c r="Z57" s="123"/>
      <c r="AA57" s="123"/>
      <c r="AB57" s="123"/>
      <c r="AC57" s="123"/>
    </row>
    <row r="58" spans="2:29" x14ac:dyDescent="0.25">
      <c r="B58" s="126"/>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t="str">
        <f>IFERROR(VLOOKUP(J$4,'G&amp;A bed occ.'!$W$3:$AD$17,3,FALSE),"")</f>
        <v/>
      </c>
      <c r="K58" s="74" t="str">
        <f>IFERROR(VLOOKUP(K$4,'G&amp;A bed occ.'!$W$3:$AD$17,3,FALSE),"")</f>
        <v/>
      </c>
      <c r="L58" s="74" t="str">
        <f>IFERROR(VLOOKUP(L$4,'G&amp;A bed occ.'!$W$3:$AD$17,3,FALSE),"")</f>
        <v/>
      </c>
      <c r="M58" s="74" t="str">
        <f>IFERROR(VLOOKUP(M$4,'G&amp;A bed occ.'!$W$3:$AD$17,3,FALSE),"")</f>
        <v/>
      </c>
      <c r="N58" s="74" t="str">
        <f>IFERROR(VLOOKUP(N$4,'G&amp;A bed occ.'!$W$3:$AD$17,3,FALSE),"")</f>
        <v/>
      </c>
      <c r="O58" s="74" t="str">
        <f>IFERROR(VLOOKUP(O$4,'G&amp;A bed occ.'!$W$3:$AD$17,3,FALSE),"")</f>
        <v/>
      </c>
      <c r="P58" s="74" t="str">
        <f>IFERROR(VLOOKUP(P$4,'G&amp;A bed occ.'!$W$3:$AD$17,3,FALSE),"")</f>
        <v/>
      </c>
      <c r="Q58" s="91" t="str">
        <f>IFERROR(VLOOKUP(Q$4,'G&amp;A bed occ.'!$W$3:$AD$17,3,FALSE),"")</f>
        <v/>
      </c>
      <c r="Z58" s="123"/>
      <c r="AA58" s="123"/>
      <c r="AB58" s="123"/>
      <c r="AC58" s="123"/>
    </row>
    <row r="59" spans="2:29" ht="15" customHeight="1" x14ac:dyDescent="0.25">
      <c r="B59" s="126"/>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t="str">
        <f>IFERROR(VLOOKUP(J$4,'G&amp;A bed occ.'!$W$3:$AD$17,4,FALSE),"")</f>
        <v/>
      </c>
      <c r="K59" s="74" t="str">
        <f>IFERROR(VLOOKUP(K$4,'G&amp;A bed occ.'!$W$3:$AD$17,4,FALSE),"")</f>
        <v/>
      </c>
      <c r="L59" s="74" t="str">
        <f>IFERROR(VLOOKUP(L$4,'G&amp;A bed occ.'!$W$3:$AD$17,4,FALSE),"")</f>
        <v/>
      </c>
      <c r="M59" s="74" t="str">
        <f>IFERROR(VLOOKUP(M$4,'G&amp;A bed occ.'!$W$3:$AD$17,4,FALSE),"")</f>
        <v/>
      </c>
      <c r="N59" s="74" t="str">
        <f>IFERROR(VLOOKUP(N$4,'G&amp;A bed occ.'!$W$3:$AD$17,4,FALSE),"")</f>
        <v/>
      </c>
      <c r="O59" s="74" t="str">
        <f>IFERROR(VLOOKUP(O$4,'G&amp;A bed occ.'!$W$3:$AD$17,4,FALSE),"")</f>
        <v/>
      </c>
      <c r="P59" s="74" t="str">
        <f>IFERROR(VLOOKUP(P$4,'G&amp;A bed occ.'!$W$3:$AD$17,4,FALSE),"")</f>
        <v/>
      </c>
      <c r="Q59" s="91" t="str">
        <f>IFERROR(VLOOKUP(Q$4,'G&amp;A bed occ.'!$W$3:$AD$17,4,FALSE),"")</f>
        <v/>
      </c>
      <c r="Z59" s="124" t="s">
        <v>248</v>
      </c>
      <c r="AA59" s="124"/>
      <c r="AB59" s="124"/>
      <c r="AC59" s="124"/>
    </row>
    <row r="60" spans="2:29" x14ac:dyDescent="0.25">
      <c r="B60" s="126"/>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t="str">
        <f>IFERROR(VLOOKUP(J$4,'G&amp;A bed occ.'!$W$3:$AD$17,5,FALSE),"")</f>
        <v/>
      </c>
      <c r="K60" s="74" t="str">
        <f>IFERROR(VLOOKUP(K$4,'G&amp;A bed occ.'!$W$3:$AD$17,5,FALSE),"")</f>
        <v/>
      </c>
      <c r="L60" s="74" t="str">
        <f>IFERROR(VLOOKUP(L$4,'G&amp;A bed occ.'!$W$3:$AD$17,5,FALSE),"")</f>
        <v/>
      </c>
      <c r="M60" s="74" t="str">
        <f>IFERROR(VLOOKUP(M$4,'G&amp;A bed occ.'!$W$3:$AD$17,5,FALSE),"")</f>
        <v/>
      </c>
      <c r="N60" s="74" t="str">
        <f>IFERROR(VLOOKUP(N$4,'G&amp;A bed occ.'!$W$3:$AD$17,5,FALSE),"")</f>
        <v/>
      </c>
      <c r="O60" s="74" t="str">
        <f>IFERROR(VLOOKUP(O$4,'G&amp;A bed occ.'!$W$3:$AD$17,5,FALSE),"")</f>
        <v/>
      </c>
      <c r="P60" s="74" t="str">
        <f>IFERROR(VLOOKUP(P$4,'G&amp;A bed occ.'!$W$3:$AD$17,5,FALSE),"")</f>
        <v/>
      </c>
      <c r="Q60" s="91" t="str">
        <f>IFERROR(VLOOKUP(Q$4,'G&amp;A bed occ.'!$W$3:$AD$17,5,FALSE),"")</f>
        <v/>
      </c>
      <c r="Z60" s="124"/>
      <c r="AA60" s="124"/>
      <c r="AB60" s="124"/>
      <c r="AC60" s="124"/>
    </row>
    <row r="61" spans="2:29" x14ac:dyDescent="0.25">
      <c r="B61" s="126"/>
      <c r="C61" s="1" t="s">
        <v>269</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t="str">
        <f>IFERROR(VLOOKUP(J$4,'G&amp;A bed occ.'!$W$3:$AD$17,6,FALSE),"")</f>
        <v/>
      </c>
      <c r="K61" s="74" t="str">
        <f>IFERROR(VLOOKUP(K$4,'G&amp;A bed occ.'!$W$3:$AD$17,6,FALSE),"")</f>
        <v/>
      </c>
      <c r="L61" s="74" t="str">
        <f>IFERROR(VLOOKUP(L$4,'G&amp;A bed occ.'!$W$3:$AD$17,6,FALSE),"")</f>
        <v/>
      </c>
      <c r="M61" s="74" t="str">
        <f>IFERROR(VLOOKUP(M$4,'G&amp;A bed occ.'!$W$3:$AD$17,6,FALSE),"")</f>
        <v/>
      </c>
      <c r="N61" s="74" t="str">
        <f>IFERROR(VLOOKUP(N$4,'G&amp;A bed occ.'!$W$3:$AD$17,6,FALSE),"")</f>
        <v/>
      </c>
      <c r="O61" s="74" t="str">
        <f>IFERROR(VLOOKUP(O$4,'G&amp;A bed occ.'!$W$3:$AD$17,6,FALSE),"")</f>
        <v/>
      </c>
      <c r="P61" s="74" t="str">
        <f>IFERROR(VLOOKUP(P$4,'G&amp;A bed occ.'!$W$3:$AD$17,6,FALSE),"")</f>
        <v/>
      </c>
      <c r="Q61" s="91" t="str">
        <f>IFERROR(VLOOKUP(Q$4,'G&amp;A bed occ.'!$W$3:$AD$17,6,FALSE),"")</f>
        <v/>
      </c>
      <c r="Z61" s="124"/>
      <c r="AA61" s="124"/>
      <c r="AB61" s="124"/>
      <c r="AC61" s="124"/>
    </row>
    <row r="62" spans="2:29" x14ac:dyDescent="0.25">
      <c r="B62" s="126"/>
      <c r="C62" s="11" t="s">
        <v>277</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t="str">
        <f>IFERROR(VLOOKUP(J$4,'G&amp;A bed occ.'!$W$3:$AD$17,7,FALSE),"")</f>
        <v/>
      </c>
      <c r="K62" s="74" t="str">
        <f>IFERROR(VLOOKUP(K$4,'G&amp;A bed occ.'!$W$3:$AD$17,7,FALSE),"")</f>
        <v/>
      </c>
      <c r="L62" s="74" t="str">
        <f>IFERROR(VLOOKUP(L$4,'G&amp;A bed occ.'!$W$3:$AD$17,7,FALSE),"")</f>
        <v/>
      </c>
      <c r="M62" s="74" t="str">
        <f>IFERROR(VLOOKUP(M$4,'G&amp;A bed occ.'!$W$3:$AD$17,7,FALSE),"")</f>
        <v/>
      </c>
      <c r="N62" s="74" t="str">
        <f>IFERROR(VLOOKUP(N$4,'G&amp;A bed occ.'!$W$3:$AD$17,7,FALSE),"")</f>
        <v/>
      </c>
      <c r="O62" s="74" t="str">
        <f>IFERROR(VLOOKUP(O$4,'G&amp;A bed occ.'!$W$3:$AD$17,7,FALSE),"")</f>
        <v/>
      </c>
      <c r="P62" s="74" t="str">
        <f>IFERROR(VLOOKUP(P$4,'G&amp;A bed occ.'!$W$3:$AD$17,7,FALSE),"")</f>
        <v/>
      </c>
      <c r="Q62" s="91" t="str">
        <f>IFERROR(VLOOKUP(Q$4,'G&amp;A bed occ.'!$W$3:$AD$17,7,FALSE),"")</f>
        <v/>
      </c>
      <c r="Z62" s="124"/>
      <c r="AA62" s="124"/>
      <c r="AB62" s="124"/>
      <c r="AC62" s="124"/>
    </row>
    <row r="63" spans="2:29" ht="7.5" customHeight="1" x14ac:dyDescent="0.25">
      <c r="B63" s="126"/>
      <c r="C63" s="8"/>
      <c r="Q63" s="92"/>
      <c r="Z63" s="124"/>
      <c r="AA63" s="124"/>
      <c r="AB63" s="124"/>
      <c r="AC63" s="124"/>
    </row>
    <row r="64" spans="2:29" ht="15" customHeight="1" x14ac:dyDescent="0.25">
      <c r="B64" s="126"/>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t="str">
        <f>IF(ISBLANK(HLOOKUP(J4, 'G&amp;A bed occ.'!AN149:BA150,2,FALSE)),"",HLOOKUP(J4,'G&amp;A bed occ.'!AN149:BA150,2,FALSE))</f>
        <v/>
      </c>
      <c r="K64" s="69" t="str">
        <f>IF(ISBLANK(HLOOKUP(K4, 'G&amp;A bed occ.'!AO149:BB150,2,FALSE)),"",HLOOKUP(K4,'G&amp;A bed occ.'!AO149:BB150,2,FALSE))</f>
        <v/>
      </c>
      <c r="L64" s="69" t="str">
        <f>IF(ISBLANK(HLOOKUP(L4, 'G&amp;A bed occ.'!AP149:BC150,2,FALSE)),"",HLOOKUP(L4,'G&amp;A bed occ.'!AP149:BC150,2,FALSE))</f>
        <v/>
      </c>
      <c r="M64" s="69" t="str">
        <f>IF(ISBLANK(HLOOKUP(M4, 'G&amp;A bed occ.'!AQ149:BD150,2,FALSE)),"",HLOOKUP(M4,'G&amp;A bed occ.'!AQ149:BD150,2,FALSE))</f>
        <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24"/>
      <c r="AA64" s="124"/>
      <c r="AB64" s="124"/>
      <c r="AC64" s="124"/>
    </row>
    <row r="65" spans="2:29" ht="7.5" customHeight="1" x14ac:dyDescent="0.25">
      <c r="B65" s="126"/>
      <c r="C65" s="9"/>
      <c r="Q65" s="92"/>
      <c r="Z65" s="124"/>
      <c r="AA65" s="124"/>
      <c r="AB65" s="124"/>
      <c r="AC65" s="124"/>
    </row>
    <row r="66" spans="2:29" x14ac:dyDescent="0.25">
      <c r="B66" s="126"/>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t="str">
        <f>IF(ISBLANK(HLOOKUP(J4,'G&amp;A bed occ.'!AN290:BA291,2,FALSE)),"",HLOOKUP(J4,'G&amp;A bed occ.'!AN290:BA291,2,FALSE))</f>
        <v/>
      </c>
      <c r="K66" s="69" t="str">
        <f>IF(ISBLANK(HLOOKUP(K4,'G&amp;A bed occ.'!AO290:BB291,2,FALSE)),"",HLOOKUP(K4,'G&amp;A bed occ.'!AO290:BB291,2,FALSE))</f>
        <v/>
      </c>
      <c r="L66" s="69" t="str">
        <f>IF(ISBLANK(HLOOKUP(L4,'G&amp;A bed occ.'!AP290:BC291,2,FALSE)),"",HLOOKUP(L4,'G&amp;A bed occ.'!AP290:BC291,2,FALSE))</f>
        <v/>
      </c>
      <c r="M66" s="69" t="str">
        <f>IF(ISBLANK(HLOOKUP(M4,'G&amp;A bed occ.'!AQ290:BD291,2,FALSE)),"",HLOOKUP(M4,'G&amp;A bed occ.'!AQ290:BD291,2,FALSE))</f>
        <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24"/>
      <c r="AA66" s="124"/>
      <c r="AB66" s="124"/>
      <c r="AC66" s="124"/>
    </row>
    <row r="67" spans="2:29" ht="7.5" customHeight="1" x14ac:dyDescent="0.25">
      <c r="B67" s="126"/>
      <c r="C67" s="9"/>
      <c r="Q67" s="92"/>
      <c r="Z67" s="124"/>
      <c r="AA67" s="124"/>
      <c r="AB67" s="124"/>
      <c r="AC67" s="124"/>
    </row>
    <row r="68" spans="2:29" ht="15" customHeight="1" x14ac:dyDescent="0.25">
      <c r="B68" s="126"/>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t="str">
        <f>IF(ISBLANK(HLOOKUP(J4,'G&amp;A bed occ.'!AN431:BA432,2,FALSE)),"",HLOOKUP(J4,'G&amp;A bed occ.'!AN431:BA432,2,FALSE))</f>
        <v/>
      </c>
      <c r="K68" s="69" t="str">
        <f>IF(ISBLANK(HLOOKUP(K4,'G&amp;A bed occ.'!AO431:BB432,2,FALSE)),"",HLOOKUP(K4,'G&amp;A bed occ.'!AO431:BB432,2,FALSE))</f>
        <v/>
      </c>
      <c r="L68" s="69" t="str">
        <f>IF(ISBLANK(HLOOKUP(L4,'G&amp;A bed occ.'!AP431:BC432,2,FALSE)),"",HLOOKUP(L4,'G&amp;A bed occ.'!AP431:BC432,2,FALSE))</f>
        <v/>
      </c>
      <c r="M68" s="69" t="str">
        <f>IF(ISBLANK(HLOOKUP(M4,'G&amp;A bed occ.'!AQ431:BD432,2,FALSE)),"",HLOOKUP(M4,'G&amp;A bed occ.'!AQ431:BD432,2,FALSE))</f>
        <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24"/>
      <c r="AA68" s="124"/>
      <c r="AB68" s="124"/>
      <c r="AC68" s="124"/>
    </row>
    <row r="69" spans="2:29" ht="30" customHeight="1" x14ac:dyDescent="0.25">
      <c r="C69" s="1"/>
    </row>
    <row r="70" spans="2:29" ht="15" customHeight="1" x14ac:dyDescent="0.25">
      <c r="B70" s="126" t="s">
        <v>11</v>
      </c>
      <c r="C70" s="40" t="s">
        <v>12</v>
      </c>
      <c r="Z70" s="123" t="s">
        <v>33</v>
      </c>
      <c r="AA70" s="123"/>
      <c r="AB70" s="123"/>
      <c r="AC70" s="123"/>
    </row>
    <row r="71" spans="2:29" x14ac:dyDescent="0.25">
      <c r="B71" s="126"/>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23"/>
      <c r="AA71" s="123"/>
      <c r="AB71" s="123"/>
      <c r="AC71" s="123"/>
    </row>
    <row r="72" spans="2:29" ht="7.5" customHeight="1" x14ac:dyDescent="0.25">
      <c r="B72" s="126"/>
      <c r="C72" s="40"/>
      <c r="Z72" s="123"/>
      <c r="AA72" s="123"/>
      <c r="AB72" s="123"/>
      <c r="AC72" s="123"/>
    </row>
    <row r="73" spans="2:29" x14ac:dyDescent="0.25">
      <c r="B73" s="126"/>
      <c r="C73" s="16" t="s">
        <v>252</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t="str">
        <f>IFERROR(VLOOKUP(J$4,'Long stay'!$I$4:$P$18,2,FALSE),"")</f>
        <v/>
      </c>
      <c r="K73" s="64" t="str">
        <f>IFERROR(VLOOKUP(K$4,'Long stay'!$I$4:$P$18,2,FALSE),"")</f>
        <v/>
      </c>
      <c r="L73" s="64" t="str">
        <f>IFERROR(VLOOKUP(L$4,'Long stay'!$I$4:$P$18,2,FALSE),"")</f>
        <v/>
      </c>
      <c r="M73" s="64" t="str">
        <f>IFERROR(VLOOKUP(M$4,'Long stay'!$I$4:$P$18,2,FALSE),"")</f>
        <v/>
      </c>
      <c r="N73" s="64" t="str">
        <f>IFERROR(VLOOKUP(N$4,'Long stay'!$I$4:$P$18,2,FALSE),"")</f>
        <v/>
      </c>
      <c r="O73" s="64" t="str">
        <f>IFERROR(VLOOKUP(O$4,'Long stay'!$I$4:$P$18,2,FALSE),"")</f>
        <v/>
      </c>
      <c r="P73" s="64" t="str">
        <f>IFERROR(VLOOKUP(P$4,'Long stay'!$I$4:$P$18,2,FALSE),"")</f>
        <v/>
      </c>
      <c r="Q73" s="87" t="str">
        <f>IFERROR(VLOOKUP(Q$4,'Long stay'!$I$4:$P$18,2,FALSE),"")</f>
        <v/>
      </c>
      <c r="Z73" s="123"/>
      <c r="AA73" s="123"/>
      <c r="AB73" s="123"/>
      <c r="AC73" s="123"/>
    </row>
    <row r="74" spans="2:29" x14ac:dyDescent="0.25">
      <c r="B74" s="126"/>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t="str">
        <f>IFERROR(VLOOKUP(J$4,'Long stay'!$I$4:$P$18,3,FALSE),"")</f>
        <v/>
      </c>
      <c r="K74" s="65" t="str">
        <f>IFERROR(VLOOKUP(K$4,'Long stay'!$I$4:$P$18,3,FALSE),"")</f>
        <v/>
      </c>
      <c r="L74" s="65" t="str">
        <f>IFERROR(VLOOKUP(L$4,'Long stay'!$I$4:$P$18,3,FALSE),"")</f>
        <v/>
      </c>
      <c r="M74" s="65" t="str">
        <f>IFERROR(VLOOKUP(M$4,'Long stay'!$I$4:$P$18,3,FALSE),"")</f>
        <v/>
      </c>
      <c r="N74" s="65" t="str">
        <f>IFERROR(VLOOKUP(N$4,'Long stay'!$I$4:$P$18,3,FALSE),"")</f>
        <v/>
      </c>
      <c r="O74" s="65" t="str">
        <f>IFERROR(VLOOKUP(O$4,'Long stay'!$I$4:$P$18,3,FALSE),"")</f>
        <v/>
      </c>
      <c r="P74" s="65" t="str">
        <f>IFERROR(VLOOKUP(P$4,'Long stay'!$I$4:$P$18,3,FALSE),"")</f>
        <v/>
      </c>
      <c r="Q74" s="88" t="str">
        <f>IFERROR(VLOOKUP(Q$4,'Long stay'!$I$4:$P$18,3,FALSE),"")</f>
        <v/>
      </c>
      <c r="Z74" s="123"/>
      <c r="AA74" s="123"/>
      <c r="AB74" s="123"/>
      <c r="AC74" s="123"/>
    </row>
    <row r="75" spans="2:29" ht="15" customHeight="1" x14ac:dyDescent="0.25">
      <c r="B75" s="126"/>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t="str">
        <f>IFERROR(VLOOKUP(J$4,'Long stay'!$I$4:$P$18,4,FALSE),"")</f>
        <v/>
      </c>
      <c r="K75" s="65" t="str">
        <f>IFERROR(VLOOKUP(K$4,'Long stay'!$I$4:$P$18,4,FALSE),"")</f>
        <v/>
      </c>
      <c r="L75" s="65" t="str">
        <f>IFERROR(VLOOKUP(L$4,'Long stay'!$I$4:$P$18,4,FALSE),"")</f>
        <v/>
      </c>
      <c r="M75" s="65" t="str">
        <f>IFERROR(VLOOKUP(M$4,'Long stay'!$I$4:$P$18,4,FALSE),"")</f>
        <v/>
      </c>
      <c r="N75" s="65" t="str">
        <f>IFERROR(VLOOKUP(N$4,'Long stay'!$I$4:$P$18,4,FALSE),"")</f>
        <v/>
      </c>
      <c r="O75" s="65" t="str">
        <f>IFERROR(VLOOKUP(O$4,'Long stay'!$I$4:$P$18,4,FALSE),"")</f>
        <v/>
      </c>
      <c r="P75" s="65" t="str">
        <f>IFERROR(VLOOKUP(P$4,'Long stay'!$I$4:$P$18,4,FALSE),"")</f>
        <v/>
      </c>
      <c r="Q75" s="88" t="str">
        <f>IFERROR(VLOOKUP(Q$4,'Long stay'!$I$4:$P$18,4,FALSE),"")</f>
        <v/>
      </c>
      <c r="Z75" s="124" t="s">
        <v>260</v>
      </c>
      <c r="AA75" s="124"/>
      <c r="AB75" s="124"/>
      <c r="AC75" s="124"/>
    </row>
    <row r="76" spans="2:29" x14ac:dyDescent="0.25">
      <c r="B76" s="126"/>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t="str">
        <f>IFERROR(VLOOKUP(J$4,'Long stay'!$I$4:$P$18,5,FALSE),"")</f>
        <v/>
      </c>
      <c r="K76" s="65" t="str">
        <f>IFERROR(VLOOKUP(K$4,'Long stay'!$I$4:$P$18,5,FALSE),"")</f>
        <v/>
      </c>
      <c r="L76" s="65" t="str">
        <f>IFERROR(VLOOKUP(L$4,'Long stay'!$I$4:$P$18,5,FALSE),"")</f>
        <v/>
      </c>
      <c r="M76" s="65" t="str">
        <f>IFERROR(VLOOKUP(M$4,'Long stay'!$I$4:$P$18,5,FALSE),"")</f>
        <v/>
      </c>
      <c r="N76" s="65" t="str">
        <f>IFERROR(VLOOKUP(N$4,'Long stay'!$I$4:$P$18,5,FALSE),"")</f>
        <v/>
      </c>
      <c r="O76" s="65" t="str">
        <f>IFERROR(VLOOKUP(O$4,'Long stay'!$I$4:$P$18,5,FALSE),"")</f>
        <v/>
      </c>
      <c r="P76" s="65" t="str">
        <f>IFERROR(VLOOKUP(P$4,'Long stay'!$I$4:$P$18,5,FALSE),"")</f>
        <v/>
      </c>
      <c r="Q76" s="88" t="str">
        <f>IFERROR(VLOOKUP(Q$4,'Long stay'!$I$4:$P$18,5,FALSE),"")</f>
        <v/>
      </c>
      <c r="Z76" s="124"/>
      <c r="AA76" s="124"/>
      <c r="AB76" s="124"/>
      <c r="AC76" s="124"/>
    </row>
    <row r="77" spans="2:29" ht="15" customHeight="1" x14ac:dyDescent="0.25">
      <c r="B77" s="126"/>
      <c r="C77" s="1" t="s">
        <v>269</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t="str">
        <f>IFERROR(VLOOKUP(J$4,'Long stay'!$I$4:$P$18,6,FALSE),"")</f>
        <v/>
      </c>
      <c r="K77" s="65" t="str">
        <f>IFERROR(VLOOKUP(K$4,'Long stay'!$I$4:$P$18,6,FALSE),"")</f>
        <v/>
      </c>
      <c r="L77" s="65" t="str">
        <f>IFERROR(VLOOKUP(L$4,'Long stay'!$I$4:$P$18,6,FALSE),"")</f>
        <v/>
      </c>
      <c r="M77" s="65" t="str">
        <f>IFERROR(VLOOKUP(M$4,'Long stay'!$I$4:$P$18,6,FALSE),"")</f>
        <v/>
      </c>
      <c r="N77" s="65" t="str">
        <f>IFERROR(VLOOKUP(N$4,'Long stay'!$I$4:$P$18,6,FALSE),"")</f>
        <v/>
      </c>
      <c r="O77" s="65" t="str">
        <f>IFERROR(VLOOKUP(O$4,'Long stay'!$I$4:$P$18,6,FALSE),"")</f>
        <v/>
      </c>
      <c r="P77" s="65" t="str">
        <f>IFERROR(VLOOKUP(P$4,'Long stay'!$I$4:$P$18,6,FALSE),"")</f>
        <v/>
      </c>
      <c r="Q77" s="88" t="str">
        <f>IFERROR(VLOOKUP(Q$4,'Long stay'!$I$4:$P$18,6,FALSE),"")</f>
        <v/>
      </c>
      <c r="Z77" s="124"/>
      <c r="AA77" s="124"/>
      <c r="AB77" s="124"/>
      <c r="AC77" s="124"/>
    </row>
    <row r="78" spans="2:29" ht="15" customHeight="1" x14ac:dyDescent="0.25">
      <c r="B78" s="126"/>
      <c r="C78" s="11" t="s">
        <v>277</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t="str">
        <f>IFERROR(VLOOKUP(J$4,'Long stay'!$I$4:$P$18,7,FALSE),"")</f>
        <v/>
      </c>
      <c r="K78" s="65" t="str">
        <f>IFERROR(VLOOKUP(K$4,'Long stay'!$I$4:$P$18,7,FALSE),"")</f>
        <v/>
      </c>
      <c r="L78" s="65" t="str">
        <f>IFERROR(VLOOKUP(L$4,'Long stay'!$I$4:$P$18,7,FALSE),"")</f>
        <v/>
      </c>
      <c r="M78" s="65" t="str">
        <f>IFERROR(VLOOKUP(M$4,'Long stay'!$I$4:$P$18,7,FALSE),"")</f>
        <v/>
      </c>
      <c r="N78" s="65" t="str">
        <f>IFERROR(VLOOKUP(N$4,'Long stay'!$I$4:$P$18,7,FALSE),"")</f>
        <v/>
      </c>
      <c r="O78" s="65" t="str">
        <f>IFERROR(VLOOKUP(O$4,'Long stay'!$I$4:$P$18,7,FALSE),"")</f>
        <v/>
      </c>
      <c r="P78" s="65" t="str">
        <f>IFERROR(VLOOKUP(P$4,'Long stay'!$I$4:$P$18,7,FALSE),"")</f>
        <v/>
      </c>
      <c r="Q78" s="88" t="str">
        <f>IFERROR(VLOOKUP(Q$4,'Long stay'!$I$4:$P$18,7,FALSE),"")</f>
        <v/>
      </c>
      <c r="Z78" s="124"/>
      <c r="AA78" s="124"/>
      <c r="AB78" s="124"/>
      <c r="AC78" s="124"/>
    </row>
    <row r="79" spans="2:29" ht="7.5" customHeight="1" x14ac:dyDescent="0.25">
      <c r="B79" s="126"/>
      <c r="Z79" s="124"/>
      <c r="AA79" s="124"/>
      <c r="AB79" s="124"/>
      <c r="AC79" s="124"/>
    </row>
    <row r="80" spans="2:29" ht="17.25" customHeight="1" x14ac:dyDescent="0.25">
      <c r="B80" s="126"/>
      <c r="C80" s="40" t="s">
        <v>326</v>
      </c>
      <c r="Z80" s="124"/>
      <c r="AA80" s="124"/>
      <c r="AB80" s="124"/>
      <c r="AC80" s="124"/>
    </row>
    <row r="81" spans="2:29" ht="14.25" customHeight="1" x14ac:dyDescent="0.25">
      <c r="B81" s="126"/>
      <c r="C81" s="1" t="s">
        <v>0</v>
      </c>
      <c r="D81" s="95" t="s">
        <v>327</v>
      </c>
      <c r="E81" s="95" t="s">
        <v>327</v>
      </c>
      <c r="F81" s="95" t="s">
        <v>327</v>
      </c>
      <c r="G81" s="95" t="s">
        <v>327</v>
      </c>
      <c r="H81" s="95" t="s">
        <v>327</v>
      </c>
      <c r="I81" s="95" t="s">
        <v>327</v>
      </c>
      <c r="J81" s="95" t="s">
        <v>327</v>
      </c>
      <c r="K81" s="95" t="s">
        <v>327</v>
      </c>
      <c r="L81" s="95" t="s">
        <v>327</v>
      </c>
      <c r="M81" s="95" t="s">
        <v>327</v>
      </c>
      <c r="N81" s="95" t="s">
        <v>327</v>
      </c>
      <c r="O81" s="95" t="s">
        <v>327</v>
      </c>
      <c r="P81" s="95" t="s">
        <v>327</v>
      </c>
      <c r="Q81" s="94"/>
      <c r="Z81" s="124"/>
      <c r="AA81" s="124"/>
      <c r="AB81" s="124"/>
      <c r="AC81" s="124"/>
    </row>
    <row r="82" spans="2:29" x14ac:dyDescent="0.25">
      <c r="B82" s="126"/>
      <c r="C82" s="40"/>
      <c r="Q82" s="92"/>
      <c r="Z82" s="124"/>
      <c r="AA82" s="124"/>
      <c r="AB82" s="124"/>
      <c r="AC82" s="124"/>
    </row>
    <row r="83" spans="2:29" x14ac:dyDescent="0.25">
      <c r="B83" s="126"/>
      <c r="C83" s="16" t="s">
        <v>252</v>
      </c>
      <c r="D83" s="64">
        <f>'Long stay'!AR5</f>
        <v>23080.857142857141</v>
      </c>
      <c r="E83" s="107">
        <f>'Long stay'!AR6</f>
        <v>22984.142857142859</v>
      </c>
      <c r="F83" s="109">
        <f>'Long stay'!AR7</f>
        <v>21743.714285714286</v>
      </c>
      <c r="G83" s="109">
        <f>'Long stay'!AR8</f>
        <v>21803.714285714286</v>
      </c>
      <c r="H83" s="110">
        <f>'Long stay'!AR9</f>
        <v>24544.714285714286</v>
      </c>
      <c r="I83" s="113">
        <f>'Long stay'!AR10</f>
        <v>24498.142857142859</v>
      </c>
      <c r="J83" s="64"/>
      <c r="K83" s="64"/>
      <c r="L83" s="64"/>
      <c r="M83" s="64" t="str">
        <f>IFERROR(VLOOKUP(M$4,'Long stay'!$Z$4:$AG$18,2,FALSE),"")</f>
        <v/>
      </c>
      <c r="N83" s="64" t="str">
        <f>IFERROR(VLOOKUP(N$4,'Long stay'!$Z$4:$AG$18,2,FALSE),"")</f>
        <v/>
      </c>
      <c r="O83" s="64" t="str">
        <f>IFERROR(VLOOKUP(O$4,'Long stay'!$Z$4:$AG$18,2,FALSE),"")</f>
        <v/>
      </c>
      <c r="P83" s="64" t="str">
        <f>IFERROR(VLOOKUP(P$4,'Long stay'!$Z$4:$AG$18,2,FALSE),"")</f>
        <v/>
      </c>
      <c r="Q83" s="87" t="str">
        <f>IFERROR(VLOOKUP(Q$4,'Long stay'!$Z$4:$AG$18,2,FALSE),"")</f>
        <v/>
      </c>
      <c r="Z83" s="124"/>
      <c r="AA83" s="124"/>
      <c r="AB83" s="124"/>
      <c r="AC83" s="124"/>
    </row>
    <row r="84" spans="2:29" x14ac:dyDescent="0.25">
      <c r="B84" s="126"/>
      <c r="C84" s="1" t="s">
        <v>2</v>
      </c>
      <c r="D84" s="65">
        <f>'Long stay'!AS5</f>
        <v>3377.4285714285716</v>
      </c>
      <c r="E84" s="65">
        <f>'Long stay'!AS6</f>
        <v>3304.1428571428573</v>
      </c>
      <c r="F84" s="65">
        <f>IFERROR(VLOOKUP(F$4,'Long stay'!$Z$4:$AG$18,3,FALSE),"")</f>
        <v>2075.1428571428573</v>
      </c>
      <c r="G84" s="65">
        <f>IFERROR(VLOOKUP(G$4,'Long stay'!$Z$4:$AG$18,3,FALSE),"")</f>
        <v>2102.4285714285716</v>
      </c>
      <c r="H84" s="65">
        <f>IFERROR(VLOOKUP(H$4,'Long stay'!$Z$4:$AG$18,3,FALSE),"")</f>
        <v>2433</v>
      </c>
      <c r="I84" s="65">
        <f>IFERROR(VLOOKUP(I$4,'Long stay'!$Z$4:$AG$18,3,FALSE),"")</f>
        <v>2595.4285714285716</v>
      </c>
      <c r="J84" s="65" t="str">
        <f>IFERROR(VLOOKUP(J$4,'Long stay'!$Z$4:$AG$18,3,FALSE),"")</f>
        <v/>
      </c>
      <c r="K84" s="65" t="str">
        <f>IFERROR(VLOOKUP(K$4,'Long stay'!$Z$4:$AG$18,3,FALSE),"")</f>
        <v/>
      </c>
      <c r="L84" s="65" t="str">
        <f>IFERROR(VLOOKUP(L$4,'Long stay'!$Z$4:$AG$18,3,FALSE),"")</f>
        <v/>
      </c>
      <c r="M84" s="65" t="str">
        <f>IFERROR(VLOOKUP(M$4,'Long stay'!$Z$4:$AG$18,3,FALSE),"")</f>
        <v/>
      </c>
      <c r="N84" s="65" t="str">
        <f>IFERROR(VLOOKUP(N$4,'Long stay'!$Z$4:$AG$18,3,FALSE),"")</f>
        <v/>
      </c>
      <c r="O84" s="65" t="str">
        <f>IFERROR(VLOOKUP(O$4,'Long stay'!$Z$4:$AG$18,3,FALSE),"")</f>
        <v/>
      </c>
      <c r="P84" s="65" t="str">
        <f>IFERROR(VLOOKUP(P$4,'Long stay'!$Z$4:$AG$18,3,FALSE),"")</f>
        <v/>
      </c>
      <c r="Q84" s="88" t="str">
        <f>IFERROR(VLOOKUP(Q$4,'Long stay'!$Z$4:$AG$18,3,FALSE),"")</f>
        <v/>
      </c>
      <c r="Z84" s="124"/>
      <c r="AA84" s="124"/>
      <c r="AB84" s="124"/>
      <c r="AC84" s="124"/>
    </row>
    <row r="85" spans="2:29" x14ac:dyDescent="0.25">
      <c r="B85" s="126"/>
      <c r="C85" s="1" t="s">
        <v>29</v>
      </c>
      <c r="D85" s="65">
        <f>'Long stay'!AT5</f>
        <v>6382.8571428571431</v>
      </c>
      <c r="E85" s="65">
        <f>'Long stay'!AT6</f>
        <v>6430.5714285714284</v>
      </c>
      <c r="F85" s="65">
        <f>IFERROR(VLOOKUP(F$4,'Long stay'!$Z$4:$AG$18,4,FALSE),"")</f>
        <v>3757.7142857142858</v>
      </c>
      <c r="G85" s="65">
        <f>IFERROR(VLOOKUP(G$4,'Long stay'!$Z$4:$AG$18,4,FALSE),"")</f>
        <v>3797.2857142857142</v>
      </c>
      <c r="H85" s="65">
        <f>IFERROR(VLOOKUP(H$4,'Long stay'!$Z$4:$AG$18,4,FALSE),"")</f>
        <v>4061.2857142857142</v>
      </c>
      <c r="I85" s="65">
        <f>IFERROR(VLOOKUP(I$4,'Long stay'!$Z$4:$AG$18,4,FALSE),"")</f>
        <v>4113.4285714285716</v>
      </c>
      <c r="J85" s="65" t="str">
        <f>IFERROR(VLOOKUP(J$4,'Long stay'!$Z$4:$AG$18,4,FALSE),"")</f>
        <v/>
      </c>
      <c r="K85" s="65" t="str">
        <f>IFERROR(VLOOKUP(K$4,'Long stay'!$Z$4:$AG$18,4,FALSE),"")</f>
        <v/>
      </c>
      <c r="L85" s="65" t="str">
        <f>IFERROR(VLOOKUP(L$4,'Long stay'!$Z$4:$AG$18,4,FALSE),"")</f>
        <v/>
      </c>
      <c r="M85" s="65" t="str">
        <f>IFERROR(VLOOKUP(M$4,'Long stay'!$Z$4:$AG$18,4,FALSE),"")</f>
        <v/>
      </c>
      <c r="N85" s="65" t="str">
        <f>IFERROR(VLOOKUP(N$4,'Long stay'!$Z$4:$AG$18,4,FALSE),"")</f>
        <v/>
      </c>
      <c r="O85" s="65" t="str">
        <f>IFERROR(VLOOKUP(O$4,'Long stay'!$Z$4:$AG$18,4,FALSE),"")</f>
        <v/>
      </c>
      <c r="P85" s="65" t="str">
        <f>IFERROR(VLOOKUP(P$4,'Long stay'!$Z$4:$AG$18,4,FALSE),"")</f>
        <v/>
      </c>
      <c r="Q85" s="88" t="str">
        <f>IFERROR(VLOOKUP(Q$4,'Long stay'!$Z$4:$AG$18,4,FALSE),"")</f>
        <v/>
      </c>
      <c r="Z85" s="124"/>
      <c r="AA85" s="124"/>
      <c r="AB85" s="124"/>
      <c r="AC85" s="124"/>
    </row>
    <row r="86" spans="2:29" x14ac:dyDescent="0.25">
      <c r="B86" s="126"/>
      <c r="C86" s="1" t="s">
        <v>3</v>
      </c>
      <c r="D86" s="65">
        <f>'Long stay'!AU5</f>
        <v>7669.2857142857147</v>
      </c>
      <c r="E86" s="65">
        <f>'Long stay'!AU6</f>
        <v>7632.2857142857147</v>
      </c>
      <c r="F86" s="65">
        <f>IFERROR(VLOOKUP(F$4,'Long stay'!$Z$4:$AG$18,5,FALSE),"")</f>
        <v>4787.1428571428569</v>
      </c>
      <c r="G86" s="65">
        <f>IFERROR(VLOOKUP(G$4,'Long stay'!$Z$4:$AG$18,5,FALSE),"")</f>
        <v>4830.5714285714284</v>
      </c>
      <c r="H86" s="65">
        <f>IFERROR(VLOOKUP(H$4,'Long stay'!$Z$4:$AG$18,5,FALSE),"")</f>
        <v>5301</v>
      </c>
      <c r="I86" s="65">
        <f>IFERROR(VLOOKUP(I$4,'Long stay'!$Z$4:$AG$18,5,FALSE),"")</f>
        <v>5476.1428571428569</v>
      </c>
      <c r="J86" s="65" t="str">
        <f>IFERROR(VLOOKUP(J$4,'Long stay'!$Z$4:$AG$18,5,FALSE),"")</f>
        <v/>
      </c>
      <c r="K86" s="65" t="str">
        <f>IFERROR(VLOOKUP(K$4,'Long stay'!$Z$4:$AG$18,5,FALSE),"")</f>
        <v/>
      </c>
      <c r="L86" s="65" t="str">
        <f>IFERROR(VLOOKUP(L$4,'Long stay'!$Z$4:$AG$18,5,FALSE),"")</f>
        <v/>
      </c>
      <c r="M86" s="65" t="str">
        <f>IFERROR(VLOOKUP(M$4,'Long stay'!$Z$4:$AG$18,5,FALSE),"")</f>
        <v/>
      </c>
      <c r="N86" s="65" t="str">
        <f>IFERROR(VLOOKUP(N$4,'Long stay'!$Z$4:$AG$18,5,FALSE),"")</f>
        <v/>
      </c>
      <c r="O86" s="65" t="str">
        <f>IFERROR(VLOOKUP(O$4,'Long stay'!$Z$4:$AG$18,5,FALSE),"")</f>
        <v/>
      </c>
      <c r="P86" s="65" t="str">
        <f>IFERROR(VLOOKUP(P$4,'Long stay'!$Z$4:$AG$18,5,FALSE),"")</f>
        <v/>
      </c>
      <c r="Q86" s="88" t="str">
        <f>IFERROR(VLOOKUP(Q$4,'Long stay'!$Z$4:$AG$18,5,FALSE),"")</f>
        <v/>
      </c>
      <c r="Z86" s="124"/>
      <c r="AA86" s="124"/>
      <c r="AB86" s="124"/>
      <c r="AC86" s="124"/>
    </row>
    <row r="87" spans="2:29" x14ac:dyDescent="0.25">
      <c r="B87" s="52"/>
      <c r="C87" s="1" t="s">
        <v>269</v>
      </c>
      <c r="D87" s="65">
        <f>'Long stay'!AV5</f>
        <v>3604.4285714285716</v>
      </c>
      <c r="E87" s="65">
        <f>'Long stay'!AV6</f>
        <v>3591.4285714285716</v>
      </c>
      <c r="F87" s="65">
        <f>IFERROR(VLOOKUP(F$4,'Long stay'!$Z$4:$AG$18,6,FALSE),"")</f>
        <v>2193</v>
      </c>
      <c r="G87" s="65">
        <f>IFERROR(VLOOKUP(G$4,'Long stay'!$Z$4:$AG$18,6,FALSE),"")</f>
        <v>2214.5714285714284</v>
      </c>
      <c r="H87" s="65">
        <f>IFERROR(VLOOKUP(H$4,'Long stay'!$Z$4:$AG$18,6,FALSE),"")</f>
        <v>2436.8571428571427</v>
      </c>
      <c r="I87" s="65">
        <f>IFERROR(VLOOKUP(I$4,'Long stay'!$Z$4:$AG$18,6,FALSE),"")</f>
        <v>2506.2857142857142</v>
      </c>
      <c r="J87" s="65" t="str">
        <f>IFERROR(VLOOKUP(J$4,'Long stay'!$Z$4:$AG$18,6,FALSE),"")</f>
        <v/>
      </c>
      <c r="K87" s="65" t="str">
        <f>IFERROR(VLOOKUP(K$4,'Long stay'!$Z$4:$AG$18,6,FALSE),"")</f>
        <v/>
      </c>
      <c r="L87" s="65" t="str">
        <f>IFERROR(VLOOKUP(L$4,'Long stay'!$Z$4:$AG$18,6,FALSE),"")</f>
        <v/>
      </c>
      <c r="M87" s="65" t="str">
        <f>IFERROR(VLOOKUP(M$4,'Long stay'!$Z$4:$AG$18,6,FALSE),"")</f>
        <v/>
      </c>
      <c r="N87" s="65" t="str">
        <f>IFERROR(VLOOKUP(N$4,'Long stay'!$Z$4:$AG$18,6,FALSE),"")</f>
        <v/>
      </c>
      <c r="O87" s="65" t="str">
        <f>IFERROR(VLOOKUP(O$4,'Long stay'!$Z$4:$AG$18,6,FALSE),"")</f>
        <v/>
      </c>
      <c r="P87" s="65" t="str">
        <f>IFERROR(VLOOKUP(P$4,'Long stay'!$Z$4:$AG$18,6,FALSE),"")</f>
        <v/>
      </c>
      <c r="Q87" s="88" t="str">
        <f>IFERROR(VLOOKUP(Q$4,'Long stay'!$Z$4:$AG$18,6,FALSE),"")</f>
        <v/>
      </c>
      <c r="Z87" s="51"/>
      <c r="AA87" s="51"/>
      <c r="AB87" s="51"/>
      <c r="AC87" s="51"/>
    </row>
    <row r="88" spans="2:29" x14ac:dyDescent="0.25">
      <c r="B88" s="52"/>
      <c r="C88" s="11" t="s">
        <v>277</v>
      </c>
      <c r="D88" s="65">
        <f>'Long stay'!AW5</f>
        <v>2046.8571428571429</v>
      </c>
      <c r="E88" s="65">
        <f>'Long stay'!AW6</f>
        <v>2025.7142857142858</v>
      </c>
      <c r="F88" s="65">
        <f>IFERROR(VLOOKUP(F$4,'Long stay'!$Z$4:$AG$18,7,FALSE),"")</f>
        <v>1163.8571428571429</v>
      </c>
      <c r="G88" s="65">
        <f>IFERROR(VLOOKUP(G$4,'Long stay'!$Z$4:$AG$18,7,FALSE),"")</f>
        <v>1161</v>
      </c>
      <c r="H88" s="65">
        <f>IFERROR(VLOOKUP(H$4,'Long stay'!$Z$4:$AG$18,7,FALSE),"")</f>
        <v>1332</v>
      </c>
      <c r="I88" s="65">
        <f>IFERROR(VLOOKUP(I$4,'Long stay'!$Z$4:$AG$18,7,FALSE),"")</f>
        <v>1317.8571428571429</v>
      </c>
      <c r="J88" s="65" t="str">
        <f>IFERROR(VLOOKUP(J$4,'Long stay'!$Z$4:$AG$18,7,FALSE),"")</f>
        <v/>
      </c>
      <c r="K88" s="65" t="str">
        <f>IFERROR(VLOOKUP(K$4,'Long stay'!$Z$4:$AG$18,7,FALSE),"")</f>
        <v/>
      </c>
      <c r="L88" s="65" t="str">
        <f>IFERROR(VLOOKUP(L$4,'Long stay'!$Z$4:$AG$18,7,FALSE),"")</f>
        <v/>
      </c>
      <c r="M88" s="65" t="str">
        <f>IFERROR(VLOOKUP(M$4,'Long stay'!$Z$4:$AG$18,7,FALSE),"")</f>
        <v/>
      </c>
      <c r="N88" s="65" t="str">
        <f>IFERROR(VLOOKUP(N$4,'Long stay'!$Z$4:$AG$18,7,FALSE),"")</f>
        <v/>
      </c>
      <c r="O88" s="65" t="str">
        <f>IFERROR(VLOOKUP(O$4,'Long stay'!$Z$4:$AG$18,7,FALSE),"")</f>
        <v/>
      </c>
      <c r="P88" s="65" t="str">
        <f>IFERROR(VLOOKUP(P$4,'Long stay'!$Z$4:$AG$18,7,FALSE),"")</f>
        <v/>
      </c>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252</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t="str">
        <f>IFERROR(VLOOKUP(J$4,'Long stay'!$Z$4:$AG$18,2,FALSE),"")</f>
        <v/>
      </c>
      <c r="K92" s="64" t="str">
        <f>IFERROR(VLOOKUP(K$4,'Long stay'!$Z$4:$AG$18,2,FALSE),"")</f>
        <v/>
      </c>
      <c r="L92" s="64" t="str">
        <f>IFERROR(VLOOKUP(L$4,'Long stay'!$Z$4:$AG$18,2,FALSE),"")</f>
        <v/>
      </c>
      <c r="M92" s="64" t="str">
        <f>IFERROR(VLOOKUP(M$4,'Long stay'!$Z$4:$AG$18,2,FALSE),"")</f>
        <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t="str">
        <f>IFERROR(VLOOKUP(J$4,'Long stay'!$Z$4:$AG$18,3,FALSE),"")</f>
        <v/>
      </c>
      <c r="K93" s="65" t="str">
        <f>IFERROR(VLOOKUP(K$4,'Long stay'!$Z$4:$AG$18,3,FALSE),"")</f>
        <v/>
      </c>
      <c r="L93" s="65" t="str">
        <f>IFERROR(VLOOKUP(L$4,'Long stay'!$Z$4:$AG$18,3,FALSE),"")</f>
        <v/>
      </c>
      <c r="M93" s="65" t="str">
        <f>IFERROR(VLOOKUP(M$4,'Long stay'!$Z$4:$AG$18,3,FALSE),"")</f>
        <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t="str">
        <f>IFERROR(VLOOKUP(J$4,'Long stay'!$Z$4:$AG$18,4,FALSE),"")</f>
        <v/>
      </c>
      <c r="K94" s="65" t="str">
        <f>IFERROR(VLOOKUP(K$4,'Long stay'!$Z$4:$AG$18,4,FALSE),"")</f>
        <v/>
      </c>
      <c r="L94" s="65" t="str">
        <f>IFERROR(VLOOKUP(L$4,'Long stay'!$Z$4:$AG$18,4,FALSE),"")</f>
        <v/>
      </c>
      <c r="M94" s="65" t="str">
        <f>IFERROR(VLOOKUP(M$4,'Long stay'!$Z$4:$AG$18,4,FALSE),"")</f>
        <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t="str">
        <f>IFERROR(VLOOKUP(J$4,'Long stay'!$Z$4:$AG$18,5,FALSE),"")</f>
        <v/>
      </c>
      <c r="K95" s="65" t="str">
        <f>IFERROR(VLOOKUP(K$4,'Long stay'!$Z$4:$AG$18,5,FALSE),"")</f>
        <v/>
      </c>
      <c r="L95" s="65" t="str">
        <f>IFERROR(VLOOKUP(L$4,'Long stay'!$Z$4:$AG$18,5,FALSE),"")</f>
        <v/>
      </c>
      <c r="M95" s="65" t="str">
        <f>IFERROR(VLOOKUP(M$4,'Long stay'!$Z$4:$AG$18,5,FALSE),"")</f>
        <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269</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t="str">
        <f>IFERROR(VLOOKUP(J$4,'Long stay'!$Z$4:$AG$18,6,FALSE),"")</f>
        <v/>
      </c>
      <c r="K96" s="65" t="str">
        <f>IFERROR(VLOOKUP(K$4,'Long stay'!$Z$4:$AG$18,6,FALSE),"")</f>
        <v/>
      </c>
      <c r="L96" s="65" t="str">
        <f>IFERROR(VLOOKUP(L$4,'Long stay'!$Z$4:$AG$18,6,FALSE),"")</f>
        <v/>
      </c>
      <c r="M96" s="65" t="str">
        <f>IFERROR(VLOOKUP(M$4,'Long stay'!$Z$4:$AG$18,6,FALSE),"")</f>
        <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277</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t="str">
        <f>IFERROR(VLOOKUP(J$4,'Long stay'!$Z$4:$AG$18,7,FALSE),"")</f>
        <v/>
      </c>
      <c r="K97" s="65" t="str">
        <f>IFERROR(VLOOKUP(K$4,'Long stay'!$Z$4:$AG$18,7,FALSE),"")</f>
        <v/>
      </c>
      <c r="L97" s="65" t="str">
        <f>IFERROR(VLOOKUP(L$4,'Long stay'!$Z$4:$AG$18,7,FALSE),"")</f>
        <v/>
      </c>
      <c r="M97" s="65" t="str">
        <f>IFERROR(VLOOKUP(M$4,'Long stay'!$Z$4:$AG$18,7,FALSE),"")</f>
        <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26" t="s">
        <v>15</v>
      </c>
      <c r="C99" s="13" t="s">
        <v>16</v>
      </c>
      <c r="Z99" s="123" t="s">
        <v>34</v>
      </c>
      <c r="AA99" s="123"/>
      <c r="AB99" s="123"/>
      <c r="AC99" s="123"/>
    </row>
    <row r="100" spans="2:29" ht="15" customHeight="1" x14ac:dyDescent="0.25">
      <c r="B100" s="126"/>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23"/>
      <c r="AA100" s="123"/>
      <c r="AB100" s="123"/>
      <c r="AC100" s="123"/>
    </row>
    <row r="101" spans="2:29" ht="7.5" customHeight="1" x14ac:dyDescent="0.25">
      <c r="B101" s="126"/>
      <c r="C101" s="1"/>
      <c r="Z101" s="123"/>
      <c r="AA101" s="123"/>
      <c r="AB101" s="123"/>
      <c r="AC101" s="123"/>
    </row>
    <row r="102" spans="2:29" x14ac:dyDescent="0.25">
      <c r="B102" s="126"/>
      <c r="C102" s="16" t="s">
        <v>252</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t="str">
        <f>IFERROR(VLOOKUP(J$4,'D&amp;V'!$O$3:$V$17,2,FALSE),"")</f>
        <v/>
      </c>
      <c r="K102" s="64" t="str">
        <f>IFERROR(VLOOKUP(K$4,'D&amp;V'!$O$3:$V$17,2,FALSE),"")</f>
        <v/>
      </c>
      <c r="L102" s="64" t="str">
        <f>IFERROR(VLOOKUP(L$4,'D&amp;V'!$O$3:$V$17,2,FALSE),"")</f>
        <v/>
      </c>
      <c r="M102" s="64" t="str">
        <f>IFERROR(VLOOKUP(M$4,'D&amp;V'!$O$3:$V$17,2,FALSE),"")</f>
        <v/>
      </c>
      <c r="N102" s="64" t="str">
        <f>IFERROR(VLOOKUP(N$4,'D&amp;V'!$O$3:$V$17,2,FALSE),"")</f>
        <v/>
      </c>
      <c r="O102" s="64" t="str">
        <f>IFERROR(VLOOKUP(O$4,'D&amp;V'!$O$3:$V$17,2,FALSE),"")</f>
        <v/>
      </c>
      <c r="P102" s="64" t="str">
        <f>IFERROR(VLOOKUP(P$4,'D&amp;V'!$O$3:$V$17,2,FALSE),"")</f>
        <v/>
      </c>
      <c r="Q102" s="87" t="str">
        <f>IFERROR(VLOOKUP(Q$4,'D&amp;V'!$O$3:$V$17,2,FALSE),"")</f>
        <v/>
      </c>
      <c r="Z102" s="123"/>
      <c r="AA102" s="123"/>
      <c r="AB102" s="123"/>
      <c r="AC102" s="123"/>
    </row>
    <row r="103" spans="2:29" x14ac:dyDescent="0.25">
      <c r="B103" s="126"/>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t="str">
        <f>IFERROR(VLOOKUP(J$4,'D&amp;V'!$O$3:$V$17,3,FALSE),"")</f>
        <v/>
      </c>
      <c r="K103" s="65" t="str">
        <f>IFERROR(VLOOKUP(K$4,'D&amp;V'!$O$3:$V$17,3,FALSE),"")</f>
        <v/>
      </c>
      <c r="L103" s="65" t="str">
        <f>IFERROR(VLOOKUP(L$4,'D&amp;V'!$O$3:$V$17,3,FALSE),"")</f>
        <v/>
      </c>
      <c r="M103" s="65" t="str">
        <f>IFERROR(VLOOKUP(M$4,'D&amp;V'!$O$3:$V$17,3,FALSE),"")</f>
        <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29" x14ac:dyDescent="0.25">
      <c r="B104" s="126"/>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t="str">
        <f>IFERROR(VLOOKUP(J$4,'D&amp;V'!$O$3:$V$17,4,FALSE),"")</f>
        <v/>
      </c>
      <c r="K104" s="65" t="str">
        <f>IFERROR(VLOOKUP(K$4,'D&amp;V'!$O$3:$V$17,4,FALSE),"")</f>
        <v/>
      </c>
      <c r="L104" s="65" t="str">
        <f>IFERROR(VLOOKUP(L$4,'D&amp;V'!$O$3:$V$17,4,FALSE),"")</f>
        <v/>
      </c>
      <c r="M104" s="65" t="str">
        <f>IFERROR(VLOOKUP(M$4,'D&amp;V'!$O$3:$V$17,4,FALSE),"")</f>
        <v/>
      </c>
      <c r="N104" s="65" t="str">
        <f>IFERROR(VLOOKUP(N$4,'D&amp;V'!$O$3:$V$17,4,FALSE),"")</f>
        <v/>
      </c>
      <c r="O104" s="65" t="str">
        <f>IFERROR(VLOOKUP(O$4,'D&amp;V'!$O$3:$V$17,4,FALSE),"")</f>
        <v/>
      </c>
      <c r="P104" s="65" t="str">
        <f>IFERROR(VLOOKUP(P$4,'D&amp;V'!$O$3:$V$17,4,FALSE),"")</f>
        <v/>
      </c>
      <c r="Q104" s="88" t="str">
        <f>IFERROR(VLOOKUP(Q$4,'D&amp;V'!$O$3:$V$17,4,FALSE),"")</f>
        <v/>
      </c>
      <c r="Z104" s="124" t="s">
        <v>342</v>
      </c>
      <c r="AA104" s="124"/>
      <c r="AB104" s="124"/>
      <c r="AC104" s="124"/>
    </row>
    <row r="105" spans="2:29" x14ac:dyDescent="0.25">
      <c r="B105" s="126"/>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t="str">
        <f>IFERROR(VLOOKUP(J$4,'D&amp;V'!$O$3:$V$17,5,FALSE),"")</f>
        <v/>
      </c>
      <c r="K105" s="65" t="str">
        <f>IFERROR(VLOOKUP(K$4,'D&amp;V'!$O$3:$V$17,5,FALSE),"")</f>
        <v/>
      </c>
      <c r="L105" s="65" t="str">
        <f>IFERROR(VLOOKUP(L$4,'D&amp;V'!$O$3:$V$17,5,FALSE),"")</f>
        <v/>
      </c>
      <c r="M105" s="65" t="str">
        <f>IFERROR(VLOOKUP(M$4,'D&amp;V'!$O$3:$V$17,5,FALSE),"")</f>
        <v/>
      </c>
      <c r="N105" s="65" t="str">
        <f>IFERROR(VLOOKUP(N$4,'D&amp;V'!$O$3:$V$17,5,FALSE),"")</f>
        <v/>
      </c>
      <c r="O105" s="65" t="str">
        <f>IFERROR(VLOOKUP(O$4,'D&amp;V'!$O$3:$V$17,5,FALSE),"")</f>
        <v/>
      </c>
      <c r="P105" s="65" t="str">
        <f>IFERROR(VLOOKUP(P$4,'D&amp;V'!$O$3:$V$17,5,FALSE),"")</f>
        <v/>
      </c>
      <c r="Q105" s="88" t="str">
        <f>IFERROR(VLOOKUP(Q$4,'D&amp;V'!$O$3:$V$17,5,FALSE),"")</f>
        <v/>
      </c>
      <c r="Z105" s="124"/>
      <c r="AA105" s="124"/>
      <c r="AB105" s="124"/>
      <c r="AC105" s="124"/>
    </row>
    <row r="106" spans="2:29" x14ac:dyDescent="0.25">
      <c r="B106" s="126"/>
      <c r="C106" s="1" t="s">
        <v>269</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t="str">
        <f>IFERROR(VLOOKUP(J$4,'D&amp;V'!$O$3:$V$17,6,FALSE),"")</f>
        <v/>
      </c>
      <c r="K106" s="65" t="str">
        <f>IFERROR(VLOOKUP(K$4,'D&amp;V'!$O$3:$V$17,6,FALSE),"")</f>
        <v/>
      </c>
      <c r="L106" s="65" t="str">
        <f>IFERROR(VLOOKUP(L$4,'D&amp;V'!$O$3:$V$17,6,FALSE),"")</f>
        <v/>
      </c>
      <c r="M106" s="65" t="str">
        <f>IFERROR(VLOOKUP(M$4,'D&amp;V'!$O$3:$V$17,6,FALSE),"")</f>
        <v/>
      </c>
      <c r="N106" s="65" t="str">
        <f>IFERROR(VLOOKUP(N$4,'D&amp;V'!$O$3:$V$17,6,FALSE),"")</f>
        <v/>
      </c>
      <c r="O106" s="65" t="str">
        <f>IFERROR(VLOOKUP(O$4,'D&amp;V'!$O$3:$V$17,6,FALSE),"")</f>
        <v/>
      </c>
      <c r="P106" s="65" t="str">
        <f>IFERROR(VLOOKUP(P$4,'D&amp;V'!$O$3:$V$17,6,FALSE),"")</f>
        <v/>
      </c>
      <c r="Q106" s="88" t="str">
        <f>IFERROR(VLOOKUP(Q$4,'D&amp;V'!$O$3:$V$17,6,FALSE),"")</f>
        <v/>
      </c>
      <c r="Z106" s="124"/>
      <c r="AA106" s="124"/>
      <c r="AB106" s="124"/>
      <c r="AC106" s="124"/>
    </row>
    <row r="107" spans="2:29" x14ac:dyDescent="0.25">
      <c r="B107" s="126"/>
      <c r="C107" s="11" t="s">
        <v>304</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t="str">
        <f>IFERROR(VLOOKUP(J$4,'D&amp;V'!$O$3:$V$17,7,FALSE),"")</f>
        <v/>
      </c>
      <c r="K107" s="65" t="str">
        <f>IFERROR(VLOOKUP(K$4,'D&amp;V'!$O$3:$V$17,7,FALSE),"")</f>
        <v/>
      </c>
      <c r="L107" s="65" t="str">
        <f>IFERROR(VLOOKUP(L$4,'D&amp;V'!$O$3:$V$17,7,FALSE),"")</f>
        <v/>
      </c>
      <c r="M107" s="65" t="str">
        <f>IFERROR(VLOOKUP(M$4,'D&amp;V'!$O$3:$V$17,7,FALSE),"")</f>
        <v/>
      </c>
      <c r="N107" s="65" t="str">
        <f>IFERROR(VLOOKUP(N$4,'D&amp;V'!$O$3:$V$17,7,FALSE),"")</f>
        <v/>
      </c>
      <c r="O107" s="65" t="str">
        <f>IFERROR(VLOOKUP(O$4,'D&amp;V'!$O$3:$V$17,7,FALSE),"")</f>
        <v/>
      </c>
      <c r="P107" s="65" t="str">
        <f>IFERROR(VLOOKUP(P$4,'D&amp;V'!$O$3:$V$17,7,FALSE),"")</f>
        <v/>
      </c>
      <c r="Q107" s="88" t="str">
        <f>IFERROR(VLOOKUP(Q$4,'D&amp;V'!$O$3:$V$17,7,FALSE),"")</f>
        <v/>
      </c>
      <c r="Z107" s="124"/>
      <c r="AA107" s="124"/>
      <c r="AB107" s="124"/>
      <c r="AC107" s="124"/>
    </row>
    <row r="108" spans="2:29" ht="7.5" customHeight="1" x14ac:dyDescent="0.25">
      <c r="B108" s="126"/>
      <c r="Z108" s="124"/>
      <c r="AA108" s="124"/>
      <c r="AB108" s="124"/>
      <c r="AC108" s="124"/>
    </row>
    <row r="109" spans="2:29" x14ac:dyDescent="0.25">
      <c r="B109" s="126"/>
      <c r="C109" s="11" t="s">
        <v>35</v>
      </c>
      <c r="D109" s="62">
        <f>HLOOKUP(D4,'D&amp;V'!Y142:AL143,2,FALSE)</f>
        <v>44</v>
      </c>
      <c r="E109" s="62">
        <f>HLOOKUP(E4,'D&amp;V'!Z142:AM143,2,FALSE)</f>
        <v>44</v>
      </c>
      <c r="F109" s="62">
        <f>HLOOKUP(F4,'D&amp;V'!AA142:AM143,2,FALSE)</f>
        <v>55</v>
      </c>
      <c r="G109" s="62">
        <f>HLOOKUP(G4,'D&amp;V'!AB142:AM143,2,FALSE)</f>
        <v>53</v>
      </c>
      <c r="H109" s="62">
        <f>HLOOKUP(H4,'D&amp;V'!AC142:AM143,2,FALSE)</f>
        <v>51</v>
      </c>
      <c r="I109" s="62">
        <f>HLOOKUP(I4,'D&amp;V'!AD142:AM143,2,FALSE)</f>
        <v>59</v>
      </c>
      <c r="J109" s="62" t="str">
        <f>HLOOKUP(J4,'D&amp;V'!AE142:AN143,2,FALSE)</f>
        <v/>
      </c>
      <c r="K109" s="62" t="str">
        <f>HLOOKUP(K4,'D&amp;V'!AF142:AO143,2,FALSE)</f>
        <v/>
      </c>
      <c r="L109" s="62" t="str">
        <f>HLOOKUP(L4,'D&amp;V'!AG142:AP143,2,FALSE)</f>
        <v/>
      </c>
      <c r="M109" s="62" t="str">
        <f>HLOOKUP(M4,'D&amp;V'!AH142:AQ143,2,FALSE)</f>
        <v/>
      </c>
      <c r="N109" s="62" t="str">
        <f>HLOOKUP(N4,'D&amp;V'!AI142:AR143,2,FALSE)</f>
        <v/>
      </c>
      <c r="O109" s="62" t="str">
        <f>HLOOKUP(O4,'D&amp;V'!AJ142:AS143,2,FALSE)</f>
        <v/>
      </c>
      <c r="P109" s="62" t="str">
        <f>HLOOKUP(P4,'D&amp;V'!AK142:AS143,2,FALSE)</f>
        <v/>
      </c>
      <c r="Q109" s="96"/>
      <c r="Z109" s="124"/>
      <c r="AA109" s="124"/>
      <c r="AB109" s="124"/>
      <c r="AC109" s="124"/>
    </row>
    <row r="110" spans="2:29" ht="7.5" customHeight="1" x14ac:dyDescent="0.25">
      <c r="B110" s="126"/>
      <c r="C110" s="1"/>
      <c r="Q110" s="92"/>
      <c r="Z110" s="124"/>
      <c r="AA110" s="124"/>
      <c r="AB110" s="124"/>
      <c r="AC110" s="124"/>
    </row>
    <row r="111" spans="2:29" x14ac:dyDescent="0.25">
      <c r="B111" s="126"/>
      <c r="C111" s="1" t="s">
        <v>1</v>
      </c>
      <c r="D111" s="127" t="s">
        <v>0</v>
      </c>
      <c r="E111" s="127"/>
      <c r="F111" s="127"/>
      <c r="G111" s="127" t="s">
        <v>258</v>
      </c>
      <c r="H111" s="127"/>
      <c r="I111" s="127"/>
      <c r="J111" s="127"/>
      <c r="K111" s="122" t="s">
        <v>252</v>
      </c>
      <c r="L111" s="122"/>
      <c r="M111" s="122"/>
      <c r="N111" s="115" t="str">
        <f>TEXT('D&amp;V'!AR6,"0,0")&amp;" ("&amp;TEXT('D&amp;V'!AR8,"dd-mmm")&amp;")"</f>
        <v>772 (08-Jan)</v>
      </c>
      <c r="O111" s="115"/>
      <c r="P111" s="115"/>
      <c r="Q111" s="97"/>
      <c r="Z111" s="124"/>
      <c r="AA111" s="124"/>
      <c r="AB111" s="124"/>
      <c r="AC111" s="124"/>
    </row>
    <row r="112" spans="2:29" ht="7.5" customHeight="1" x14ac:dyDescent="0.25">
      <c r="B112" s="126"/>
      <c r="Z112" s="124"/>
      <c r="AA112" s="124"/>
      <c r="AB112" s="124"/>
      <c r="AC112" s="124"/>
    </row>
    <row r="113" spans="2:29" ht="15" customHeight="1" x14ac:dyDescent="0.25">
      <c r="B113" s="126"/>
      <c r="C113" s="12" t="s">
        <v>17</v>
      </c>
      <c r="Z113" s="124"/>
      <c r="AA113" s="124"/>
      <c r="AB113" s="124"/>
      <c r="AC113" s="124"/>
    </row>
    <row r="114" spans="2:29" x14ac:dyDescent="0.25">
      <c r="B114" s="126"/>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24"/>
      <c r="AA114" s="124"/>
      <c r="AB114" s="124"/>
      <c r="AC114" s="124"/>
    </row>
    <row r="115" spans="2:29" ht="7.5" customHeight="1" x14ac:dyDescent="0.25">
      <c r="B115" s="126"/>
      <c r="C115" s="1"/>
      <c r="Z115" s="124"/>
      <c r="AA115" s="124"/>
      <c r="AB115" s="124"/>
      <c r="AC115" s="124"/>
    </row>
    <row r="116" spans="2:29" x14ac:dyDescent="0.25">
      <c r="B116" s="126"/>
      <c r="C116" s="16" t="s">
        <v>252</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t="str">
        <f>IFERROR(VLOOKUP(J$4,'D&amp;V'!$BH$5:$BO$19,2,FALSE),"")</f>
        <v/>
      </c>
      <c r="K116" s="69" t="str">
        <f>IFERROR(VLOOKUP(K$4,'D&amp;V'!$BH$5:$BO$19,2,FALSE),"")</f>
        <v/>
      </c>
      <c r="L116" s="69" t="str">
        <f>IFERROR(VLOOKUP(L$4,'D&amp;V'!$BH$5:$BO$19,2,FALSE),"")</f>
        <v/>
      </c>
      <c r="M116" s="69" t="str">
        <f>IFERROR(VLOOKUP(M$4,'D&amp;V'!$BH$5:$BO$19,2,FALSE),"")</f>
        <v/>
      </c>
      <c r="N116" s="69" t="str">
        <f>IFERROR(VLOOKUP(N$4,'D&amp;V'!$BH$5:$BO$19,2,FALSE),"")</f>
        <v/>
      </c>
      <c r="O116" s="69" t="str">
        <f>IFERROR(VLOOKUP(O$4,'D&amp;V'!$BH$5:$BO$19,2,FALSE),"")</f>
        <v/>
      </c>
      <c r="P116" s="69" t="str">
        <f>IFERROR(VLOOKUP(P$4,'D&amp;V'!$BH$5:$BO$19,2,FALSE),"")</f>
        <v/>
      </c>
      <c r="Q116" s="93" t="str">
        <f>IFERROR(VLOOKUP(Q$4,'D&amp;V'!$BH$5:$BO$19,2,FALSE),"")</f>
        <v/>
      </c>
      <c r="Z116" s="124"/>
      <c r="AA116" s="124"/>
      <c r="AB116" s="124"/>
      <c r="AC116" s="124"/>
    </row>
    <row r="117" spans="2:29" x14ac:dyDescent="0.25">
      <c r="B117" s="126"/>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t="str">
        <f>IFERROR(VLOOKUP(J$4,'D&amp;V'!$BH$5:$BO$19,3,FALSE),"")</f>
        <v/>
      </c>
      <c r="K117" s="68" t="str">
        <f>IFERROR(VLOOKUP(K$4,'D&amp;V'!$BH$5:$BO$19,3,FALSE),"")</f>
        <v/>
      </c>
      <c r="L117" s="68" t="str">
        <f>IFERROR(VLOOKUP(L$4,'D&amp;V'!$BH$5:$BO$19,3,FALSE),"")</f>
        <v/>
      </c>
      <c r="M117" s="68" t="str">
        <f>IFERROR(VLOOKUP(M$4,'D&amp;V'!$BH$5:$BO$19,3,FALSE),"")</f>
        <v/>
      </c>
      <c r="N117" s="68" t="str">
        <f>IFERROR(VLOOKUP(N$4,'D&amp;V'!$BH$5:$BO$19,3,FALSE),"")</f>
        <v/>
      </c>
      <c r="O117" s="68" t="str">
        <f>IFERROR(VLOOKUP(O$4,'D&amp;V'!$BH$5:$BO$19,3,FALSE),"")</f>
        <v/>
      </c>
      <c r="P117" s="68" t="str">
        <f>IFERROR(VLOOKUP(P$4,'D&amp;V'!$BH$5:$BO$19,3,FALSE),"")</f>
        <v/>
      </c>
      <c r="Q117" s="98" t="str">
        <f>IFERROR(VLOOKUP(Q$4,'D&amp;V'!$BH$5:$BO$19,3,FALSE),"")</f>
        <v/>
      </c>
      <c r="Z117" s="124"/>
      <c r="AA117" s="124"/>
      <c r="AB117" s="124"/>
      <c r="AC117" s="124"/>
    </row>
    <row r="118" spans="2:29" x14ac:dyDescent="0.25">
      <c r="B118" s="126"/>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t="str">
        <f>IFERROR(VLOOKUP(J$4,'D&amp;V'!$BH$5:$BO$19,4,FALSE),"")</f>
        <v/>
      </c>
      <c r="K118" s="68" t="str">
        <f>IFERROR(VLOOKUP(K$4,'D&amp;V'!$BH$5:$BO$19,4,FALSE),"")</f>
        <v/>
      </c>
      <c r="L118" s="68" t="str">
        <f>IFERROR(VLOOKUP(L$4,'D&amp;V'!$BH$5:$BO$19,4,FALSE),"")</f>
        <v/>
      </c>
      <c r="M118" s="68" t="str">
        <f>IFERROR(VLOOKUP(M$4,'D&amp;V'!$BH$5:$BO$19,4,FALSE),"")</f>
        <v/>
      </c>
      <c r="N118" s="68" t="str">
        <f>IFERROR(VLOOKUP(N$4,'D&amp;V'!$BH$5:$BO$19,4,FALSE),"")</f>
        <v/>
      </c>
      <c r="O118" s="68" t="str">
        <f>IFERROR(VLOOKUP(O$4,'D&amp;V'!$BH$5:$BO$19,4,FALSE),"")</f>
        <v/>
      </c>
      <c r="P118" s="68" t="str">
        <f>IFERROR(VLOOKUP(P$4,'D&amp;V'!$BH$5:$BO$19,4,FALSE),"")</f>
        <v/>
      </c>
      <c r="Q118" s="98" t="str">
        <f>IFERROR(VLOOKUP(Q$4,'D&amp;V'!$BH$5:$BO$19,4,FALSE),"")</f>
        <v/>
      </c>
      <c r="Z118" s="124"/>
      <c r="AA118" s="124"/>
      <c r="AB118" s="124"/>
      <c r="AC118" s="124"/>
    </row>
    <row r="119" spans="2:29" x14ac:dyDescent="0.25">
      <c r="B119" s="126"/>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t="str">
        <f>IFERROR(VLOOKUP(J$4,'D&amp;V'!$BH$5:$BO$19,5,FALSE),"")</f>
        <v/>
      </c>
      <c r="K119" s="68" t="str">
        <f>IFERROR(VLOOKUP(K$4,'D&amp;V'!$BH$5:$BO$19,5,FALSE),"")</f>
        <v/>
      </c>
      <c r="L119" s="68" t="str">
        <f>IFERROR(VLOOKUP(L$4,'D&amp;V'!$BH$5:$BO$19,5,FALSE),"")</f>
        <v/>
      </c>
      <c r="M119" s="68" t="str">
        <f>IFERROR(VLOOKUP(M$4,'D&amp;V'!$BH$5:$BO$19,5,FALSE),"")</f>
        <v/>
      </c>
      <c r="N119" s="68" t="str">
        <f>IFERROR(VLOOKUP(N$4,'D&amp;V'!$BH$5:$BO$19,5,FALSE),"")</f>
        <v/>
      </c>
      <c r="O119" s="68" t="str">
        <f>IFERROR(VLOOKUP(O$4,'D&amp;V'!$BH$5:$BO$19,5,FALSE),"")</f>
        <v/>
      </c>
      <c r="P119" s="68" t="str">
        <f>IFERROR(VLOOKUP(P$4,'D&amp;V'!$BH$5:$BO$19,5,FALSE),"")</f>
        <v/>
      </c>
      <c r="Q119" s="98" t="str">
        <f>IFERROR(VLOOKUP(Q$4,'D&amp;V'!$BH$5:$BO$19,5,FALSE),"")</f>
        <v/>
      </c>
      <c r="Z119" s="124"/>
      <c r="AA119" s="124"/>
      <c r="AB119" s="124"/>
      <c r="AC119" s="124"/>
    </row>
    <row r="120" spans="2:29" x14ac:dyDescent="0.25">
      <c r="B120" s="126"/>
      <c r="C120" s="1" t="s">
        <v>269</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t="str">
        <f>IFERROR(VLOOKUP(J$4,'D&amp;V'!$BH$5:$BO$19,6,FALSE),"")</f>
        <v/>
      </c>
      <c r="K120" s="68" t="str">
        <f>IFERROR(VLOOKUP(K$4,'D&amp;V'!$BH$5:$BO$19,6,FALSE),"")</f>
        <v/>
      </c>
      <c r="L120" s="68" t="str">
        <f>IFERROR(VLOOKUP(L$4,'D&amp;V'!$BH$5:$BO$19,6,FALSE),"")</f>
        <v/>
      </c>
      <c r="M120" s="68" t="str">
        <f>IFERROR(VLOOKUP(M$4,'D&amp;V'!$BH$5:$BO$19,6,FALSE),"")</f>
        <v/>
      </c>
      <c r="N120" s="68" t="str">
        <f>IFERROR(VLOOKUP(N$4,'D&amp;V'!$BH$5:$BO$19,6,FALSE),"")</f>
        <v/>
      </c>
      <c r="O120" s="68" t="str">
        <f>IFERROR(VLOOKUP(O$4,'D&amp;V'!$BH$5:$BO$19,6,FALSE),"")</f>
        <v/>
      </c>
      <c r="P120" s="68" t="str">
        <f>IFERROR(VLOOKUP(P$4,'D&amp;V'!$BH$5:$BO$19,6,FALSE),"")</f>
        <v/>
      </c>
      <c r="Q120" s="98" t="str">
        <f>IFERROR(VLOOKUP(Q$4,'D&amp;V'!$BH$5:$BO$19,6,FALSE),"")</f>
        <v/>
      </c>
      <c r="Z120" s="124"/>
      <c r="AA120" s="124"/>
      <c r="AB120" s="124"/>
      <c r="AC120" s="124"/>
    </row>
    <row r="121" spans="2:29" x14ac:dyDescent="0.25">
      <c r="B121" s="126"/>
      <c r="C121" s="11" t="s">
        <v>277</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t="str">
        <f>IFERROR(VLOOKUP(J$4,'D&amp;V'!$BH$5:$BO$19,7,FALSE),"")</f>
        <v/>
      </c>
      <c r="K121" s="68" t="str">
        <f>IFERROR(VLOOKUP(K$4,'D&amp;V'!$BH$5:$BO$19,7,FALSE),"")</f>
        <v/>
      </c>
      <c r="L121" s="68" t="str">
        <f>IFERROR(VLOOKUP(L$4,'D&amp;V'!$BH$5:$BO$19,7,FALSE),"")</f>
        <v/>
      </c>
      <c r="M121" s="68" t="str">
        <f>IFERROR(VLOOKUP(M$4,'D&amp;V'!$BH$5:$BO$19,7,FALSE),"")</f>
        <v/>
      </c>
      <c r="N121" s="68" t="str">
        <f>IFERROR(VLOOKUP(N$4,'D&amp;V'!$BH$5:$BO$19,7,FALSE),"")</f>
        <v/>
      </c>
      <c r="O121" s="68" t="str">
        <f>IFERROR(VLOOKUP(O$4,'D&amp;V'!$BH$5:$BO$19,7,FALSE),"")</f>
        <v/>
      </c>
      <c r="P121" s="68" t="str">
        <f>IFERROR(VLOOKUP(P$4,'D&amp;V'!$BH$5:$BO$19,7,FALSE),"")</f>
        <v/>
      </c>
      <c r="Q121" s="98" t="str">
        <f>IFERROR(VLOOKUP(Q$4,'D&amp;V'!$BH$5:$BO$19,7,FALSE),"")</f>
        <v/>
      </c>
      <c r="Z121" s="124"/>
      <c r="AA121" s="124"/>
      <c r="AB121" s="124"/>
      <c r="AC121" s="124"/>
    </row>
    <row r="122" spans="2:29" ht="7.5" customHeight="1" x14ac:dyDescent="0.25">
      <c r="B122" s="126"/>
      <c r="Z122" s="124"/>
      <c r="AA122" s="124"/>
      <c r="AB122" s="124"/>
      <c r="AC122" s="124"/>
    </row>
    <row r="123" spans="2:29" x14ac:dyDescent="0.25">
      <c r="B123" s="126"/>
      <c r="C123" s="11" t="s">
        <v>36</v>
      </c>
      <c r="D123" s="62">
        <f>IFERROR(HLOOKUP(D$4,'D&amp;V'!BR143:CE144,2,FALSE),"")</f>
        <v>39</v>
      </c>
      <c r="E123" s="62">
        <f>IFERROR(HLOOKUP(E$4,'D&amp;V'!BS143:CF144,2,FALSE),"")</f>
        <v>34</v>
      </c>
      <c r="F123" s="62">
        <f>IFERROR(HLOOKUP(F$4,'D&amp;V'!BT143:CG144,2,FALSE),"")</f>
        <v>44</v>
      </c>
      <c r="G123" s="62">
        <f>IFERROR(HLOOKUP(G$4,'D&amp;V'!BU143:CG144,2,FALSE),"")</f>
        <v>42</v>
      </c>
      <c r="H123" s="62">
        <f>IFERROR(HLOOKUP(H$4,'D&amp;V'!BV143:CG144,2,FALSE),"")</f>
        <v>41</v>
      </c>
      <c r="I123" s="62">
        <f>IFERROR(HLOOKUP(I$4,'D&amp;V'!BW143:CG144,2,FALSE),"")</f>
        <v>50</v>
      </c>
      <c r="J123" s="62" t="str">
        <f>IFERROR(HLOOKUP(J$4,'D&amp;V'!BX143:CG144,2,FALSE),"")</f>
        <v/>
      </c>
      <c r="K123" s="62" t="str">
        <f>IFERROR(HLOOKUP(K$4,'D&amp;V'!BY143:CH144,2,FALSE),"")</f>
        <v/>
      </c>
      <c r="L123" s="62" t="str">
        <f>IFERROR(HLOOKUP(L$4,'D&amp;V'!BZ143:CI144,2,FALSE),"")</f>
        <v/>
      </c>
      <c r="M123" s="62" t="str">
        <f>IFERROR(HLOOKUP(M$4,'D&amp;V'!CA143:CJ144,2,FALSE),"")</f>
        <v/>
      </c>
      <c r="N123" s="62" t="str">
        <f>IFERROR(HLOOKUP(N$4,'D&amp;V'!CB143:CK144,2,FALSE),"")</f>
        <v/>
      </c>
      <c r="O123" s="62" t="str">
        <f>IFERROR(HLOOKUP(O$4,'D&amp;V'!CC143:CL144,2,FALSE),"")</f>
        <v/>
      </c>
      <c r="P123" s="62" t="str">
        <f>IFERROR(HLOOKUP(P$4,'D&amp;V'!CD143:CM144,2,FALSE),"")</f>
        <v/>
      </c>
      <c r="Q123" s="96" t="str">
        <f>IFERROR(HLOOKUP(Q$4,'D&amp;V'!CE143:CN144,2,FALSE),"")</f>
        <v/>
      </c>
      <c r="Z123" s="124"/>
      <c r="AA123" s="124"/>
      <c r="AB123" s="124"/>
      <c r="AC123" s="124"/>
    </row>
    <row r="124" spans="2:29" ht="7.5" customHeight="1" x14ac:dyDescent="0.25">
      <c r="B124" s="126"/>
      <c r="C124" s="1"/>
      <c r="Z124" s="124"/>
      <c r="AA124" s="124"/>
      <c r="AB124" s="124"/>
      <c r="AC124" s="124"/>
    </row>
    <row r="125" spans="2:29" x14ac:dyDescent="0.25">
      <c r="B125" s="126"/>
      <c r="C125" s="1" t="s">
        <v>1</v>
      </c>
      <c r="D125" s="127" t="s">
        <v>0</v>
      </c>
      <c r="E125" s="127"/>
      <c r="F125" s="127"/>
      <c r="G125" s="127" t="s">
        <v>259</v>
      </c>
      <c r="H125" s="127"/>
      <c r="I125" s="127"/>
      <c r="J125" s="127"/>
      <c r="K125" s="122" t="s">
        <v>252</v>
      </c>
      <c r="L125" s="122"/>
      <c r="M125" s="122"/>
      <c r="N125" s="116" t="str">
        <f>TEXT('D&amp;V'!CL6,"0,0")&amp;" ("&amp;TEXT('D&amp;V'!CL8,"dd-mmm")&amp;")"</f>
        <v>178 (21-Dec)</v>
      </c>
      <c r="O125" s="117"/>
      <c r="P125" s="118"/>
      <c r="Q125" s="97"/>
      <c r="Z125" s="124"/>
      <c r="AA125" s="124"/>
      <c r="AB125" s="124"/>
      <c r="AC125" s="124"/>
    </row>
    <row r="126" spans="2:29" ht="30" customHeight="1" x14ac:dyDescent="0.25">
      <c r="C126" s="1"/>
    </row>
    <row r="127" spans="2:29" x14ac:dyDescent="0.25">
      <c r="B127" s="126" t="s">
        <v>18</v>
      </c>
      <c r="C127" s="12" t="s">
        <v>20</v>
      </c>
      <c r="D127" s="3"/>
      <c r="E127" s="3"/>
      <c r="F127" s="3"/>
      <c r="G127" s="3"/>
      <c r="H127" s="3"/>
      <c r="I127" s="3"/>
      <c r="J127" s="3"/>
      <c r="K127" s="3"/>
      <c r="L127" s="3"/>
      <c r="M127" s="3"/>
      <c r="N127" s="3"/>
      <c r="O127" s="3"/>
      <c r="P127" s="3"/>
      <c r="Q127" s="3"/>
      <c r="R127" s="3"/>
      <c r="Z127" s="123" t="s">
        <v>37</v>
      </c>
      <c r="AA127" s="123"/>
      <c r="AB127" s="123"/>
      <c r="AC127" s="123"/>
    </row>
    <row r="128" spans="2:29" x14ac:dyDescent="0.25">
      <c r="B128" s="126"/>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23"/>
      <c r="AA128" s="123"/>
      <c r="AB128" s="123"/>
      <c r="AC128" s="123"/>
    </row>
    <row r="129" spans="2:29" ht="7.5" customHeight="1" x14ac:dyDescent="0.25">
      <c r="B129" s="126"/>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23"/>
      <c r="AA129" s="123"/>
      <c r="AB129" s="123"/>
      <c r="AC129" s="123"/>
    </row>
    <row r="130" spans="2:29" x14ac:dyDescent="0.25">
      <c r="B130" s="126"/>
      <c r="C130" s="16" t="s">
        <v>252</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t="str">
        <f>IFERROR(VLOOKUP(J$4,'Critical care'!$W$3:$AD$17,2,FALSE),"")</f>
        <v/>
      </c>
      <c r="K130" s="70" t="str">
        <f>IFERROR(VLOOKUP(K$4,'Critical care'!$W$3:$AD$17,2,FALSE),"")</f>
        <v/>
      </c>
      <c r="L130" s="70" t="str">
        <f>IFERROR(VLOOKUP(L$4,'Critical care'!$W$3:$AD$17,2,FALSE),"")</f>
        <v/>
      </c>
      <c r="M130" s="70" t="str">
        <f>IFERROR(VLOOKUP(M$4,'Critical care'!$W$3:$AD$17,2,FALSE),"")</f>
        <v/>
      </c>
      <c r="N130" s="70" t="str">
        <f>IFERROR(VLOOKUP(N$4,'Critical care'!$W$3:$AD$17,2,FALSE),"")</f>
        <v/>
      </c>
      <c r="O130" s="70" t="str">
        <f>IFERROR(VLOOKUP(O$4,'Critical care'!$W$3:$AD$17,2,FALSE),"")</f>
        <v/>
      </c>
      <c r="P130" s="70" t="str">
        <f>IFERROR(VLOOKUP(P$4,'Critical care'!$W$3:$AD$17,2,FALSE),"")</f>
        <v/>
      </c>
      <c r="Q130" s="99" t="str">
        <f>IFERROR(VLOOKUP(Q$4,'Critical care'!$W$3:$AD$17,2,FALSE),"")</f>
        <v/>
      </c>
      <c r="Z130" s="123"/>
      <c r="AA130" s="123"/>
      <c r="AB130" s="123"/>
      <c r="AC130" s="123"/>
    </row>
    <row r="131" spans="2:29" ht="15" customHeight="1" x14ac:dyDescent="0.25">
      <c r="B131" s="126"/>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t="str">
        <f>IFERROR(VLOOKUP(J$4,'Critical care'!$W$3:$AD$17,3,FALSE),"")</f>
        <v/>
      </c>
      <c r="K131" s="67" t="str">
        <f>IFERROR(VLOOKUP(K$4,'Critical care'!$W$3:$AD$17,3,FALSE),"")</f>
        <v/>
      </c>
      <c r="L131" s="67" t="str">
        <f>IFERROR(VLOOKUP(L$4,'Critical care'!$W$3:$AD$17,3,FALSE),"")</f>
        <v/>
      </c>
      <c r="M131" s="67" t="str">
        <f>IFERROR(VLOOKUP(M$4,'Critical care'!$W$3:$AD$17,3,FALSE),"")</f>
        <v/>
      </c>
      <c r="N131" s="67" t="str">
        <f>IFERROR(VLOOKUP(N$4,'Critical care'!$W$3:$AD$17,3,FALSE),"")</f>
        <v/>
      </c>
      <c r="O131" s="67" t="str">
        <f>IFERROR(VLOOKUP(O$4,'Critical care'!$W$3:$AD$17,3,FALSE),"")</f>
        <v/>
      </c>
      <c r="P131" s="67" t="str">
        <f>IFERROR(VLOOKUP(P$4,'Critical care'!$W$3:$AD$17,3,FALSE),"")</f>
        <v/>
      </c>
      <c r="Q131" s="100" t="str">
        <f>IFERROR(VLOOKUP(Q$4,'Critical care'!$W$3:$AD$17,3,FALSE),"")</f>
        <v/>
      </c>
      <c r="Z131" s="124" t="s">
        <v>343</v>
      </c>
      <c r="AA131" s="124"/>
      <c r="AB131" s="124"/>
      <c r="AC131" s="124"/>
    </row>
    <row r="132" spans="2:29" x14ac:dyDescent="0.25">
      <c r="B132" s="126"/>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t="str">
        <f>IFERROR(VLOOKUP(J$4,'Critical care'!$W$3:$AD$17,4,FALSE),"")</f>
        <v/>
      </c>
      <c r="K132" s="67" t="str">
        <f>IFERROR(VLOOKUP(K$4,'Critical care'!$W$3:$AD$17,4,FALSE),"")</f>
        <v/>
      </c>
      <c r="L132" s="67" t="str">
        <f>IFERROR(VLOOKUP(L$4,'Critical care'!$W$3:$AD$17,4,FALSE),"")</f>
        <v/>
      </c>
      <c r="M132" s="67" t="str">
        <f>IFERROR(VLOOKUP(M$4,'Critical care'!$W$3:$AD$17,4,FALSE),"")</f>
        <v/>
      </c>
      <c r="N132" s="67" t="str">
        <f>IFERROR(VLOOKUP(N$4,'Critical care'!$W$3:$AD$17,4,FALSE),"")</f>
        <v/>
      </c>
      <c r="O132" s="67" t="str">
        <f>IFERROR(VLOOKUP(O$4,'Critical care'!$W$3:$AD$17,4,FALSE),"")</f>
        <v/>
      </c>
      <c r="P132" s="67" t="str">
        <f>IFERROR(VLOOKUP(P$4,'Critical care'!$W$3:$AD$17,4,FALSE),"")</f>
        <v/>
      </c>
      <c r="Q132" s="100" t="str">
        <f>IFERROR(VLOOKUP(Q$4,'Critical care'!$W$3:$AD$17,4,FALSE),"")</f>
        <v/>
      </c>
      <c r="Z132" s="124"/>
      <c r="AA132" s="124"/>
      <c r="AB132" s="124"/>
      <c r="AC132" s="124"/>
    </row>
    <row r="133" spans="2:29" x14ac:dyDescent="0.25">
      <c r="B133" s="126"/>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t="str">
        <f>IFERROR(VLOOKUP(J$4,'Critical care'!$W$3:$AD$17,5,FALSE),"")</f>
        <v/>
      </c>
      <c r="K133" s="67" t="str">
        <f>IFERROR(VLOOKUP(K$4,'Critical care'!$W$3:$AD$17,5,FALSE),"")</f>
        <v/>
      </c>
      <c r="L133" s="67" t="str">
        <f>IFERROR(VLOOKUP(L$4,'Critical care'!$W$3:$AD$17,5,FALSE),"")</f>
        <v/>
      </c>
      <c r="M133" s="67" t="str">
        <f>IFERROR(VLOOKUP(M$4,'Critical care'!$W$3:$AD$17,5,FALSE),"")</f>
        <v/>
      </c>
      <c r="N133" s="67" t="str">
        <f>IFERROR(VLOOKUP(N$4,'Critical care'!$W$3:$AD$17,5,FALSE),"")</f>
        <v/>
      </c>
      <c r="O133" s="67" t="str">
        <f>IFERROR(VLOOKUP(O$4,'Critical care'!$W$3:$AD$17,5,FALSE),"")</f>
        <v/>
      </c>
      <c r="P133" s="67" t="str">
        <f>IFERROR(VLOOKUP(P$4,'Critical care'!$W$3:$AD$17,5,FALSE),"")</f>
        <v/>
      </c>
      <c r="Q133" s="100" t="str">
        <f>IFERROR(VLOOKUP(Q$4,'Critical care'!$W$3:$AD$17,5,FALSE),"")</f>
        <v/>
      </c>
      <c r="Z133" s="124"/>
      <c r="AA133" s="124"/>
      <c r="AB133" s="124"/>
      <c r="AC133" s="124"/>
    </row>
    <row r="134" spans="2:29" x14ac:dyDescent="0.25">
      <c r="B134" s="126"/>
      <c r="C134" s="1" t="s">
        <v>269</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t="str">
        <f>IFERROR(VLOOKUP(J$4,'Critical care'!$W$3:$AD$17,6,FALSE),"")</f>
        <v/>
      </c>
      <c r="K134" s="67" t="str">
        <f>IFERROR(VLOOKUP(K$4,'Critical care'!$W$3:$AD$17,6,FALSE),"")</f>
        <v/>
      </c>
      <c r="L134" s="67" t="str">
        <f>IFERROR(VLOOKUP(L$4,'Critical care'!$W$3:$AD$17,6,FALSE),"")</f>
        <v/>
      </c>
      <c r="M134" s="67" t="str">
        <f>IFERROR(VLOOKUP(M$4,'Critical care'!$W$3:$AD$17,6,FALSE),"")</f>
        <v/>
      </c>
      <c r="N134" s="67" t="str">
        <f>IFERROR(VLOOKUP(N$4,'Critical care'!$W$3:$AD$17,6,FALSE),"")</f>
        <v/>
      </c>
      <c r="O134" s="67" t="str">
        <f>IFERROR(VLOOKUP(O$4,'Critical care'!$W$3:$AD$17,6,FALSE),"")</f>
        <v/>
      </c>
      <c r="P134" s="67" t="str">
        <f>IFERROR(VLOOKUP(P$4,'Critical care'!$W$3:$AD$17,6,FALSE),"")</f>
        <v/>
      </c>
      <c r="Q134" s="100" t="str">
        <f>IFERROR(VLOOKUP(Q$4,'Critical care'!$W$3:$AD$17,6,FALSE),"")</f>
        <v/>
      </c>
      <c r="Z134" s="124"/>
      <c r="AA134" s="124"/>
      <c r="AB134" s="124"/>
      <c r="AC134" s="124"/>
    </row>
    <row r="135" spans="2:29" x14ac:dyDescent="0.25">
      <c r="B135" s="126"/>
      <c r="C135" s="11" t="s">
        <v>277</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t="str">
        <f>IFERROR(VLOOKUP(J$4,'Critical care'!$W$3:$AD$17,7,FALSE),"")</f>
        <v/>
      </c>
      <c r="K135" s="67" t="str">
        <f>IFERROR(VLOOKUP(K$4,'Critical care'!$W$3:$AD$17,7,FALSE),"")</f>
        <v/>
      </c>
      <c r="L135" s="67" t="str">
        <f>IFERROR(VLOOKUP(L$4,'Critical care'!$W$3:$AD$17,7,FALSE),"")</f>
        <v/>
      </c>
      <c r="M135" s="67" t="str">
        <f>IFERROR(VLOOKUP(M$4,'Critical care'!$W$3:$AD$17,7,FALSE),"")</f>
        <v/>
      </c>
      <c r="N135" s="67" t="str">
        <f>IFERROR(VLOOKUP(N$4,'Critical care'!$W$3:$AD$17,7,FALSE),"")</f>
        <v/>
      </c>
      <c r="O135" s="67" t="str">
        <f>IFERROR(VLOOKUP(O$4,'Critical care'!$W$3:$AD$17,7,FALSE),"")</f>
        <v/>
      </c>
      <c r="P135" s="67" t="str">
        <f>IFERROR(VLOOKUP(P$4,'Critical care'!$W$3:$AD$17,7,FALSE),"")</f>
        <v/>
      </c>
      <c r="Q135" s="100" t="str">
        <f>IFERROR(VLOOKUP(Q$4,'Critical care'!$W$3:$AD$17,7,FALSE),"")</f>
        <v/>
      </c>
      <c r="Z135" s="124"/>
      <c r="AA135" s="124"/>
      <c r="AB135" s="124"/>
      <c r="AC135" s="124"/>
    </row>
    <row r="136" spans="2:29" ht="7.5" customHeight="1" x14ac:dyDescent="0.25">
      <c r="B136" s="126"/>
      <c r="Z136" s="124"/>
      <c r="AA136" s="124"/>
      <c r="AB136" s="124"/>
      <c r="AC136" s="124"/>
    </row>
    <row r="137" spans="2:29" x14ac:dyDescent="0.25">
      <c r="B137" s="126"/>
      <c r="C137" s="12" t="s">
        <v>21</v>
      </c>
      <c r="Z137" s="124"/>
      <c r="AA137" s="124"/>
      <c r="AB137" s="124"/>
      <c r="AC137" s="124"/>
    </row>
    <row r="138" spans="2:29" x14ac:dyDescent="0.25">
      <c r="B138" s="126"/>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24"/>
      <c r="AA138" s="124"/>
      <c r="AB138" s="124"/>
      <c r="AC138" s="124"/>
    </row>
    <row r="139" spans="2:29" ht="7.5" customHeight="1" x14ac:dyDescent="0.25">
      <c r="B139" s="126"/>
      <c r="C139" s="1"/>
      <c r="Z139" s="124"/>
      <c r="AA139" s="124"/>
      <c r="AB139" s="124"/>
      <c r="AC139" s="124"/>
    </row>
    <row r="140" spans="2:29" x14ac:dyDescent="0.25">
      <c r="B140" s="126"/>
      <c r="C140" s="16" t="s">
        <v>252</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t="str">
        <f>IFERROR(VLOOKUP(J$4,'Critical care'!$AZ$5:$BG$19,2,FALSE),"")</f>
        <v/>
      </c>
      <c r="K140" s="102" t="str">
        <f>IFERROR(VLOOKUP(K$4,'Critical care'!$AZ$5:$BG$19,2,FALSE),"")</f>
        <v/>
      </c>
      <c r="L140" s="102" t="str">
        <f>IFERROR(VLOOKUP(L$4,'Critical care'!$AZ$5:$BG$19,2,FALSE),"")</f>
        <v/>
      </c>
      <c r="M140" s="102" t="str">
        <f>IFERROR(VLOOKUP(M$4,'Critical care'!$AZ$5:$BG$19,2,FALSE),"")</f>
        <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24"/>
      <c r="AA140" s="124"/>
      <c r="AB140" s="124"/>
      <c r="AC140" s="124"/>
    </row>
    <row r="141" spans="2:29" x14ac:dyDescent="0.25">
      <c r="B141" s="126"/>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t="str">
        <f>IFERROR(VLOOKUP(J$4,'Critical care'!$AZ$5:$BG$19,3,FALSE),"")</f>
        <v/>
      </c>
      <c r="K141" s="68" t="str">
        <f>IFERROR(VLOOKUP(K$4,'Critical care'!$AZ$5:$BG$19,3,FALSE),"")</f>
        <v/>
      </c>
      <c r="L141" s="68" t="str">
        <f>IFERROR(VLOOKUP(L$4,'Critical care'!$AZ$5:$BG$19,3,FALSE),"")</f>
        <v/>
      </c>
      <c r="M141" s="68" t="str">
        <f>IFERROR(VLOOKUP(M$4,'Critical care'!$AZ$5:$BG$19,3,FALSE),"")</f>
        <v/>
      </c>
      <c r="N141" s="68" t="str">
        <f>IFERROR(VLOOKUP(N$4,'Critical care'!$AZ$5:$BG$19,3,FALSE),"")</f>
        <v/>
      </c>
      <c r="O141" s="68" t="str">
        <f>IFERROR(VLOOKUP(O$4,'Critical care'!$AZ$5:$BG$19,3,FALSE),"")</f>
        <v/>
      </c>
      <c r="P141" s="68" t="str">
        <f>IFERROR(VLOOKUP(P$4,'Critical care'!$AZ$5:$BG$19,3,FALSE),"")</f>
        <v/>
      </c>
      <c r="Q141" s="98" t="str">
        <f>IFERROR(VLOOKUP(Q$4,'Critical care'!$AZ$5:$BG$19,3,FALSE),"")</f>
        <v/>
      </c>
      <c r="Z141" s="124"/>
      <c r="AA141" s="124"/>
      <c r="AB141" s="124"/>
      <c r="AC141" s="124"/>
    </row>
    <row r="142" spans="2:29" x14ac:dyDescent="0.25">
      <c r="B142" s="126"/>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t="str">
        <f>IFERROR(VLOOKUP(J$4,'Critical care'!$AZ$5:$BG$19,4,FALSE),"")</f>
        <v/>
      </c>
      <c r="K142" s="68" t="str">
        <f>IFERROR(VLOOKUP(K$4,'Critical care'!$AZ$5:$BG$19,4,FALSE),"")</f>
        <v/>
      </c>
      <c r="L142" s="68" t="str">
        <f>IFERROR(VLOOKUP(L$4,'Critical care'!$AZ$5:$BG$19,4,FALSE),"")</f>
        <v/>
      </c>
      <c r="M142" s="68" t="str">
        <f>IFERROR(VLOOKUP(M$4,'Critical care'!$AZ$5:$BG$19,4,FALSE),"")</f>
        <v/>
      </c>
      <c r="N142" s="68" t="str">
        <f>IFERROR(VLOOKUP(N$4,'Critical care'!$AZ$5:$BG$19,4,FALSE),"")</f>
        <v/>
      </c>
      <c r="O142" s="68" t="str">
        <f>IFERROR(VLOOKUP(O$4,'Critical care'!$AZ$5:$BG$19,4,FALSE),"")</f>
        <v/>
      </c>
      <c r="P142" s="68" t="str">
        <f>IFERROR(VLOOKUP(P$4,'Critical care'!$AZ$5:$BG$19,4,FALSE),"")</f>
        <v/>
      </c>
      <c r="Q142" s="98" t="str">
        <f>IFERROR(VLOOKUP(Q$4,'Critical care'!$AZ$5:$BG$19,4,FALSE),"")</f>
        <v/>
      </c>
      <c r="Z142" s="124"/>
      <c r="AA142" s="124"/>
      <c r="AB142" s="124"/>
      <c r="AC142" s="124"/>
    </row>
    <row r="143" spans="2:29" x14ac:dyDescent="0.25">
      <c r="B143" s="126"/>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t="str">
        <f>IFERROR(VLOOKUP(J$4,'Critical care'!$AZ$5:$BG$19,5,FALSE),"")</f>
        <v/>
      </c>
      <c r="K143" s="68" t="str">
        <f>IFERROR(VLOOKUP(K$4,'Critical care'!$AZ$5:$BG$19,5,FALSE),"")</f>
        <v/>
      </c>
      <c r="L143" s="68" t="str">
        <f>IFERROR(VLOOKUP(L$4,'Critical care'!$AZ$5:$BG$19,5,FALSE),"")</f>
        <v/>
      </c>
      <c r="M143" s="68" t="str">
        <f>IFERROR(VLOOKUP(M$4,'Critical care'!$AZ$5:$BG$19,5,FALSE),"")</f>
        <v/>
      </c>
      <c r="N143" s="68" t="str">
        <f>IFERROR(VLOOKUP(N$4,'Critical care'!$AZ$5:$BG$19,5,FALSE),"")</f>
        <v/>
      </c>
      <c r="O143" s="68" t="str">
        <f>IFERROR(VLOOKUP(O$4,'Critical care'!$AZ$5:$BG$19,5,FALSE),"")</f>
        <v/>
      </c>
      <c r="P143" s="68" t="str">
        <f>IFERROR(VLOOKUP(P$4,'Critical care'!$AZ$5:$BG$19,5,FALSE),"")</f>
        <v/>
      </c>
      <c r="Q143" s="98" t="str">
        <f>IFERROR(VLOOKUP(Q$4,'Critical care'!$AZ$5:$BG$19,5,FALSE),"")</f>
        <v/>
      </c>
      <c r="Z143" s="124"/>
      <c r="AA143" s="124"/>
      <c r="AB143" s="124"/>
      <c r="AC143" s="124"/>
    </row>
    <row r="144" spans="2:29" x14ac:dyDescent="0.25">
      <c r="B144" s="52"/>
      <c r="C144" s="1" t="s">
        <v>269</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t="str">
        <f>IFERROR(VLOOKUP(J$4,'Critical care'!$AZ$5:$BG$19,6,FALSE),"")</f>
        <v/>
      </c>
      <c r="K144" s="68" t="str">
        <f>IFERROR(VLOOKUP(K$4,'Critical care'!$AZ$5:$BG$19,6,FALSE),"")</f>
        <v/>
      </c>
      <c r="L144" s="68" t="str">
        <f>IFERROR(VLOOKUP(L$4,'Critical care'!$AZ$5:$BG$19,6,FALSE),"")</f>
        <v/>
      </c>
      <c r="M144" s="68" t="str">
        <f>IFERROR(VLOOKUP(M$4,'Critical care'!$AZ$5:$BG$19,6,FALSE),"")</f>
        <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277</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t="str">
        <f>IFERROR(VLOOKUP(J$4,'Critical care'!$AZ$5:$BG$19,7,FALSE),"")</f>
        <v/>
      </c>
      <c r="K145" s="68" t="str">
        <f>IFERROR(VLOOKUP(K$4,'Critical care'!$AZ$5:$BG$19,7,FALSE),"")</f>
        <v/>
      </c>
      <c r="L145" s="68" t="str">
        <f>IFERROR(VLOOKUP(L$4,'Critical care'!$AZ$5:$BG$19,7,FALSE),"")</f>
        <v/>
      </c>
      <c r="M145" s="68" t="str">
        <f>IFERROR(VLOOKUP(M$4,'Critical care'!$AZ$5:$BG$19,7,FALSE),"")</f>
        <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26" t="s">
        <v>19</v>
      </c>
      <c r="C147" s="12" t="s">
        <v>20</v>
      </c>
      <c r="D147" s="3"/>
      <c r="E147" s="3"/>
      <c r="F147" s="3"/>
      <c r="G147" s="3"/>
      <c r="H147" s="3"/>
      <c r="I147" s="3"/>
      <c r="J147" s="3"/>
      <c r="K147" s="3"/>
      <c r="L147" s="3"/>
      <c r="M147" s="3"/>
      <c r="N147" s="3"/>
      <c r="O147" s="3"/>
      <c r="P147" s="3"/>
      <c r="Q147" s="3"/>
      <c r="R147" s="3"/>
      <c r="Z147" s="123" t="s">
        <v>38</v>
      </c>
      <c r="AA147" s="123"/>
      <c r="AB147" s="123"/>
      <c r="AC147" s="123"/>
    </row>
    <row r="148" spans="2:29" x14ac:dyDescent="0.25">
      <c r="B148" s="126"/>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23"/>
      <c r="AA148" s="123"/>
      <c r="AB148" s="123"/>
      <c r="AC148" s="123"/>
    </row>
    <row r="149" spans="2:29" ht="7.5" customHeight="1" x14ac:dyDescent="0.25">
      <c r="B149" s="126"/>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23"/>
      <c r="AA149" s="123"/>
      <c r="AB149" s="123"/>
      <c r="AC149" s="123"/>
    </row>
    <row r="150" spans="2:29" x14ac:dyDescent="0.25">
      <c r="B150" s="126"/>
      <c r="C150" s="16" t="s">
        <v>252</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t="str">
        <f>IFERROR(VLOOKUP(J$4,PICU!$AR$5:$AY$19,2,FALSE),"")</f>
        <v/>
      </c>
      <c r="K150" s="70" t="str">
        <f>IFERROR(VLOOKUP(K$4,PICU!$AR$5:$AY$19,2,FALSE),"")</f>
        <v/>
      </c>
      <c r="L150" s="70" t="str">
        <f>IFERROR(VLOOKUP(L$4,PICU!$AR$5:$AY$19,2,FALSE),"")</f>
        <v/>
      </c>
      <c r="M150" s="70" t="str">
        <f>IFERROR(VLOOKUP(M$4,PICU!$AR$5:$AY$19,2,FALSE),"")</f>
        <v/>
      </c>
      <c r="N150" s="70" t="str">
        <f>IFERROR(VLOOKUP(N$4,PICU!$AR$5:$AY$19,2,FALSE),"")</f>
        <v/>
      </c>
      <c r="O150" s="70" t="str">
        <f>IFERROR(VLOOKUP(O$4,PICU!$AR$5:$AY$19,2,FALSE),"")</f>
        <v/>
      </c>
      <c r="P150" s="70" t="str">
        <f>IFERROR(VLOOKUP(P$4,PICU!$AR$5:$AY$19,2,FALSE),"")</f>
        <v/>
      </c>
      <c r="Q150" s="103" t="str">
        <f>IFERROR(VLOOKUP(Q$4,PICU!$AR$5:$AY$19,2,FALSE),"")</f>
        <v/>
      </c>
      <c r="Z150" s="123"/>
      <c r="AA150" s="123"/>
      <c r="AB150" s="123"/>
      <c r="AC150" s="123"/>
    </row>
    <row r="151" spans="2:29" x14ac:dyDescent="0.25">
      <c r="B151" s="126"/>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t="str">
        <f>IFERROR(VLOOKUP(J$4,PICU!$AR$5:$AY$19,3,FALSE),"")</f>
        <v/>
      </c>
      <c r="K151" s="67" t="str">
        <f>IFERROR(VLOOKUP(K$4,PICU!$AR$5:$AY$19,3,FALSE),"")</f>
        <v/>
      </c>
      <c r="L151" s="67" t="str">
        <f>IFERROR(VLOOKUP(L$4,PICU!$AR$5:$AY$19,3,FALSE),"")</f>
        <v/>
      </c>
      <c r="M151" s="67" t="str">
        <f>IFERROR(VLOOKUP(M$4,PICU!$AR$5:$AY$19,3,FALSE),"")</f>
        <v/>
      </c>
      <c r="N151" s="67" t="str">
        <f>IFERROR(VLOOKUP(N$4,PICU!$AR$5:$AY$19,3,FALSE),"")</f>
        <v/>
      </c>
      <c r="O151" s="67" t="str">
        <f>IFERROR(VLOOKUP(O$4,PICU!$AR$5:$AY$19,3,FALSE),"")</f>
        <v/>
      </c>
      <c r="P151" s="67" t="str">
        <f>IFERROR(VLOOKUP(P$4,PICU!$AR$5:$AY$19,3,FALSE),"")</f>
        <v/>
      </c>
      <c r="Q151" s="78" t="str">
        <f>IFERROR(VLOOKUP(Q$4,PICU!$AR$5:$AY$19,3,FALSE),"")</f>
        <v/>
      </c>
      <c r="Z151" s="124" t="s">
        <v>344</v>
      </c>
      <c r="AA151" s="124"/>
      <c r="AB151" s="124"/>
      <c r="AC151" s="124"/>
    </row>
    <row r="152" spans="2:29" x14ac:dyDescent="0.25">
      <c r="B152" s="126"/>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t="str">
        <f>IFERROR(VLOOKUP(J$4,PICU!$AR$5:$AY$19,4,FALSE),"")</f>
        <v/>
      </c>
      <c r="K152" s="67" t="str">
        <f>IFERROR(VLOOKUP(K$4,PICU!$AR$5:$AY$19,4,FALSE),"")</f>
        <v/>
      </c>
      <c r="L152" s="67" t="str">
        <f>IFERROR(VLOOKUP(L$4,PICU!$AR$5:$AY$19,4,FALSE),"")</f>
        <v/>
      </c>
      <c r="M152" s="67" t="str">
        <f>IFERROR(VLOOKUP(M$4,PICU!$AR$5:$AY$19,4,FALSE),"")</f>
        <v/>
      </c>
      <c r="N152" s="67" t="str">
        <f>IFERROR(VLOOKUP(N$4,PICU!$AR$5:$AY$19,4,FALSE),"")</f>
        <v/>
      </c>
      <c r="O152" s="67" t="str">
        <f>IFERROR(VLOOKUP(O$4,PICU!$AR$5:$AY$19,4,FALSE),"")</f>
        <v/>
      </c>
      <c r="P152" s="67" t="str">
        <f>IFERROR(VLOOKUP(P$4,PICU!$AR$5:$AY$19,4,FALSE),"")</f>
        <v/>
      </c>
      <c r="Q152" s="78" t="str">
        <f>IFERROR(VLOOKUP(Q$4,PICU!$AR$5:$AY$19,4,FALSE),"")</f>
        <v/>
      </c>
      <c r="Z152" s="124"/>
      <c r="AA152" s="124"/>
      <c r="AB152" s="124"/>
      <c r="AC152" s="124"/>
    </row>
    <row r="153" spans="2:29" x14ac:dyDescent="0.25">
      <c r="B153" s="126"/>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t="str">
        <f>IFERROR(VLOOKUP(J$4,PICU!$AR$5:$AY$19,5,FALSE),"")</f>
        <v/>
      </c>
      <c r="K153" s="67" t="str">
        <f>IFERROR(VLOOKUP(K$4,PICU!$AR$5:$AY$19,5,FALSE),"")</f>
        <v/>
      </c>
      <c r="L153" s="67" t="str">
        <f>IFERROR(VLOOKUP(L$4,PICU!$AR$5:$AY$19,5,FALSE),"")</f>
        <v/>
      </c>
      <c r="M153" s="67" t="str">
        <f>IFERROR(VLOOKUP(M$4,PICU!$AR$5:$AY$19,5,FALSE),"")</f>
        <v/>
      </c>
      <c r="N153" s="67" t="str">
        <f>IFERROR(VLOOKUP(N$4,PICU!$AR$5:$AY$19,5,FALSE),"")</f>
        <v/>
      </c>
      <c r="O153" s="67" t="str">
        <f>IFERROR(VLOOKUP(O$4,PICU!$AR$5:$AY$19,5,FALSE),"")</f>
        <v/>
      </c>
      <c r="P153" s="67" t="str">
        <f>IFERROR(VLOOKUP(P$4,PICU!$AR$5:$AY$19,5,FALSE),"")</f>
        <v/>
      </c>
      <c r="Q153" s="78" t="str">
        <f>IFERROR(VLOOKUP(Q$4,PICU!$AR$5:$AY$19,5,FALSE),"")</f>
        <v/>
      </c>
      <c r="Z153" s="124"/>
      <c r="AA153" s="124"/>
      <c r="AB153" s="124"/>
      <c r="AC153" s="124"/>
    </row>
    <row r="154" spans="2:29" ht="16.5" customHeight="1" x14ac:dyDescent="0.25">
      <c r="B154" s="126"/>
      <c r="C154" s="1" t="s">
        <v>269</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t="str">
        <f>IFERROR(VLOOKUP(J$4,PICU!$AR$5:$AY$19,6,FALSE),"")</f>
        <v/>
      </c>
      <c r="K154" s="67" t="str">
        <f>IFERROR(VLOOKUP(K$4,PICU!$AR$5:$AY$19,6,FALSE),"")</f>
        <v/>
      </c>
      <c r="L154" s="67" t="str">
        <f>IFERROR(VLOOKUP(L$4,PICU!$AR$5:$AY$19,6,FALSE),"")</f>
        <v/>
      </c>
      <c r="M154" s="67" t="str">
        <f>IFERROR(VLOOKUP(M$4,PICU!$AR$5:$AY$19,6,FALSE),"")</f>
        <v/>
      </c>
      <c r="N154" s="67" t="str">
        <f>IFERROR(VLOOKUP(N$4,PICU!$AR$5:$AY$19,6,FALSE),"")</f>
        <v/>
      </c>
      <c r="O154" s="67" t="str">
        <f>IFERROR(VLOOKUP(O$4,PICU!$AR$5:$AY$19,6,FALSE),"")</f>
        <v/>
      </c>
      <c r="P154" s="67" t="str">
        <f>IFERROR(VLOOKUP(P$4,PICU!$AR$5:$AY$19,6,FALSE),"")</f>
        <v/>
      </c>
      <c r="Q154" s="78" t="str">
        <f>IFERROR(VLOOKUP(Q$4,PICU!$AR$5:$AY$19,6,FALSE),"")</f>
        <v/>
      </c>
      <c r="Z154" s="124"/>
      <c r="AA154" s="124"/>
      <c r="AB154" s="124"/>
      <c r="AC154" s="124"/>
    </row>
    <row r="155" spans="2:29" ht="16.5" customHeight="1" x14ac:dyDescent="0.25">
      <c r="B155" s="126"/>
      <c r="C155" s="11" t="s">
        <v>277</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t="str">
        <f>IFERROR(VLOOKUP(J$4,PICU!$AR$5:$AY$19,7,FALSE),"")</f>
        <v/>
      </c>
      <c r="K155" s="67" t="str">
        <f>IFERROR(VLOOKUP(K$4,PICU!$AR$5:$AY$19,7,FALSE),"")</f>
        <v/>
      </c>
      <c r="L155" s="67" t="str">
        <f>IFERROR(VLOOKUP(L$4,PICU!$AR$5:$AY$19,7,FALSE),"")</f>
        <v/>
      </c>
      <c r="M155" s="67" t="str">
        <f>IFERROR(VLOOKUP(M$4,PICU!$AR$5:$AY$19,7,FALSE),"")</f>
        <v/>
      </c>
      <c r="N155" s="67" t="str">
        <f>IFERROR(VLOOKUP(N$4,PICU!$AR$5:$AY$19,7,FALSE),"")</f>
        <v/>
      </c>
      <c r="O155" s="67" t="str">
        <f>IFERROR(VLOOKUP(O$4,PICU!$AR$5:$AY$19,7,FALSE),"")</f>
        <v/>
      </c>
      <c r="P155" s="67" t="str">
        <f>IFERROR(VLOOKUP(P$4,PICU!$AR$5:$AY$19,7,FALSE),"")</f>
        <v/>
      </c>
      <c r="Q155" s="78" t="str">
        <f>IFERROR(VLOOKUP(Q$4,PICU!$AR$5:$AY$19,7,FALSE),"")</f>
        <v/>
      </c>
      <c r="Z155" s="124"/>
      <c r="AA155" s="124"/>
      <c r="AB155" s="124"/>
      <c r="AC155" s="124"/>
    </row>
    <row r="156" spans="2:29" x14ac:dyDescent="0.25">
      <c r="B156" s="126"/>
      <c r="C156" s="11"/>
      <c r="D156" s="71"/>
      <c r="E156" s="71"/>
      <c r="F156" s="71"/>
      <c r="G156" s="71"/>
      <c r="H156" s="71"/>
      <c r="I156" s="71"/>
      <c r="J156" s="71"/>
      <c r="K156" s="71"/>
      <c r="L156" s="71"/>
      <c r="M156" s="71"/>
      <c r="N156" s="71"/>
      <c r="O156" s="71"/>
      <c r="P156" s="71"/>
      <c r="Q156" s="71"/>
      <c r="Z156" s="124"/>
      <c r="AA156" s="124"/>
      <c r="AB156" s="124"/>
      <c r="AC156" s="124"/>
    </row>
    <row r="157" spans="2:29" x14ac:dyDescent="0.25">
      <c r="B157" s="126"/>
      <c r="C157" s="12" t="s">
        <v>21</v>
      </c>
      <c r="Z157" s="124"/>
      <c r="AA157" s="124"/>
      <c r="AB157" s="124"/>
      <c r="AC157" s="124"/>
    </row>
    <row r="158" spans="2:29" x14ac:dyDescent="0.25">
      <c r="B158" s="126"/>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24"/>
      <c r="AA158" s="124"/>
      <c r="AB158" s="124"/>
      <c r="AC158" s="124"/>
    </row>
    <row r="159" spans="2:29" ht="7.5" customHeight="1" x14ac:dyDescent="0.25">
      <c r="B159" s="126"/>
      <c r="Z159" s="124"/>
      <c r="AA159" s="124"/>
      <c r="AB159" s="124"/>
      <c r="AC159" s="124"/>
    </row>
    <row r="160" spans="2:29" x14ac:dyDescent="0.25">
      <c r="B160" s="126"/>
      <c r="C160" s="16" t="s">
        <v>252</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t="str">
        <f>IFERROR(VLOOKUP(J$4,PICU!$CS$5:'PICU'!$CZ$19,2,FALSE),"")</f>
        <v/>
      </c>
      <c r="K160" s="69" t="str">
        <f>IFERROR(VLOOKUP(K$4,PICU!$CS$5:'PICU'!$CZ$19,2,FALSE),"")</f>
        <v/>
      </c>
      <c r="L160" s="69" t="str">
        <f>IFERROR(VLOOKUP(L$4,PICU!$CS$5:'PICU'!$CZ$19,2,FALSE),"")</f>
        <v/>
      </c>
      <c r="M160" s="69" t="str">
        <f>IFERROR(VLOOKUP(M$4,PICU!$CS$5:'PICU'!$CZ$19,2,FALSE),"")</f>
        <v/>
      </c>
      <c r="N160" s="69" t="str">
        <f>IFERROR(VLOOKUP(N$4,PICU!$CS$5:'PICU'!$CZ$19,2,FALSE),"")</f>
        <v/>
      </c>
      <c r="O160" s="69" t="str">
        <f>IFERROR(VLOOKUP(O$4,PICU!$CS$5:'PICU'!$CZ$19,2,FALSE),"")</f>
        <v/>
      </c>
      <c r="P160" s="69" t="str">
        <f>IFERROR(VLOOKUP(P$4,PICU!$CS$5:'PICU'!$CZ$19,2,FALSE),"")</f>
        <v/>
      </c>
      <c r="Q160" s="104" t="str">
        <f>IFERROR(VLOOKUP(Q$4,PICU!$CS$5:'PICU'!$CZ$19,2,FALSE),"")</f>
        <v/>
      </c>
      <c r="Z160" s="124"/>
      <c r="AA160" s="124"/>
      <c r="AB160" s="124"/>
      <c r="AC160" s="124"/>
    </row>
    <row r="161" spans="2:29" x14ac:dyDescent="0.25">
      <c r="B161" s="126"/>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t="str">
        <f>IFERROR(VLOOKUP(J$4,PICU!$CS$5:'PICU'!$CZ$19,3,FALSE),"")</f>
        <v/>
      </c>
      <c r="K161" s="68" t="str">
        <f>IFERROR(VLOOKUP(K$4,PICU!$CS$5:'PICU'!$CZ$19,3,FALSE),"")</f>
        <v/>
      </c>
      <c r="L161" s="68" t="str">
        <f>IFERROR(VLOOKUP(L$4,PICU!$CS$5:'PICU'!$CZ$19,3,FALSE),"")</f>
        <v/>
      </c>
      <c r="M161" s="68" t="str">
        <f>IFERROR(VLOOKUP(M$4,PICU!$CS$5:'PICU'!$CZ$19,3,FALSE),"")</f>
        <v/>
      </c>
      <c r="N161" s="68" t="str">
        <f>IFERROR(VLOOKUP(N$4,PICU!$CS$5:'PICU'!$CZ$19,3,FALSE),"")</f>
        <v/>
      </c>
      <c r="O161" s="68" t="str">
        <f>IFERROR(VLOOKUP(O$4,PICU!$CS$5:'PICU'!$CZ$19,3,FALSE),"")</f>
        <v/>
      </c>
      <c r="P161" s="68" t="str">
        <f>IFERROR(VLOOKUP(P$4,PICU!$CS$5:'PICU'!$CZ$19,3,FALSE),"")</f>
        <v/>
      </c>
      <c r="Q161" s="105" t="str">
        <f>IFERROR(VLOOKUP(Q$4,PICU!$CS$5:'PICU'!$CZ$19,3,FALSE),"")</f>
        <v/>
      </c>
      <c r="Z161" s="124"/>
      <c r="AA161" s="124"/>
      <c r="AB161" s="124"/>
      <c r="AC161" s="124"/>
    </row>
    <row r="162" spans="2:29" x14ac:dyDescent="0.25">
      <c r="B162" s="126"/>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t="str">
        <f>IFERROR(VLOOKUP(J$4,PICU!$CS$5:'PICU'!$CZ$19,4,FALSE),"")</f>
        <v/>
      </c>
      <c r="K162" s="68" t="str">
        <f>IFERROR(VLOOKUP(K$4,PICU!$CS$5:'PICU'!$CZ$19,4,FALSE),"")</f>
        <v/>
      </c>
      <c r="L162" s="68" t="str">
        <f>IFERROR(VLOOKUP(L$4,PICU!$CS$5:'PICU'!$CZ$19,4,FALSE),"")</f>
        <v/>
      </c>
      <c r="M162" s="68" t="str">
        <f>IFERROR(VLOOKUP(M$4,PICU!$CS$5:'PICU'!$CZ$19,4,FALSE),"")</f>
        <v/>
      </c>
      <c r="N162" s="68" t="str">
        <f>IFERROR(VLOOKUP(N$4,PICU!$CS$5:'PICU'!$CZ$19,4,FALSE),"")</f>
        <v/>
      </c>
      <c r="O162" s="68" t="str">
        <f>IFERROR(VLOOKUP(O$4,PICU!$CS$5:'PICU'!$CZ$19,4,FALSE),"")</f>
        <v/>
      </c>
      <c r="P162" s="68" t="str">
        <f>IFERROR(VLOOKUP(P$4,PICU!$CS$5:'PICU'!$CZ$19,4,FALSE),"")</f>
        <v/>
      </c>
      <c r="Q162" s="105" t="str">
        <f>IFERROR(VLOOKUP(Q$4,PICU!$CS$5:'PICU'!$CZ$19,4,FALSE),"")</f>
        <v/>
      </c>
      <c r="Z162" s="124"/>
      <c r="AA162" s="124"/>
      <c r="AB162" s="124"/>
      <c r="AC162" s="124"/>
    </row>
    <row r="163" spans="2:29" x14ac:dyDescent="0.25">
      <c r="B163" s="126"/>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t="str">
        <f>IFERROR(VLOOKUP(J$4,PICU!$CS$5:'PICU'!$CZ$19,5,FALSE),"")</f>
        <v/>
      </c>
      <c r="K163" s="68" t="str">
        <f>IFERROR(VLOOKUP(K$4,PICU!$CS$5:'PICU'!$CZ$19,5,FALSE),"")</f>
        <v/>
      </c>
      <c r="L163" s="68" t="str">
        <f>IFERROR(VLOOKUP(L$4,PICU!$CS$5:'PICU'!$CZ$19,5,FALSE),"")</f>
        <v/>
      </c>
      <c r="M163" s="68" t="str">
        <f>IFERROR(VLOOKUP(M$4,PICU!$CS$5:'PICU'!$CZ$19,5,FALSE),"")</f>
        <v/>
      </c>
      <c r="N163" s="68" t="str">
        <f>IFERROR(VLOOKUP(N$4,PICU!$CS$5:'PICU'!$CZ$19,5,FALSE),"")</f>
        <v/>
      </c>
      <c r="O163" s="68" t="str">
        <f>IFERROR(VLOOKUP(O$4,PICU!$CS$5:'PICU'!$CZ$19,5,FALSE),"")</f>
        <v/>
      </c>
      <c r="P163" s="68" t="str">
        <f>IFERROR(VLOOKUP(P$4,PICU!$CS$5:'PICU'!$CZ$19,5,FALSE),"")</f>
        <v/>
      </c>
      <c r="Q163" s="105" t="str">
        <f>IFERROR(VLOOKUP(Q$4,PICU!$CS$5:'PICU'!$CZ$19,5,FALSE),"")</f>
        <v/>
      </c>
      <c r="Z163" s="124"/>
      <c r="AA163" s="124"/>
      <c r="AB163" s="124"/>
      <c r="AC163" s="124"/>
    </row>
    <row r="164" spans="2:29" x14ac:dyDescent="0.25">
      <c r="B164" s="52"/>
      <c r="C164" s="1" t="s">
        <v>269</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t="str">
        <f>IFERROR(VLOOKUP(J$4,PICU!$CS$5:'PICU'!$CZ$19,6,FALSE),"")</f>
        <v/>
      </c>
      <c r="K164" s="68" t="str">
        <f>IFERROR(VLOOKUP(K$4,PICU!$CS$5:'PICU'!$CZ$19,6,FALSE),"")</f>
        <v/>
      </c>
      <c r="L164" s="68" t="str">
        <f>IFERROR(VLOOKUP(L$4,PICU!$CS$5:'PICU'!$CZ$19,6,FALSE),"")</f>
        <v/>
      </c>
      <c r="M164" s="68" t="str">
        <f>IFERROR(VLOOKUP(M$4,PICU!$CS$5:'PICU'!$CZ$19,6,FALSE),"")</f>
        <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277</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t="str">
        <f>IFERROR(VLOOKUP(J$4,PICU!$CS$5:'PICU'!$CZ$19,7,FALSE),"")</f>
        <v/>
      </c>
      <c r="K165" s="68" t="str">
        <f>IFERROR(VLOOKUP(K$4,PICU!$CS$5:'PICU'!$CZ$19,7,FALSE),"")</f>
        <v/>
      </c>
      <c r="L165" s="68" t="str">
        <f>IFERROR(VLOOKUP(L$4,PICU!$CS$5:'PICU'!$CZ$19,7,FALSE),"")</f>
        <v/>
      </c>
      <c r="M165" s="68" t="str">
        <f>IFERROR(VLOOKUP(M$4,PICU!$CS$5:'PICU'!$CZ$19,7,FALSE),"")</f>
        <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26" t="s">
        <v>22</v>
      </c>
      <c r="C167" s="5" t="s">
        <v>329</v>
      </c>
      <c r="Z167" s="123" t="s">
        <v>39</v>
      </c>
      <c r="AA167" s="123"/>
      <c r="AB167" s="123"/>
      <c r="AC167" s="123"/>
    </row>
    <row r="168" spans="2:29" x14ac:dyDescent="0.25">
      <c r="B168" s="126"/>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23"/>
      <c r="AA168" s="123"/>
      <c r="AB168" s="123"/>
      <c r="AC168" s="123"/>
    </row>
    <row r="169" spans="2:29" ht="9" customHeight="1" x14ac:dyDescent="0.25">
      <c r="B169" s="126"/>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23"/>
      <c r="AA169" s="123"/>
      <c r="AB169" s="123"/>
      <c r="AC169" s="123"/>
    </row>
    <row r="170" spans="2:29" x14ac:dyDescent="0.25">
      <c r="B170" s="126"/>
      <c r="C170" s="16" t="s">
        <v>252</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t="str">
        <f>IFERROR(VLOOKUP(J$4,NICU!$V$5:$AC$19,2,FALSE),"")</f>
        <v/>
      </c>
      <c r="K170" s="70" t="str">
        <f>IFERROR(VLOOKUP(K$4,NICU!$V$5:$AC$19,2,FALSE),"")</f>
        <v/>
      </c>
      <c r="L170" s="70" t="str">
        <f>IFERROR(VLOOKUP(L$4,NICU!$V$5:$AC$19,2,FALSE),"")</f>
        <v/>
      </c>
      <c r="M170" s="70" t="str">
        <f>IFERROR(VLOOKUP(M$4,NICU!$V$5:$AC$19,2,FALSE),"")</f>
        <v/>
      </c>
      <c r="N170" s="70" t="str">
        <f>IFERROR(VLOOKUP(N$4,NICU!$V$5:$AC$19,2,FALSE),"")</f>
        <v/>
      </c>
      <c r="O170" s="70" t="str">
        <f>IFERROR(VLOOKUP(O$4,NICU!$V$5:$AC$19,2,FALSE),"")</f>
        <v/>
      </c>
      <c r="P170" s="70" t="str">
        <f>IFERROR(VLOOKUP(P$4,NICU!$V$5:$AC$19,2,FALSE),"")</f>
        <v/>
      </c>
      <c r="Q170" s="103" t="str">
        <f>IFERROR(VLOOKUP(Q$4,NICU!$V$5:$AC$19,2,FALSE),"")</f>
        <v/>
      </c>
      <c r="Z170" s="123"/>
      <c r="AA170" s="123"/>
      <c r="AB170" s="123"/>
      <c r="AC170" s="123"/>
    </row>
    <row r="171" spans="2:29" x14ac:dyDescent="0.25">
      <c r="B171" s="126"/>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t="str">
        <f>IFERROR(VLOOKUP(J$4,NICU!$V$5:$AC$19,3,FALSE),"")</f>
        <v/>
      </c>
      <c r="K171" s="67" t="str">
        <f>IFERROR(VLOOKUP(K$4,NICU!$V$5:$AC$19,3,FALSE),"")</f>
        <v/>
      </c>
      <c r="L171" s="67" t="str">
        <f>IFERROR(VLOOKUP(L$4,NICU!$V$5:$AC$19,3,FALSE),"")</f>
        <v/>
      </c>
      <c r="M171" s="67" t="str">
        <f>IFERROR(VLOOKUP(M$4,NICU!$V$5:$AC$19,3,FALSE),"")</f>
        <v/>
      </c>
      <c r="N171" s="67" t="str">
        <f>IFERROR(VLOOKUP(N$4,NICU!$V$5:$AC$19,3,FALSE),"")</f>
        <v/>
      </c>
      <c r="O171" s="67" t="str">
        <f>IFERROR(VLOOKUP(O$4,NICU!$V$5:$AC$19,3,FALSE),"")</f>
        <v/>
      </c>
      <c r="P171" s="67" t="str">
        <f>IFERROR(VLOOKUP(P$4,NICU!$V$5:$AC$19,3,FALSE),"")</f>
        <v/>
      </c>
      <c r="Q171" s="78" t="str">
        <f>IFERROR(VLOOKUP(Q$4,NICU!$V$5:$AC$19,3,FALSE),"")</f>
        <v/>
      </c>
      <c r="Z171" s="124" t="s">
        <v>345</v>
      </c>
      <c r="AA171" s="124"/>
      <c r="AB171" s="124"/>
      <c r="AC171" s="124"/>
    </row>
    <row r="172" spans="2:29" x14ac:dyDescent="0.25">
      <c r="B172" s="126"/>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t="str">
        <f>IFERROR(VLOOKUP(J$4,NICU!$V$5:$AC$19,4,FALSE),"")</f>
        <v/>
      </c>
      <c r="K172" s="67" t="str">
        <f>IFERROR(VLOOKUP(K$4,NICU!$V$5:$AC$19,4,FALSE),"")</f>
        <v/>
      </c>
      <c r="L172" s="67" t="str">
        <f>IFERROR(VLOOKUP(L$4,NICU!$V$5:$AC$19,4,FALSE),"")</f>
        <v/>
      </c>
      <c r="M172" s="67" t="str">
        <f>IFERROR(VLOOKUP(M$4,NICU!$V$5:$AC$19,4,FALSE),"")</f>
        <v/>
      </c>
      <c r="N172" s="67" t="str">
        <f>IFERROR(VLOOKUP(N$4,NICU!$V$5:$AC$19,4,FALSE),"")</f>
        <v/>
      </c>
      <c r="O172" s="67" t="str">
        <f>IFERROR(VLOOKUP(O$4,NICU!$V$5:$AC$19,4,FALSE),"")</f>
        <v/>
      </c>
      <c r="P172" s="67" t="str">
        <f>IFERROR(VLOOKUP(P$4,NICU!$V$5:$AC$19,4,FALSE),"")</f>
        <v/>
      </c>
      <c r="Q172" s="78" t="str">
        <f>IFERROR(VLOOKUP(Q$4,NICU!$V$5:$AC$19,4,FALSE),"")</f>
        <v/>
      </c>
      <c r="Z172" s="124"/>
      <c r="AA172" s="124"/>
      <c r="AB172" s="124"/>
      <c r="AC172" s="124"/>
    </row>
    <row r="173" spans="2:29" x14ac:dyDescent="0.25">
      <c r="B173" s="126"/>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t="str">
        <f>IFERROR(VLOOKUP(J$4,NICU!$V$5:$AC$19,5,FALSE),"")</f>
        <v/>
      </c>
      <c r="K173" s="67" t="str">
        <f>IFERROR(VLOOKUP(K$4,NICU!$V$5:$AC$19,5,FALSE),"")</f>
        <v/>
      </c>
      <c r="L173" s="67" t="str">
        <f>IFERROR(VLOOKUP(L$4,NICU!$V$5:$AC$19,5,FALSE),"")</f>
        <v/>
      </c>
      <c r="M173" s="67" t="str">
        <f>IFERROR(VLOOKUP(M$4,NICU!$V$5:$AC$19,5,FALSE),"")</f>
        <v/>
      </c>
      <c r="N173" s="67" t="str">
        <f>IFERROR(VLOOKUP(N$4,NICU!$V$5:$AC$19,5,FALSE),"")</f>
        <v/>
      </c>
      <c r="O173" s="67" t="str">
        <f>IFERROR(VLOOKUP(O$4,NICU!$V$5:$AC$19,5,FALSE),"")</f>
        <v/>
      </c>
      <c r="P173" s="67" t="str">
        <f>IFERROR(VLOOKUP(P$4,NICU!$V$5:$AC$19,5,FALSE),"")</f>
        <v/>
      </c>
      <c r="Q173" s="78" t="str">
        <f>IFERROR(VLOOKUP(Q$4,NICU!$V$5:$AC$19,5,FALSE),"")</f>
        <v/>
      </c>
      <c r="Z173" s="124"/>
      <c r="AA173" s="124"/>
      <c r="AB173" s="124"/>
      <c r="AC173" s="124"/>
    </row>
    <row r="174" spans="2:29" x14ac:dyDescent="0.25">
      <c r="B174" s="126"/>
      <c r="C174" s="1" t="s">
        <v>269</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t="str">
        <f>IFERROR(VLOOKUP(J$4,NICU!$V$5:$AC$19,6,FALSE),"")</f>
        <v/>
      </c>
      <c r="K174" s="67" t="str">
        <f>IFERROR(VLOOKUP(K$4,NICU!$V$5:$AC$19,6,FALSE),"")</f>
        <v/>
      </c>
      <c r="L174" s="67" t="str">
        <f>IFERROR(VLOOKUP(L$4,NICU!$V$5:$AC$19,6,FALSE),"")</f>
        <v/>
      </c>
      <c r="M174" s="67" t="str">
        <f>IFERROR(VLOOKUP(M$4,NICU!$V$5:$AC$19,6,FALSE),"")</f>
        <v/>
      </c>
      <c r="N174" s="67" t="str">
        <f>IFERROR(VLOOKUP(N$4,NICU!$V$5:$AC$19,6,FALSE),"")</f>
        <v/>
      </c>
      <c r="O174" s="67" t="str">
        <f>IFERROR(VLOOKUP(O$4,NICU!$V$5:$AC$19,6,FALSE),"")</f>
        <v/>
      </c>
      <c r="P174" s="67" t="str">
        <f>IFERROR(VLOOKUP(P$4,NICU!$V$5:$AC$19,6,FALSE),"")</f>
        <v/>
      </c>
      <c r="Q174" s="78" t="str">
        <f>IFERROR(VLOOKUP(Q$4,NICU!$V$5:$AC$19,6,FALSE),"")</f>
        <v/>
      </c>
      <c r="Z174" s="124"/>
      <c r="AA174" s="124"/>
      <c r="AB174" s="124"/>
      <c r="AC174" s="124"/>
    </row>
    <row r="175" spans="2:29" ht="15" customHeight="1" x14ac:dyDescent="0.25">
      <c r="B175" s="126"/>
      <c r="C175" s="11" t="s">
        <v>277</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t="str">
        <f>IFERROR(VLOOKUP(J$4,NICU!$V$5:$AC$19,7,FALSE),"")</f>
        <v/>
      </c>
      <c r="K175" s="67" t="str">
        <f>IFERROR(VLOOKUP(K$4,NICU!$V$5:$AC$19,7,FALSE),"")</f>
        <v/>
      </c>
      <c r="L175" s="67" t="str">
        <f>IFERROR(VLOOKUP(L$4,NICU!$V$5:$AC$19,7,FALSE),"")</f>
        <v/>
      </c>
      <c r="M175" s="67" t="str">
        <f>IFERROR(VLOOKUP(M$4,NICU!$V$5:$AC$19,7,FALSE),"")</f>
        <v/>
      </c>
      <c r="N175" s="67" t="str">
        <f>IFERROR(VLOOKUP(N$4,NICU!$V$5:$AC$19,7,FALSE),"")</f>
        <v/>
      </c>
      <c r="O175" s="67" t="str">
        <f>IFERROR(VLOOKUP(O$4,NICU!$V$5:$AC$19,7,FALSE),"")</f>
        <v/>
      </c>
      <c r="P175" s="67" t="str">
        <f>IFERROR(VLOOKUP(P$4,NICU!$V$5:$AC$19,7,FALSE),"")</f>
        <v/>
      </c>
      <c r="Q175" s="78" t="str">
        <f>IFERROR(VLOOKUP(Q$4,NICU!$V$5:$AC$19,7,FALSE),"")</f>
        <v/>
      </c>
      <c r="Z175" s="124"/>
      <c r="AA175" s="124"/>
      <c r="AB175" s="124"/>
      <c r="AC175" s="124"/>
    </row>
    <row r="176" spans="2:29" ht="7.5" customHeight="1" x14ac:dyDescent="0.25">
      <c r="B176" s="126"/>
      <c r="C176" s="11"/>
      <c r="D176" s="78"/>
      <c r="E176" s="78"/>
      <c r="F176" s="78"/>
      <c r="G176" s="78"/>
      <c r="H176" s="78"/>
      <c r="I176" s="78"/>
      <c r="J176" s="78"/>
      <c r="K176" s="78"/>
      <c r="L176" s="78"/>
      <c r="M176" s="78"/>
      <c r="N176" s="78"/>
      <c r="O176" s="78"/>
      <c r="P176" s="78"/>
      <c r="Q176" s="78"/>
      <c r="Z176" s="124"/>
      <c r="AA176" s="124"/>
      <c r="AB176" s="124"/>
      <c r="AC176" s="124"/>
    </row>
    <row r="177" spans="2:29" x14ac:dyDescent="0.25">
      <c r="B177" s="126"/>
      <c r="C177" s="12" t="s">
        <v>21</v>
      </c>
      <c r="Z177" s="124"/>
      <c r="AA177" s="124"/>
      <c r="AB177" s="124"/>
      <c r="AC177" s="124"/>
    </row>
    <row r="178" spans="2:29" x14ac:dyDescent="0.25">
      <c r="B178" s="126"/>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24"/>
      <c r="AA178" s="124"/>
      <c r="AB178" s="124"/>
      <c r="AC178" s="124"/>
    </row>
    <row r="179" spans="2:29" ht="7.5" customHeight="1" x14ac:dyDescent="0.25">
      <c r="B179" s="126"/>
      <c r="C179" s="1"/>
      <c r="Z179" s="124"/>
      <c r="AA179" s="124"/>
      <c r="AB179" s="124"/>
      <c r="AC179" s="124"/>
    </row>
    <row r="180" spans="2:29" x14ac:dyDescent="0.25">
      <c r="B180" s="126"/>
      <c r="C180" s="16" t="s">
        <v>252</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t="str">
        <f>IFERROR(VLOOKUP(J$4,NICU!$AZ$5:$BG$19,2,FALSE),"")</f>
        <v/>
      </c>
      <c r="K180" s="69" t="str">
        <f>IFERROR(VLOOKUP(K$4,NICU!$AZ$5:$BG$19,2,FALSE),"")</f>
        <v/>
      </c>
      <c r="L180" s="69" t="str">
        <f>IFERROR(VLOOKUP(L$4,NICU!$AZ$5:$BG$19,2,FALSE),"")</f>
        <v/>
      </c>
      <c r="M180" s="69" t="str">
        <f>IFERROR(VLOOKUP(M$4,NICU!$AZ$5:$BG$19,2,FALSE),"")</f>
        <v/>
      </c>
      <c r="N180" s="69" t="str">
        <f>IFERROR(VLOOKUP(N$4,NICU!$AZ$5:$BG$19,2,FALSE),"")</f>
        <v/>
      </c>
      <c r="O180" s="69" t="str">
        <f>IFERROR(VLOOKUP(O$4,NICU!$AZ$5:$BG$19,2,FALSE),"")</f>
        <v/>
      </c>
      <c r="P180" s="69" t="str">
        <f>IFERROR(VLOOKUP(P$4,NICU!$AZ$5:$BG$19,2,FALSE),"")</f>
        <v/>
      </c>
      <c r="Q180" s="104" t="str">
        <f>IFERROR(VLOOKUP(Q$4,NICU!$AZ$5:$BG$19,2,FALSE),"")</f>
        <v/>
      </c>
      <c r="Z180" s="124"/>
      <c r="AA180" s="124"/>
      <c r="AB180" s="124"/>
      <c r="AC180" s="124"/>
    </row>
    <row r="181" spans="2:29" x14ac:dyDescent="0.25">
      <c r="B181" s="126"/>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t="str">
        <f>IFERROR(VLOOKUP(J$4,NICU!$AZ$5:$BG$19,3,FALSE),"")</f>
        <v/>
      </c>
      <c r="K181" s="68" t="str">
        <f>IFERROR(VLOOKUP(K$4,NICU!$AZ$5:$BG$19,3,FALSE),"")</f>
        <v/>
      </c>
      <c r="L181" s="68" t="str">
        <f>IFERROR(VLOOKUP(L$4,NICU!$AZ$5:$BG$19,3,FALSE),"")</f>
        <v/>
      </c>
      <c r="M181" s="68" t="str">
        <f>IFERROR(VLOOKUP(M$4,NICU!$AZ$5:$BG$19,3,FALSE),"")</f>
        <v/>
      </c>
      <c r="N181" s="68" t="str">
        <f>IFERROR(VLOOKUP(N$4,NICU!$AZ$5:$BG$19,3,FALSE),"")</f>
        <v/>
      </c>
      <c r="O181" s="68" t="str">
        <f>IFERROR(VLOOKUP(O$4,NICU!$AZ$5:$BG$19,3,FALSE),"")</f>
        <v/>
      </c>
      <c r="P181" s="68" t="str">
        <f>IFERROR(VLOOKUP(P$4,NICU!$AZ$5:$BG$19,3,FALSE),"")</f>
        <v/>
      </c>
      <c r="Q181" s="105" t="str">
        <f>IFERROR(VLOOKUP(Q$4,NICU!$AZ$5:$BG$19,3,FALSE),"")</f>
        <v/>
      </c>
      <c r="Z181" s="124"/>
      <c r="AA181" s="124"/>
      <c r="AB181" s="124"/>
      <c r="AC181" s="124"/>
    </row>
    <row r="182" spans="2:29" x14ac:dyDescent="0.25">
      <c r="B182" s="126"/>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t="str">
        <f>IFERROR(VLOOKUP(J$4,NICU!$AZ$5:$BG$19,4,FALSE),"")</f>
        <v/>
      </c>
      <c r="K182" s="68" t="str">
        <f>IFERROR(VLOOKUP(K$4,NICU!$AZ$5:$BG$19,4,FALSE),"")</f>
        <v/>
      </c>
      <c r="L182" s="68" t="str">
        <f>IFERROR(VLOOKUP(L$4,NICU!$AZ$5:$BG$19,4,FALSE),"")</f>
        <v/>
      </c>
      <c r="M182" s="68" t="str">
        <f>IFERROR(VLOOKUP(M$4,NICU!$AZ$5:$BG$19,4,FALSE),"")</f>
        <v/>
      </c>
      <c r="N182" s="68" t="str">
        <f>IFERROR(VLOOKUP(N$4,NICU!$AZ$5:$BG$19,4,FALSE),"")</f>
        <v/>
      </c>
      <c r="O182" s="68" t="str">
        <f>IFERROR(VLOOKUP(O$4,NICU!$AZ$5:$BG$19,4,FALSE),"")</f>
        <v/>
      </c>
      <c r="P182" s="68" t="str">
        <f>IFERROR(VLOOKUP(P$4,NICU!$AZ$5:$BG$19,4,FALSE),"")</f>
        <v/>
      </c>
      <c r="Q182" s="105" t="str">
        <f>IFERROR(VLOOKUP(Q$4,NICU!$AZ$5:$BG$19,4,FALSE),"")</f>
        <v/>
      </c>
      <c r="Z182" s="124"/>
      <c r="AA182" s="124"/>
      <c r="AB182" s="124"/>
      <c r="AC182" s="124"/>
    </row>
    <row r="183" spans="2:29" x14ac:dyDescent="0.25">
      <c r="B183" s="126"/>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t="str">
        <f>IFERROR(VLOOKUP(J$4,NICU!$AZ$5:$BG$19,5,FALSE),"")</f>
        <v/>
      </c>
      <c r="K183" s="68" t="str">
        <f>IFERROR(VLOOKUP(K$4,NICU!$AZ$5:$BG$19,5,FALSE),"")</f>
        <v/>
      </c>
      <c r="L183" s="68" t="str">
        <f>IFERROR(VLOOKUP(L$4,NICU!$AZ$5:$BG$19,5,FALSE),"")</f>
        <v/>
      </c>
      <c r="M183" s="68" t="str">
        <f>IFERROR(VLOOKUP(M$4,NICU!$AZ$5:$BG$19,5,FALSE),"")</f>
        <v/>
      </c>
      <c r="N183" s="68" t="str">
        <f>IFERROR(VLOOKUP(N$4,NICU!$AZ$5:$BG$19,5,FALSE),"")</f>
        <v/>
      </c>
      <c r="O183" s="68" t="str">
        <f>IFERROR(VLOOKUP(O$4,NICU!$AZ$5:$BG$19,5,FALSE),"")</f>
        <v/>
      </c>
      <c r="P183" s="68" t="str">
        <f>IFERROR(VLOOKUP(P$4,NICU!$AZ$5:$BG$19,5,FALSE),"")</f>
        <v/>
      </c>
      <c r="Q183" s="105" t="str">
        <f>IFERROR(VLOOKUP(Q$4,NICU!$AZ$5:$BG$19,5,FALSE),"")</f>
        <v/>
      </c>
      <c r="Z183" s="124"/>
      <c r="AA183" s="124"/>
      <c r="AB183" s="124"/>
      <c r="AC183" s="124"/>
    </row>
    <row r="184" spans="2:29" x14ac:dyDescent="0.25">
      <c r="B184" s="52"/>
      <c r="C184" s="1" t="s">
        <v>269</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t="str">
        <f>IFERROR(VLOOKUP(J$4,NICU!$AZ$5:$BG$19,6,FALSE),"")</f>
        <v/>
      </c>
      <c r="K184" s="68" t="str">
        <f>IFERROR(VLOOKUP(K$4,NICU!$AZ$5:$BG$19,6,FALSE),"")</f>
        <v/>
      </c>
      <c r="L184" s="68" t="str">
        <f>IFERROR(VLOOKUP(L$4,NICU!$AZ$5:$BG$19,6,FALSE),"")</f>
        <v/>
      </c>
      <c r="M184" s="68" t="str">
        <f>IFERROR(VLOOKUP(M$4,NICU!$AZ$5:$BG$19,6,FALSE),"")</f>
        <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304</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t="str">
        <f>IFERROR(VLOOKUP(J$4,NICU!$AZ$5:$BG$19,7,FALSE),"")</f>
        <v/>
      </c>
      <c r="K185" s="68" t="str">
        <f>IFERROR(VLOOKUP(K$4,NICU!$AZ$5:$BG$19,7,FALSE),"")</f>
        <v/>
      </c>
      <c r="L185" s="68" t="str">
        <f>IFERROR(VLOOKUP(L$4,NICU!$AZ$5:$BG$19,7,FALSE),"")</f>
        <v/>
      </c>
      <c r="M185" s="68" t="str">
        <f>IFERROR(VLOOKUP(M$4,NICU!$AZ$5:$BG$19,7,FALSE),"")</f>
        <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26" t="s">
        <v>27</v>
      </c>
      <c r="C187" s="40" t="s">
        <v>23</v>
      </c>
      <c r="Z187" s="123" t="s">
        <v>40</v>
      </c>
      <c r="AA187" s="123"/>
      <c r="AB187" s="123"/>
      <c r="AC187" s="123"/>
    </row>
    <row r="188" spans="2:29" ht="15" customHeight="1" x14ac:dyDescent="0.25">
      <c r="B188" s="126"/>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23"/>
      <c r="AA188" s="123"/>
      <c r="AB188" s="123"/>
      <c r="AC188" s="123"/>
    </row>
    <row r="189" spans="2:29" ht="7.5" customHeight="1" x14ac:dyDescent="0.25">
      <c r="B189" s="126"/>
      <c r="Z189" s="123"/>
      <c r="AA189" s="123"/>
      <c r="AB189" s="123"/>
      <c r="AC189" s="123"/>
    </row>
    <row r="190" spans="2:29" x14ac:dyDescent="0.25">
      <c r="B190" s="126"/>
      <c r="C190" s="16" t="s">
        <v>252</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t="str">
        <f>IFERROR(VLOOKUP(J$4, Ambulance!$J$3:$Q$17,2,FALSE),"")</f>
        <v/>
      </c>
      <c r="K190" s="72" t="str">
        <f>IFERROR(VLOOKUP(K$4, Ambulance!$J$3:$Q$17,2,FALSE),"")</f>
        <v/>
      </c>
      <c r="L190" s="72" t="str">
        <f>IFERROR(VLOOKUP(L$4, Ambulance!$J$3:$Q$17,2,FALSE),"")</f>
        <v/>
      </c>
      <c r="M190" s="72" t="str">
        <f>IFERROR(VLOOKUP(M$4, Ambulance!$J$3:$Q$17,2,FALSE),"")</f>
        <v/>
      </c>
      <c r="N190" s="72" t="str">
        <f>IFERROR(VLOOKUP(N$4, Ambulance!$J$3:$Q$17,2,FALSE),"")</f>
        <v/>
      </c>
      <c r="O190" s="72" t="str">
        <f>IFERROR(VLOOKUP(O$4, Ambulance!$J$3:$Q$17,2,FALSE),"")</f>
        <v/>
      </c>
      <c r="P190" s="72" t="str">
        <f>IFERROR(VLOOKUP(P$4, Ambulance!$J$3:$Q$17,2,FALSE),"")</f>
        <v/>
      </c>
      <c r="Q190" s="106"/>
      <c r="Z190" s="123"/>
      <c r="AA190" s="123"/>
      <c r="AB190" s="123"/>
      <c r="AC190" s="123"/>
    </row>
    <row r="191" spans="2:29" x14ac:dyDescent="0.25">
      <c r="B191" s="126"/>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t="str">
        <f>IFERROR(VLOOKUP(J$4, Ambulance!$J$3:$Q$17,3,FALSE),"")</f>
        <v/>
      </c>
      <c r="K191" s="75" t="str">
        <f>IFERROR(VLOOKUP(K$4, Ambulance!$J$3:$Q$17,3,FALSE),"")</f>
        <v/>
      </c>
      <c r="L191" s="75" t="str">
        <f>IFERROR(VLOOKUP(L$4, Ambulance!$J$3:$Q$17,3,FALSE),"")</f>
        <v/>
      </c>
      <c r="M191" s="75" t="str">
        <f>IFERROR(VLOOKUP(M$4, Ambulance!$J$3:$Q$17,3,FALSE),"")</f>
        <v/>
      </c>
      <c r="N191" s="75" t="str">
        <f>IFERROR(VLOOKUP(N$4, Ambulance!$J$3:$Q$17,3,FALSE),"")</f>
        <v/>
      </c>
      <c r="O191" s="75" t="str">
        <f>IFERROR(VLOOKUP(O$4, Ambulance!$J$3:$Q$17,3,FALSE),"")</f>
        <v/>
      </c>
      <c r="P191" s="75" t="str">
        <f>IFERROR(VLOOKUP(P$4, Ambulance!$J$3:$Q$17,3,FALSE),"")</f>
        <v/>
      </c>
      <c r="Q191" s="79" t="str">
        <f>IFERROR(VLOOKUP(Q$4, Ambulance!$J$3:$Q$17,3,FALSE),"")</f>
        <v/>
      </c>
      <c r="Z191" s="123"/>
      <c r="AA191" s="123"/>
      <c r="AB191" s="123"/>
      <c r="AC191" s="123"/>
    </row>
    <row r="192" spans="2:29" x14ac:dyDescent="0.25">
      <c r="B192" s="126"/>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t="str">
        <f>IFERROR(VLOOKUP(J$4, Ambulance!$J$3:$Q$17,4,FALSE),"")</f>
        <v/>
      </c>
      <c r="K192" s="75" t="str">
        <f>IFERROR(VLOOKUP(K$4, Ambulance!$J$3:$Q$17,4,FALSE),"")</f>
        <v/>
      </c>
      <c r="L192" s="75" t="str">
        <f>IFERROR(VLOOKUP(L$4, Ambulance!$J$3:$Q$17,4,FALSE),"")</f>
        <v/>
      </c>
      <c r="M192" s="75" t="str">
        <f>IFERROR(VLOOKUP(M$4, Ambulance!$J$3:$Q$17,4,FALSE),"")</f>
        <v/>
      </c>
      <c r="N192" s="75" t="str">
        <f>IFERROR(VLOOKUP(N$4, Ambulance!$J$3:$Q$17,4,FALSE),"")</f>
        <v/>
      </c>
      <c r="O192" s="75" t="str">
        <f>IFERROR(VLOOKUP(O$4, Ambulance!$J$3:$Q$17,4,FALSE),"")</f>
        <v/>
      </c>
      <c r="P192" s="75" t="str">
        <f>IFERROR(VLOOKUP(P$4, Ambulance!$J$3:$Q$17,4,FALSE),"")</f>
        <v/>
      </c>
      <c r="Q192" s="79" t="str">
        <f>IFERROR(VLOOKUP(Q$4, Ambulance!$J$3:$Q$17,4,FALSE),"")</f>
        <v/>
      </c>
      <c r="Z192" s="123"/>
      <c r="AA192" s="123"/>
      <c r="AB192" s="123"/>
      <c r="AC192" s="123"/>
    </row>
    <row r="193" spans="2:29" x14ac:dyDescent="0.25">
      <c r="B193" s="126"/>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t="str">
        <f>IFERROR(VLOOKUP(J$4, Ambulance!$J$3:$Q$17,5,FALSE),"")</f>
        <v/>
      </c>
      <c r="K193" s="75" t="str">
        <f>IFERROR(VLOOKUP(K$4, Ambulance!$J$3:$Q$17,5,FALSE),"")</f>
        <v/>
      </c>
      <c r="L193" s="75" t="str">
        <f>IFERROR(VLOOKUP(L$4, Ambulance!$J$3:$Q$17,5,FALSE),"")</f>
        <v/>
      </c>
      <c r="M193" s="75" t="str">
        <f>IFERROR(VLOOKUP(M$4, Ambulance!$J$3:$Q$17,5,FALSE),"")</f>
        <v/>
      </c>
      <c r="N193" s="75" t="str">
        <f>IFERROR(VLOOKUP(N$4, Ambulance!$J$3:$Q$17,5,FALSE),"")</f>
        <v/>
      </c>
      <c r="O193" s="75" t="str">
        <f>IFERROR(VLOOKUP(O$4, Ambulance!$J$3:$Q$17,5,FALSE),"")</f>
        <v/>
      </c>
      <c r="P193" s="75" t="str">
        <f>IFERROR(VLOOKUP(P$4, Ambulance!$J$3:$Q$17,5,FALSE),"")</f>
        <v/>
      </c>
      <c r="Q193" s="79" t="str">
        <f>IFERROR(VLOOKUP(Q$4, Ambulance!$J$3:$Q$17,5,FALSE),"")</f>
        <v/>
      </c>
      <c r="Z193" s="124" t="s">
        <v>371</v>
      </c>
      <c r="AA193" s="124"/>
      <c r="AB193" s="124"/>
      <c r="AC193" s="124"/>
    </row>
    <row r="194" spans="2:29" ht="17.25" customHeight="1" x14ac:dyDescent="0.25">
      <c r="B194" s="126"/>
      <c r="C194" s="1" t="s">
        <v>269</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t="str">
        <f>IFERROR(VLOOKUP(J$4, Ambulance!$J$3:$Q$17,6,FALSE),"")</f>
        <v/>
      </c>
      <c r="K194" s="75" t="str">
        <f>IFERROR(VLOOKUP(K$4, Ambulance!$J$3:$Q$17,6,FALSE),"")</f>
        <v/>
      </c>
      <c r="L194" s="75" t="str">
        <f>IFERROR(VLOOKUP(L$4, Ambulance!$J$3:$Q$17,6,FALSE),"")</f>
        <v/>
      </c>
      <c r="M194" s="75" t="str">
        <f>IFERROR(VLOOKUP(M$4, Ambulance!$J$3:$Q$17,6,FALSE),"")</f>
        <v/>
      </c>
      <c r="N194" s="75" t="str">
        <f>IFERROR(VLOOKUP(N$4, Ambulance!$J$3:$Q$17,6,FALSE),"")</f>
        <v/>
      </c>
      <c r="O194" s="75" t="str">
        <f>IFERROR(VLOOKUP(O$4, Ambulance!$J$3:$Q$17,6,FALSE),"")</f>
        <v/>
      </c>
      <c r="P194" s="75" t="str">
        <f>IFERROR(VLOOKUP(P$4, Ambulance!$J$3:$Q$17,6,FALSE),"")</f>
        <v/>
      </c>
      <c r="Q194" s="79" t="str">
        <f>IFERROR(VLOOKUP(Q$4, Ambulance!$J$3:$Q$17,6,FALSE),"")</f>
        <v/>
      </c>
      <c r="Z194" s="124"/>
      <c r="AA194" s="124"/>
      <c r="AB194" s="124"/>
      <c r="AC194" s="124"/>
    </row>
    <row r="195" spans="2:29" ht="17.25" customHeight="1" x14ac:dyDescent="0.25">
      <c r="B195" s="126"/>
      <c r="C195" s="11" t="s">
        <v>304</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t="str">
        <f>IFERROR(VLOOKUP(J$4, Ambulance!$J$3:$Q$17,7,FALSE),"")</f>
        <v/>
      </c>
      <c r="K195" s="75" t="str">
        <f>IFERROR(VLOOKUP(K$4, Ambulance!$J$3:$Q$17,7,FALSE),"")</f>
        <v/>
      </c>
      <c r="L195" s="75" t="str">
        <f>IFERROR(VLOOKUP(L$4, Ambulance!$J$3:$Q$17,7,FALSE),"")</f>
        <v/>
      </c>
      <c r="M195" s="75" t="str">
        <f>IFERROR(VLOOKUP(M$4, Ambulance!$J$3:$Q$17,7,FALSE),"")</f>
        <v/>
      </c>
      <c r="N195" s="75" t="str">
        <f>IFERROR(VLOOKUP(N$4, Ambulance!$J$3:$Q$17,7,FALSE),"")</f>
        <v/>
      </c>
      <c r="O195" s="75" t="str">
        <f>IFERROR(VLOOKUP(O$4, Ambulance!$J$3:$Q$17,7,FALSE),"")</f>
        <v/>
      </c>
      <c r="P195" s="75" t="str">
        <f>IFERROR(VLOOKUP(P$4, Ambulance!$J$3:$Q$17,7,FALSE),"")</f>
        <v/>
      </c>
      <c r="Q195" s="79" t="str">
        <f>IFERROR(VLOOKUP(Q$4, Ambulance!$J$3:$Q$17,7,FALSE),"")</f>
        <v/>
      </c>
      <c r="Z195" s="124"/>
      <c r="AA195" s="124"/>
      <c r="AB195" s="124"/>
      <c r="AC195" s="124"/>
    </row>
    <row r="196" spans="2:29" s="44" customFormat="1" ht="9" customHeight="1" x14ac:dyDescent="0.25">
      <c r="B196" s="126"/>
      <c r="C196" s="11"/>
      <c r="D196" s="79"/>
      <c r="E196" s="79"/>
      <c r="F196" s="79"/>
      <c r="G196" s="79"/>
      <c r="H196" s="79"/>
      <c r="I196" s="79"/>
      <c r="J196" s="79"/>
      <c r="K196" s="79"/>
      <c r="L196" s="79"/>
      <c r="M196" s="79"/>
      <c r="N196" s="79"/>
      <c r="O196" s="79"/>
      <c r="P196" s="79"/>
      <c r="Q196" s="79"/>
      <c r="Z196" s="124"/>
      <c r="AA196" s="124"/>
      <c r="AB196" s="124"/>
      <c r="AC196" s="124"/>
    </row>
    <row r="197" spans="2:29" x14ac:dyDescent="0.25">
      <c r="B197" s="126"/>
      <c r="C197" s="40" t="s">
        <v>24</v>
      </c>
      <c r="Z197" s="124"/>
      <c r="AA197" s="124"/>
      <c r="AB197" s="124"/>
      <c r="AC197" s="124"/>
    </row>
    <row r="198" spans="2:29" x14ac:dyDescent="0.25">
      <c r="B198" s="126"/>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24"/>
      <c r="AA198" s="124"/>
      <c r="AB198" s="124"/>
      <c r="AC198" s="124"/>
    </row>
    <row r="199" spans="2:29" ht="7.5" customHeight="1" x14ac:dyDescent="0.25">
      <c r="B199" s="126"/>
      <c r="Z199" s="124"/>
      <c r="AA199" s="124"/>
      <c r="AB199" s="124"/>
      <c r="AC199" s="124"/>
    </row>
    <row r="200" spans="2:29" x14ac:dyDescent="0.25">
      <c r="B200" s="126"/>
      <c r="C200" s="16" t="s">
        <v>252</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t="str">
        <f>IFERROR(VLOOKUP(J$4,Ambulance!$AN$5:$AU$19,2,FALSE),"")</f>
        <v/>
      </c>
      <c r="K200" s="76" t="str">
        <f>IFERROR(VLOOKUP(K$4,Ambulance!$AN$5:$AU$19,2,FALSE),"")</f>
        <v/>
      </c>
      <c r="L200" s="76" t="str">
        <f>IFERROR(VLOOKUP(L$4,Ambulance!$AN$5:$AU$19,2,FALSE),"")</f>
        <v/>
      </c>
      <c r="M200" s="76" t="str">
        <f>IFERROR(VLOOKUP(M$4,Ambulance!$AN$5:$AU$19,2,FALSE),"")</f>
        <v/>
      </c>
      <c r="N200" s="76" t="str">
        <f>IFERROR(VLOOKUP(N$4,Ambulance!$AN$5:$AU$19,2,FALSE),"")</f>
        <v/>
      </c>
      <c r="O200" s="76" t="str">
        <f>IFERROR(VLOOKUP(O$4,Ambulance!$AN$5:$AU$19,2,FALSE),"")</f>
        <v/>
      </c>
      <c r="P200" s="76" t="str">
        <f>IFERROR(VLOOKUP(P$4,Ambulance!$AN$5:$AU$19,2,FALSE),"")</f>
        <v/>
      </c>
      <c r="Q200" s="103" t="str">
        <f>IFERROR(VLOOKUP(Q$4,Ambulance!$AN$5:$AU$19,2,FALSE),"")</f>
        <v/>
      </c>
      <c r="Z200" s="124"/>
      <c r="AA200" s="124"/>
      <c r="AB200" s="124"/>
      <c r="AC200" s="124"/>
    </row>
    <row r="201" spans="2:29" x14ac:dyDescent="0.25">
      <c r="B201" s="126"/>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t="str">
        <f>IFERROR(VLOOKUP(J$4,Ambulance!$AN$5:$AU$19,3,FALSE),"")</f>
        <v/>
      </c>
      <c r="K201" s="67" t="str">
        <f>IFERROR(VLOOKUP(K$4,Ambulance!$AN$5:$AU$19,3,FALSE),"")</f>
        <v/>
      </c>
      <c r="L201" s="67" t="str">
        <f>IFERROR(VLOOKUP(L$4,Ambulance!$AN$5:$AU$19,3,FALSE),"")</f>
        <v/>
      </c>
      <c r="M201" s="67" t="str">
        <f>IFERROR(VLOOKUP(M$4,Ambulance!$AN$5:$AU$19,3,FALSE),"")</f>
        <v/>
      </c>
      <c r="N201" s="67" t="str">
        <f>IFERROR(VLOOKUP(N$4,Ambulance!$AN$5:$AU$19,3,FALSE),"")</f>
        <v/>
      </c>
      <c r="O201" s="67" t="str">
        <f>IFERROR(VLOOKUP(O$4,Ambulance!$AN$5:$AU$19,3,FALSE),"")</f>
        <v/>
      </c>
      <c r="P201" s="67" t="str">
        <f>IFERROR(VLOOKUP(P$4,Ambulance!$AN$5:$AU$19,3,FALSE),"")</f>
        <v/>
      </c>
      <c r="Q201" s="78" t="str">
        <f>IFERROR(VLOOKUP(Q$4,Ambulance!$AN$5:$AU$19,3,FALSE),"")</f>
        <v/>
      </c>
      <c r="Z201" s="124"/>
      <c r="AA201" s="124"/>
      <c r="AB201" s="124"/>
      <c r="AC201" s="124"/>
    </row>
    <row r="202" spans="2:29" x14ac:dyDescent="0.25">
      <c r="B202" s="126"/>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t="str">
        <f>IFERROR(VLOOKUP(J$4,Ambulance!$AN$5:$AU$19,4,FALSE),"")</f>
        <v/>
      </c>
      <c r="K202" s="67" t="str">
        <f>IFERROR(VLOOKUP(K$4,Ambulance!$AN$5:$AU$19,4,FALSE),"")</f>
        <v/>
      </c>
      <c r="L202" s="67" t="str">
        <f>IFERROR(VLOOKUP(L$4,Ambulance!$AN$5:$AU$19,4,FALSE),"")</f>
        <v/>
      </c>
      <c r="M202" s="67" t="str">
        <f>IFERROR(VLOOKUP(M$4,Ambulance!$AN$5:$AU$19,4,FALSE),"")</f>
        <v/>
      </c>
      <c r="N202" s="67" t="str">
        <f>IFERROR(VLOOKUP(N$4,Ambulance!$AN$5:$AU$19,4,FALSE),"")</f>
        <v/>
      </c>
      <c r="O202" s="67" t="str">
        <f>IFERROR(VLOOKUP(O$4,Ambulance!$AN$5:$AU$19,4,FALSE),"")</f>
        <v/>
      </c>
      <c r="P202" s="67" t="str">
        <f>IFERROR(VLOOKUP(P$4,Ambulance!$AN$5:$AU$19,4,FALSE),"")</f>
        <v/>
      </c>
      <c r="Q202" s="78" t="str">
        <f>IFERROR(VLOOKUP(Q$4,Ambulance!$AN$5:$AU$19,4,FALSE),"")</f>
        <v/>
      </c>
      <c r="Z202" s="124"/>
      <c r="AA202" s="124"/>
      <c r="AB202" s="124"/>
      <c r="AC202" s="124"/>
    </row>
    <row r="203" spans="2:29" x14ac:dyDescent="0.25">
      <c r="B203" s="126"/>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t="str">
        <f>IFERROR(VLOOKUP(J$4,Ambulance!$AN$5:$AU$19,5,FALSE),"")</f>
        <v/>
      </c>
      <c r="K203" s="67" t="str">
        <f>IFERROR(VLOOKUP(K$4,Ambulance!$AN$5:$AU$19,5,FALSE),"")</f>
        <v/>
      </c>
      <c r="L203" s="67" t="str">
        <f>IFERROR(VLOOKUP(L$4,Ambulance!$AN$5:$AU$19,5,FALSE),"")</f>
        <v/>
      </c>
      <c r="M203" s="67" t="str">
        <f>IFERROR(VLOOKUP(M$4,Ambulance!$AN$5:$AU$19,5,FALSE),"")</f>
        <v/>
      </c>
      <c r="N203" s="67" t="str">
        <f>IFERROR(VLOOKUP(N$4,Ambulance!$AN$5:$AU$19,5,FALSE),"")</f>
        <v/>
      </c>
      <c r="O203" s="67" t="str">
        <f>IFERROR(VLOOKUP(O$4,Ambulance!$AN$5:$AU$19,5,FALSE),"")</f>
        <v/>
      </c>
      <c r="P203" s="67" t="str">
        <f>IFERROR(VLOOKUP(P$4,Ambulance!$AN$5:$AU$19,5,FALSE),"")</f>
        <v/>
      </c>
      <c r="Q203" s="78" t="str">
        <f>IFERROR(VLOOKUP(Q$4,Ambulance!$AN$5:$AU$19,5,FALSE),"")</f>
        <v/>
      </c>
      <c r="Z203" s="124"/>
      <c r="AA203" s="124"/>
      <c r="AB203" s="124"/>
      <c r="AC203" s="124"/>
    </row>
    <row r="204" spans="2:29" ht="15.75" customHeight="1" x14ac:dyDescent="0.25">
      <c r="B204" s="126"/>
      <c r="C204" s="1" t="s">
        <v>269</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t="str">
        <f>IFERROR(VLOOKUP(J$4,Ambulance!$AN$5:$AU$19,6,FALSE),"")</f>
        <v/>
      </c>
      <c r="K204" s="67" t="str">
        <f>IFERROR(VLOOKUP(K$4,Ambulance!$AN$5:$AU$19,6,FALSE),"")</f>
        <v/>
      </c>
      <c r="L204" s="67" t="str">
        <f>IFERROR(VLOOKUP(L$4,Ambulance!$AN$5:$AU$19,6,FALSE),"")</f>
        <v/>
      </c>
      <c r="M204" s="67" t="str">
        <f>IFERROR(VLOOKUP(M$4,Ambulance!$AN$5:$AU$19,6,FALSE),"")</f>
        <v/>
      </c>
      <c r="N204" s="67" t="str">
        <f>IFERROR(VLOOKUP(N$4,Ambulance!$AN$5:$AU$19,6,FALSE),"")</f>
        <v/>
      </c>
      <c r="O204" s="67" t="str">
        <f>IFERROR(VLOOKUP(O$4,Ambulance!$AN$5:$AU$19,6,FALSE),"")</f>
        <v/>
      </c>
      <c r="P204" s="67" t="str">
        <f>IFERROR(VLOOKUP(P$4,Ambulance!$AN$5:$AU$19,6,FALSE),"")</f>
        <v/>
      </c>
      <c r="Q204" s="78" t="str">
        <f>IFERROR(VLOOKUP(Q$4,Ambulance!$AN$5:$AU$19,6,FALSE),"")</f>
        <v/>
      </c>
      <c r="Z204" s="124"/>
      <c r="AA204" s="124"/>
      <c r="AB204" s="124"/>
      <c r="AC204" s="124"/>
    </row>
    <row r="205" spans="2:29" ht="15.75" customHeight="1" x14ac:dyDescent="0.25">
      <c r="B205" s="126"/>
      <c r="C205" s="11" t="s">
        <v>304</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t="str">
        <f>IFERROR(VLOOKUP(J$4,Ambulance!$AN$5:$AU$19,7,FALSE),"")</f>
        <v/>
      </c>
      <c r="K205" s="67" t="str">
        <f>IFERROR(VLOOKUP(K$4,Ambulance!$AN$5:$AU$19,7,FALSE),"")</f>
        <v/>
      </c>
      <c r="L205" s="67" t="str">
        <f>IFERROR(VLOOKUP(L$4,Ambulance!$AN$5:$AU$19,7,FALSE),"")</f>
        <v/>
      </c>
      <c r="M205" s="67" t="str">
        <f>IFERROR(VLOOKUP(M$4,Ambulance!$AN$5:$AU$19,7,FALSE),"")</f>
        <v/>
      </c>
      <c r="N205" s="67" t="str">
        <f>IFERROR(VLOOKUP(N$4,Ambulance!$AN$5:$AU$19,7,FALSE),"")</f>
        <v/>
      </c>
      <c r="O205" s="67" t="str">
        <f>IFERROR(VLOOKUP(O$4,Ambulance!$AN$5:$AU$19,7,FALSE),"")</f>
        <v/>
      </c>
      <c r="P205" s="67" t="str">
        <f>IFERROR(VLOOKUP(P$4,Ambulance!$AN$5:$AU$19,7,FALSE),"")</f>
        <v/>
      </c>
      <c r="Q205" s="78" t="str">
        <f>IFERROR(VLOOKUP(Q$4,Ambulance!$AN$5:$AU$19,7,FALSE),"")</f>
        <v/>
      </c>
      <c r="Z205" s="124"/>
      <c r="AA205" s="124"/>
      <c r="AB205" s="124"/>
      <c r="AC205" s="124"/>
    </row>
    <row r="206" spans="2:29" s="44" customFormat="1" ht="10.5" customHeight="1" x14ac:dyDescent="0.25">
      <c r="B206" s="126"/>
      <c r="C206" s="11"/>
      <c r="D206" s="78"/>
      <c r="E206" s="78"/>
      <c r="F206" s="78"/>
      <c r="G206" s="78"/>
      <c r="H206" s="78"/>
      <c r="I206" s="78"/>
      <c r="J206" s="78"/>
      <c r="K206" s="78"/>
      <c r="L206" s="78"/>
      <c r="M206" s="78"/>
      <c r="N206" s="78"/>
      <c r="O206" s="78"/>
      <c r="P206" s="78"/>
      <c r="Q206" s="78"/>
      <c r="Z206" s="124"/>
      <c r="AA206" s="124"/>
      <c r="AB206" s="124"/>
      <c r="AC206" s="124"/>
    </row>
    <row r="207" spans="2:29" x14ac:dyDescent="0.25">
      <c r="B207" s="126"/>
      <c r="C207" s="40" t="s">
        <v>25</v>
      </c>
      <c r="Z207" s="124"/>
      <c r="AA207" s="124"/>
      <c r="AB207" s="124"/>
      <c r="AC207" s="124"/>
    </row>
    <row r="208" spans="2:29" x14ac:dyDescent="0.25">
      <c r="B208" s="126"/>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24"/>
      <c r="AA208" s="124"/>
      <c r="AB208" s="124"/>
      <c r="AC208" s="124"/>
    </row>
    <row r="209" spans="2:29" ht="7.5" customHeight="1" x14ac:dyDescent="0.25">
      <c r="B209" s="126"/>
      <c r="Z209" s="124"/>
      <c r="AA209" s="124"/>
      <c r="AB209" s="124"/>
      <c r="AC209" s="124"/>
    </row>
    <row r="210" spans="2:29" x14ac:dyDescent="0.25">
      <c r="B210" s="126"/>
      <c r="C210" s="16" t="s">
        <v>252</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t="str">
        <f>IFERROR(VLOOKUP(J$4,Ambulance!$AN$22:$AU$36,2,FALSE),"")</f>
        <v/>
      </c>
      <c r="K210" s="70" t="str">
        <f>IFERROR(VLOOKUP(K$4,Ambulance!$AN$22:$AU$36,2,FALSE),"")</f>
        <v/>
      </c>
      <c r="L210" s="70" t="str">
        <f>IFERROR(VLOOKUP(L$4,Ambulance!$AN$22:$AU$36,2,FALSE),"")</f>
        <v/>
      </c>
      <c r="M210" s="70" t="str">
        <f>IFERROR(VLOOKUP(M$4,Ambulance!$AN$22:$AU$36,2,FALSE),"")</f>
        <v/>
      </c>
      <c r="N210" s="70" t="str">
        <f>IFERROR(VLOOKUP(N$4,Ambulance!$AN$22:$AU$36,2,FALSE),"")</f>
        <v/>
      </c>
      <c r="O210" s="70" t="str">
        <f>IFERROR(VLOOKUP(O$4,Ambulance!$AN$22:$AU$36,2,FALSE),"")</f>
        <v/>
      </c>
      <c r="P210" s="70" t="str">
        <f>IFERROR(VLOOKUP(P$4,Ambulance!$AN$22:$AU$36,2,FALSE),"")</f>
        <v/>
      </c>
      <c r="Q210" s="103" t="str">
        <f>IFERROR(VLOOKUP(Q$4,Ambulance!$AN$22:$AU$36,2,FALSE),"")</f>
        <v/>
      </c>
      <c r="Z210" s="124"/>
      <c r="AA210" s="124"/>
      <c r="AB210" s="124"/>
      <c r="AC210" s="124"/>
    </row>
    <row r="211" spans="2:29" x14ac:dyDescent="0.25">
      <c r="B211" s="126"/>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t="str">
        <f>IFERROR(VLOOKUP(J$4,Ambulance!$AN$22:$AU$36,3,FALSE),"")</f>
        <v/>
      </c>
      <c r="K211" s="67" t="str">
        <f>IFERROR(VLOOKUP(K$4,Ambulance!$AN$22:$AU$36,3,FALSE),"")</f>
        <v/>
      </c>
      <c r="L211" s="67" t="str">
        <f>IFERROR(VLOOKUP(L$4,Ambulance!$AN$22:$AU$36,3,FALSE),"")</f>
        <v/>
      </c>
      <c r="M211" s="67" t="str">
        <f>IFERROR(VLOOKUP(M$4,Ambulance!$AN$22:$AU$36,3,FALSE),"")</f>
        <v/>
      </c>
      <c r="N211" s="67" t="str">
        <f>IFERROR(VLOOKUP(N$4,Ambulance!$AN$22:$AU$36,3,FALSE),"")</f>
        <v/>
      </c>
      <c r="O211" s="67" t="str">
        <f>IFERROR(VLOOKUP(O$4,Ambulance!$AN$22:$AU$36,3,FALSE),"")</f>
        <v/>
      </c>
      <c r="P211" s="67" t="str">
        <f>IFERROR(VLOOKUP(P$4,Ambulance!$AN$22:$AU$36,3,FALSE),"")</f>
        <v/>
      </c>
      <c r="Q211" s="78" t="str">
        <f>IFERROR(VLOOKUP(Q$4,Ambulance!$AN$22:$AU$36,3,FALSE),"")</f>
        <v/>
      </c>
      <c r="Z211" s="124"/>
      <c r="AA211" s="124"/>
      <c r="AB211" s="124"/>
      <c r="AC211" s="124"/>
    </row>
    <row r="212" spans="2:29" x14ac:dyDescent="0.25">
      <c r="B212" s="126"/>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t="str">
        <f>IFERROR(VLOOKUP(J$4,Ambulance!$AN$22:$AU$36,4,FALSE),"")</f>
        <v/>
      </c>
      <c r="K212" s="67" t="str">
        <f>IFERROR(VLOOKUP(K$4,Ambulance!$AN$22:$AU$36,4,FALSE),"")</f>
        <v/>
      </c>
      <c r="L212" s="67" t="str">
        <f>IFERROR(VLOOKUP(L$4,Ambulance!$AN$22:$AU$36,4,FALSE),"")</f>
        <v/>
      </c>
      <c r="M212" s="67" t="str">
        <f>IFERROR(VLOOKUP(M$4,Ambulance!$AN$22:$AU$36,4,FALSE),"")</f>
        <v/>
      </c>
      <c r="N212" s="67" t="str">
        <f>IFERROR(VLOOKUP(N$4,Ambulance!$AN$22:$AU$36,4,FALSE),"")</f>
        <v/>
      </c>
      <c r="O212" s="67" t="str">
        <f>IFERROR(VLOOKUP(O$4,Ambulance!$AN$22:$AU$36,4,FALSE),"")</f>
        <v/>
      </c>
      <c r="P212" s="67" t="str">
        <f>IFERROR(VLOOKUP(P$4,Ambulance!$AN$22:$AU$36,4,FALSE),"")</f>
        <v/>
      </c>
      <c r="Q212" s="78" t="str">
        <f>IFERROR(VLOOKUP(Q$4,Ambulance!$AN$22:$AU$36,4,FALSE),"")</f>
        <v/>
      </c>
      <c r="Z212" s="124"/>
      <c r="AA212" s="124"/>
      <c r="AB212" s="124"/>
      <c r="AC212" s="124"/>
    </row>
    <row r="213" spans="2:29" x14ac:dyDescent="0.25">
      <c r="B213" s="126"/>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t="str">
        <f>IFERROR(VLOOKUP(J$4,Ambulance!$AN$22:$AU$36,5,FALSE),"")</f>
        <v/>
      </c>
      <c r="K213" s="67" t="str">
        <f>IFERROR(VLOOKUP(K$4,Ambulance!$AN$22:$AU$36,5,FALSE),"")</f>
        <v/>
      </c>
      <c r="L213" s="67" t="str">
        <f>IFERROR(VLOOKUP(L$4,Ambulance!$AN$22:$AU$36,5,FALSE),"")</f>
        <v/>
      </c>
      <c r="M213" s="67" t="str">
        <f>IFERROR(VLOOKUP(M$4,Ambulance!$AN$22:$AU$36,5,FALSE),"")</f>
        <v/>
      </c>
      <c r="N213" s="67" t="str">
        <f>IFERROR(VLOOKUP(N$4,Ambulance!$AN$22:$AU$36,5,FALSE),"")</f>
        <v/>
      </c>
      <c r="O213" s="67" t="str">
        <f>IFERROR(VLOOKUP(O$4,Ambulance!$AN$22:$AU$36,5,FALSE),"")</f>
        <v/>
      </c>
      <c r="P213" s="67" t="str">
        <f>IFERROR(VLOOKUP(P$4,Ambulance!$AN$22:$AU$36,5,FALSE),"")</f>
        <v/>
      </c>
      <c r="Q213" s="78" t="str">
        <f>IFERROR(VLOOKUP(Q$4,Ambulance!$AN$22:$AU$36,5,FALSE),"")</f>
        <v/>
      </c>
      <c r="Z213" s="124"/>
      <c r="AA213" s="124"/>
      <c r="AB213" s="124"/>
      <c r="AC213" s="124"/>
    </row>
    <row r="214" spans="2:29" x14ac:dyDescent="0.25">
      <c r="B214" s="126"/>
      <c r="C214" s="1" t="s">
        <v>303</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t="str">
        <f>IFERROR(VLOOKUP(J$4,Ambulance!$AN$22:$AU$36,6,FALSE),"")</f>
        <v/>
      </c>
      <c r="K214" s="67" t="str">
        <f>IFERROR(VLOOKUP(K$4,Ambulance!$AN$22:$AU$36,6,FALSE),"")</f>
        <v/>
      </c>
      <c r="L214" s="67" t="str">
        <f>IFERROR(VLOOKUP(L$4,Ambulance!$AN$22:$AU$36,6,FALSE),"")</f>
        <v/>
      </c>
      <c r="M214" s="67" t="str">
        <f>IFERROR(VLOOKUP(M$4,Ambulance!$AN$22:$AU$36,6,FALSE),"")</f>
        <v/>
      </c>
      <c r="N214" s="67" t="str">
        <f>IFERROR(VLOOKUP(N$4,Ambulance!$AN$22:$AU$36,6,FALSE),"")</f>
        <v/>
      </c>
      <c r="O214" s="67" t="str">
        <f>IFERROR(VLOOKUP(O$4,Ambulance!$AN$22:$AU$36,6,FALSE),"")</f>
        <v/>
      </c>
      <c r="P214" s="67" t="str">
        <f>IFERROR(VLOOKUP(P$4,Ambulance!$AN$22:$AU$36,6,FALSE),"")</f>
        <v/>
      </c>
      <c r="Q214" s="78" t="str">
        <f>IFERROR(VLOOKUP(Q$4,Ambulance!$AN$22:$AU$36,6,FALSE),"")</f>
        <v/>
      </c>
      <c r="Z214" s="124"/>
      <c r="AA214" s="124"/>
      <c r="AB214" s="124"/>
      <c r="AC214" s="124"/>
    </row>
    <row r="215" spans="2:29" x14ac:dyDescent="0.25">
      <c r="B215" s="126"/>
      <c r="C215" s="1" t="s">
        <v>304</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t="str">
        <f>IFERROR(VLOOKUP(J$4,Ambulance!$AN$22:$AU$36,7,FALSE),"")</f>
        <v/>
      </c>
      <c r="K215" s="67" t="str">
        <f>IFERROR(VLOOKUP(K$4,Ambulance!$AN$22:$AU$36,7,FALSE),"")</f>
        <v/>
      </c>
      <c r="L215" s="67" t="str">
        <f>IFERROR(VLOOKUP(L$4,Ambulance!$AN$22:$AU$36,7,FALSE),"")</f>
        <v/>
      </c>
      <c r="M215" s="67" t="str">
        <f>IFERROR(VLOOKUP(M$4,Ambulance!$AN$22:$AU$36,7,FALSE),"")</f>
        <v/>
      </c>
      <c r="N215" s="67" t="str">
        <f>IFERROR(VLOOKUP(N$4,Ambulance!$AN$22:$AU$36,7,FALSE),"")</f>
        <v/>
      </c>
      <c r="O215" s="67" t="str">
        <f>IFERROR(VLOOKUP(O$4,Ambulance!$AN$22:$AU$36,7,FALSE),"")</f>
        <v/>
      </c>
      <c r="P215" s="67" t="str">
        <f>IFERROR(VLOOKUP(P$4,Ambulance!$AN$22:$AU$36,7,FALSE),"")</f>
        <v/>
      </c>
      <c r="Q215" s="78" t="str">
        <f>IFERROR(VLOOKUP(Q$4,Ambulance!$AN$22:$AU$36,7,FALSE),"")</f>
        <v/>
      </c>
      <c r="Z215" s="124"/>
      <c r="AA215" s="124"/>
      <c r="AB215" s="124"/>
      <c r="AC215" s="124"/>
    </row>
    <row r="216" spans="2:29" ht="7.5" customHeight="1" x14ac:dyDescent="0.25">
      <c r="B216" s="126"/>
      <c r="Q216" s="71"/>
      <c r="Z216" s="124"/>
      <c r="AA216" s="124"/>
      <c r="AB216" s="124"/>
      <c r="AC216" s="124"/>
    </row>
    <row r="217" spans="2:29" x14ac:dyDescent="0.25">
      <c r="B217" s="126"/>
      <c r="C217" s="11" t="s">
        <v>26</v>
      </c>
      <c r="D217" s="72">
        <f>HLOOKUP(D4,Ambulance!AY142:BL143,2,FALSE)</f>
        <v>92</v>
      </c>
      <c r="E217" s="72">
        <f>HLOOKUP(E4,Ambulance!AZ142:BM143,2,FALSE)</f>
        <v>98</v>
      </c>
      <c r="F217" s="72">
        <f>HLOOKUP(F4,Ambulance!BA142:BN143,2,FALSE)</f>
        <v>92</v>
      </c>
      <c r="G217" s="72">
        <f>HLOOKUP(G4,Ambulance!BB142:BO143,2,FALSE)</f>
        <v>87</v>
      </c>
      <c r="H217" s="72">
        <f>HLOOKUP(H4,Ambulance!BC142:BP143,2,FALSE)</f>
        <v>97</v>
      </c>
      <c r="I217" s="72">
        <f>HLOOKUP(I4,Ambulance!BD142:BQ143,2,FALSE)</f>
        <v>101</v>
      </c>
      <c r="J217" s="72" t="str">
        <f>HLOOKUP(J4,Ambulance!BE142:BR143,2,FALSE)</f>
        <v/>
      </c>
      <c r="K217" s="72" t="str">
        <f>HLOOKUP(K4,Ambulance!BF142:BS143,2,FALSE)</f>
        <v/>
      </c>
      <c r="L217" s="72" t="str">
        <f>HLOOKUP(L4,Ambulance!BG142:BT143,2,FALSE)</f>
        <v/>
      </c>
      <c r="M217" s="72" t="str">
        <f>HLOOKUP(M4,Ambulance!BH142:BU143,2,FALSE)</f>
        <v/>
      </c>
      <c r="N217" s="72" t="str">
        <f>HLOOKUP(N4,Ambulance!BI142:BV143,2,FALSE)</f>
        <v/>
      </c>
      <c r="O217" s="72" t="str">
        <f>HLOOKUP(O4,Ambulance!BJ142:BW143,2,FALSE)</f>
        <v/>
      </c>
      <c r="P217" s="72" t="str">
        <f>HLOOKUP(P4,Ambulance!BK142:BX143,2,FALSE)</f>
        <v/>
      </c>
      <c r="Q217" s="106"/>
      <c r="Z217" s="124"/>
      <c r="AA217" s="124"/>
      <c r="AB217" s="124"/>
      <c r="AC217" s="124"/>
    </row>
    <row r="221" spans="2:29" x14ac:dyDescent="0.25">
      <c r="E221" s="3"/>
    </row>
  </sheetData>
  <sheetProtection password="E879" sheet="1" objects="1" scenarios="1" selectLockedCells="1" selectUnlockedCells="1"/>
  <mergeCells count="58">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 ref="Z151:AC163"/>
    <mergeCell ref="Z167:AC170"/>
    <mergeCell ref="Z171:AC183"/>
    <mergeCell ref="Z187:AC192"/>
    <mergeCell ref="D125:F125"/>
    <mergeCell ref="G125:J125"/>
    <mergeCell ref="K125:M125"/>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B6:B17"/>
    <mergeCell ref="D15:F15"/>
    <mergeCell ref="D17:F17"/>
    <mergeCell ref="G15:J15"/>
    <mergeCell ref="G17:J17"/>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6" width="7.7109375" customWidth="1"/>
  </cols>
  <sheetData>
    <row r="1" spans="1:56" s="17" customFormat="1" x14ac:dyDescent="0.25">
      <c r="A1" s="38"/>
      <c r="B1" s="45" t="s">
        <v>321</v>
      </c>
      <c r="C1" s="53"/>
      <c r="D1" s="53"/>
      <c r="E1" s="53"/>
      <c r="F1" s="53"/>
      <c r="G1" s="53"/>
      <c r="H1" s="53"/>
      <c r="I1" s="57"/>
      <c r="J1" s="57"/>
      <c r="K1" s="57"/>
      <c r="L1" s="57"/>
      <c r="M1" s="57"/>
      <c r="N1" s="57"/>
      <c r="O1" s="57"/>
      <c r="P1" s="57"/>
      <c r="Q1" s="57"/>
      <c r="R1" s="38"/>
      <c r="S1" s="49"/>
      <c r="T1" s="45" t="s">
        <v>322</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6" x14ac:dyDescent="0.25">
      <c r="B3" s="18" t="s">
        <v>47</v>
      </c>
      <c r="C3" t="s" vm="2">
        <v>261</v>
      </c>
      <c r="K3" t="s">
        <v>48</v>
      </c>
      <c r="L3" t="s">
        <v>2</v>
      </c>
      <c r="M3" t="s">
        <v>65</v>
      </c>
      <c r="N3" t="s">
        <v>3</v>
      </c>
      <c r="O3" t="s">
        <v>303</v>
      </c>
      <c r="P3" t="s">
        <v>304</v>
      </c>
      <c r="Q3" t="s">
        <v>297</v>
      </c>
      <c r="T3" s="18" t="s">
        <v>47</v>
      </c>
      <c r="U3" t="s" vm="2">
        <v>261</v>
      </c>
      <c r="AX3" s="18" t="s">
        <v>47</v>
      </c>
      <c r="AY3" t="s" vm="2">
        <v>261</v>
      </c>
    </row>
    <row r="4" spans="1:56" x14ac:dyDescent="0.25">
      <c r="J4" s="21" t="s">
        <v>51</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6" x14ac:dyDescent="0.25">
      <c r="B5" s="18" t="s">
        <v>204</v>
      </c>
      <c r="C5" s="18" t="s">
        <v>49</v>
      </c>
      <c r="J5" s="21" t="s">
        <v>52</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49</v>
      </c>
      <c r="AM5" s="28"/>
      <c r="AO5" t="s">
        <v>48</v>
      </c>
      <c r="AP5" t="s">
        <v>2</v>
      </c>
      <c r="AQ5" t="s">
        <v>65</v>
      </c>
      <c r="AR5" t="s">
        <v>3</v>
      </c>
      <c r="AS5" t="s">
        <v>303</v>
      </c>
      <c r="AT5" s="56" t="s">
        <v>304</v>
      </c>
      <c r="AU5" s="56" t="s">
        <v>297</v>
      </c>
      <c r="AX5" s="18" t="s">
        <v>220</v>
      </c>
      <c r="AY5" s="18" t="s">
        <v>49</v>
      </c>
    </row>
    <row r="6" spans="1:56" x14ac:dyDescent="0.25">
      <c r="B6" s="18" t="s">
        <v>44</v>
      </c>
      <c r="C6" t="s">
        <v>2</v>
      </c>
      <c r="D6" t="s">
        <v>265</v>
      </c>
      <c r="E6" t="s">
        <v>50</v>
      </c>
      <c r="F6" t="s">
        <v>266</v>
      </c>
      <c r="G6" t="s">
        <v>267</v>
      </c>
      <c r="H6" t="s">
        <v>46</v>
      </c>
      <c r="J6" s="21" t="s">
        <v>53</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265</v>
      </c>
      <c r="AA6" t="s">
        <v>50</v>
      </c>
      <c r="AD6" t="s">
        <v>266</v>
      </c>
      <c r="AG6" t="s">
        <v>267</v>
      </c>
      <c r="AJ6" t="s">
        <v>209</v>
      </c>
      <c r="AK6" t="s">
        <v>205</v>
      </c>
      <c r="AL6" t="s">
        <v>207</v>
      </c>
      <c r="AM6" s="28"/>
      <c r="AN6" s="21" t="s">
        <v>51</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44</v>
      </c>
      <c r="AY6" t="s">
        <v>51</v>
      </c>
      <c r="AZ6" t="s">
        <v>52</v>
      </c>
      <c r="BA6" t="s">
        <v>53</v>
      </c>
      <c r="BB6" t="s">
        <v>54</v>
      </c>
      <c r="BC6" t="s">
        <v>55</v>
      </c>
      <c r="BD6" t="s">
        <v>56</v>
      </c>
    </row>
    <row r="7" spans="1:56" x14ac:dyDescent="0.25">
      <c r="A7" s="2"/>
      <c r="B7" s="19" t="s">
        <v>51</v>
      </c>
      <c r="C7" s="2">
        <v>15992</v>
      </c>
      <c r="D7" s="2">
        <v>29958</v>
      </c>
      <c r="E7" s="2">
        <v>28771</v>
      </c>
      <c r="F7" s="2">
        <v>13531</v>
      </c>
      <c r="G7" s="2">
        <v>9220</v>
      </c>
      <c r="H7" s="2">
        <v>97472</v>
      </c>
      <c r="I7" s="2"/>
      <c r="J7" s="21" t="s">
        <v>54</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44</v>
      </c>
      <c r="U7" t="s">
        <v>204</v>
      </c>
      <c r="V7" t="s">
        <v>206</v>
      </c>
      <c r="W7" t="s">
        <v>208</v>
      </c>
      <c r="X7" t="s">
        <v>204</v>
      </c>
      <c r="Y7" t="s">
        <v>206</v>
      </c>
      <c r="Z7" t="s">
        <v>208</v>
      </c>
      <c r="AA7" t="s">
        <v>204</v>
      </c>
      <c r="AB7" t="s">
        <v>206</v>
      </c>
      <c r="AC7" t="s">
        <v>208</v>
      </c>
      <c r="AD7" t="s">
        <v>204</v>
      </c>
      <c r="AE7" t="s">
        <v>206</v>
      </c>
      <c r="AF7" t="s">
        <v>208</v>
      </c>
      <c r="AG7" t="s">
        <v>204</v>
      </c>
      <c r="AH7" t="s">
        <v>206</v>
      </c>
      <c r="AI7" t="s">
        <v>208</v>
      </c>
      <c r="AM7" s="28"/>
      <c r="AN7" s="21" t="s">
        <v>52</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73</v>
      </c>
      <c r="AY7" s="2">
        <v>1</v>
      </c>
      <c r="AZ7" s="2">
        <v>16</v>
      </c>
      <c r="BA7" s="2">
        <v>20</v>
      </c>
      <c r="BB7" s="2">
        <v>15</v>
      </c>
      <c r="BC7" s="2">
        <v>4</v>
      </c>
      <c r="BD7" s="2">
        <v>10</v>
      </c>
    </row>
    <row r="8" spans="1:56" x14ac:dyDescent="0.25">
      <c r="A8" s="2"/>
      <c r="B8" s="19" t="s">
        <v>52</v>
      </c>
      <c r="C8" s="2">
        <v>16088</v>
      </c>
      <c r="D8" s="2">
        <v>29724</v>
      </c>
      <c r="E8" s="2">
        <v>27850</v>
      </c>
      <c r="F8" s="2">
        <v>13523</v>
      </c>
      <c r="G8" s="2">
        <v>9099</v>
      </c>
      <c r="H8" s="2">
        <v>96284</v>
      </c>
      <c r="I8" s="2"/>
      <c r="J8" s="21" t="s">
        <v>55</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51</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53</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74</v>
      </c>
      <c r="AY8" s="2">
        <v>8</v>
      </c>
      <c r="AZ8" s="2">
        <v>0</v>
      </c>
      <c r="BA8" s="2">
        <v>0</v>
      </c>
      <c r="BB8" s="2">
        <v>0</v>
      </c>
      <c r="BC8" s="2">
        <v>0</v>
      </c>
      <c r="BD8" s="2">
        <v>0</v>
      </c>
    </row>
    <row r="9" spans="1:56" x14ac:dyDescent="0.25">
      <c r="A9" s="2"/>
      <c r="B9" s="19" t="s">
        <v>53</v>
      </c>
      <c r="C9" s="2">
        <v>16283</v>
      </c>
      <c r="D9" s="2">
        <v>30385</v>
      </c>
      <c r="E9" s="2">
        <v>29404</v>
      </c>
      <c r="F9" s="2">
        <v>13609</v>
      </c>
      <c r="G9" s="2">
        <v>9410</v>
      </c>
      <c r="H9" s="2">
        <v>99091</v>
      </c>
      <c r="I9" s="2"/>
      <c r="J9" s="20" t="s">
        <v>56</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52</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54</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75</v>
      </c>
      <c r="AY9" s="2">
        <v>0</v>
      </c>
      <c r="AZ9" s="2">
        <v>0</v>
      </c>
      <c r="BA9" s="2">
        <v>0</v>
      </c>
      <c r="BB9" s="2">
        <v>0</v>
      </c>
      <c r="BC9" s="2">
        <v>0</v>
      </c>
      <c r="BD9" s="2">
        <v>0</v>
      </c>
    </row>
    <row r="10" spans="1:56" x14ac:dyDescent="0.25">
      <c r="A10" s="2"/>
      <c r="B10" s="19" t="s">
        <v>54</v>
      </c>
      <c r="C10" s="2">
        <v>16023</v>
      </c>
      <c r="D10" s="2">
        <v>30421</v>
      </c>
      <c r="E10" s="2">
        <v>29809</v>
      </c>
      <c r="F10" s="2">
        <v>13559</v>
      </c>
      <c r="G10" s="2">
        <v>9344</v>
      </c>
      <c r="H10" s="2">
        <v>99156</v>
      </c>
      <c r="I10" s="2"/>
      <c r="J10" s="20" t="s">
        <v>57</v>
      </c>
      <c r="K10" s="25" t="e">
        <f>(VLOOKUP($J$10,$B$7:$H$1048576,7, FALSE))</f>
        <v>#N/A</v>
      </c>
      <c r="L10" s="25" t="e">
        <f>(VLOOKUP($J$10,$B$7:$H$1048576,2, FALSE))</f>
        <v>#N/A</v>
      </c>
      <c r="M10" s="25" t="e">
        <f>(VLOOKUP($J$10,$B$7:$H$1048576,3, FALSE))</f>
        <v>#N/A</v>
      </c>
      <c r="N10" s="25" t="e">
        <f>(VLOOKUP($J$10,$B$7:$H$1048576,4, FALSE))</f>
        <v>#N/A</v>
      </c>
      <c r="O10" s="25" t="e">
        <f>(VLOOKUP($J$10,$B$7:$H$1048576,5, FALSE))</f>
        <v>#N/A</v>
      </c>
      <c r="P10" s="25" t="e">
        <f>(VLOOKUP($J$10,$B$7:$H$1048576,6, FALSE))</f>
        <v>#N/A</v>
      </c>
      <c r="Q10" s="26" t="e">
        <f t="shared" si="0"/>
        <v>#N/A</v>
      </c>
      <c r="R10" s="2"/>
      <c r="S10" s="28"/>
      <c r="T10" s="19" t="s">
        <v>53</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55</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76</v>
      </c>
      <c r="AY10" s="2">
        <v>26</v>
      </c>
      <c r="AZ10" s="2">
        <v>12</v>
      </c>
      <c r="BA10" s="2">
        <v>32</v>
      </c>
      <c r="BB10" s="2">
        <v>40</v>
      </c>
      <c r="BC10" s="2">
        <v>17</v>
      </c>
      <c r="BD10" s="2">
        <v>12</v>
      </c>
    </row>
    <row r="11" spans="1:56" x14ac:dyDescent="0.25">
      <c r="A11" s="2"/>
      <c r="B11" s="19" t="s">
        <v>55</v>
      </c>
      <c r="C11" s="2">
        <v>16644</v>
      </c>
      <c r="D11" s="2">
        <v>31136</v>
      </c>
      <c r="E11" s="2">
        <v>30210</v>
      </c>
      <c r="F11" s="2">
        <v>14293</v>
      </c>
      <c r="G11" s="2">
        <v>9666</v>
      </c>
      <c r="H11" s="2">
        <v>101949</v>
      </c>
      <c r="I11" s="2"/>
      <c r="J11" s="20" t="s">
        <v>58</v>
      </c>
      <c r="K11" s="25" t="e">
        <f>(VLOOKUP($J$11,$B$7:$H$1048576,7, FALSE))</f>
        <v>#N/A</v>
      </c>
      <c r="L11" s="25" t="e">
        <f>(VLOOKUP($J$11,$B$7:$H$1048576,2, FALSE))</f>
        <v>#N/A</v>
      </c>
      <c r="M11" s="25" t="e">
        <f>(VLOOKUP($J$11,$B$7:$H$1048576,3, FALSE))</f>
        <v>#N/A</v>
      </c>
      <c r="N11" s="25" t="e">
        <f>(VLOOKUP($J$11,$B$7:$H$1048576,4, FALSE))</f>
        <v>#N/A</v>
      </c>
      <c r="O11" s="25" t="e">
        <f>(VLOOKUP($J$11,$B$7:$H$1048576,5, FALSE))</f>
        <v>#N/A</v>
      </c>
      <c r="P11" s="25" t="e">
        <f>(VLOOKUP($J$11,$B$7:$H$1048576,6, FALSE))</f>
        <v>#N/A</v>
      </c>
      <c r="Q11" s="26" t="e">
        <f t="shared" si="0"/>
        <v>#N/A</v>
      </c>
      <c r="R11" s="2"/>
      <c r="S11" s="28"/>
      <c r="T11" s="19" t="s">
        <v>54</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56</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77</v>
      </c>
      <c r="AY11" s="2">
        <v>11</v>
      </c>
      <c r="AZ11" s="2">
        <v>0</v>
      </c>
      <c r="BA11" s="2">
        <v>0</v>
      </c>
      <c r="BB11" s="2">
        <v>0</v>
      </c>
      <c r="BC11" s="2">
        <v>0</v>
      </c>
      <c r="BD11" s="2">
        <v>0</v>
      </c>
    </row>
    <row r="12" spans="1:56" x14ac:dyDescent="0.25">
      <c r="A12" s="2"/>
      <c r="B12" s="19" t="s">
        <v>56</v>
      </c>
      <c r="C12" s="2">
        <v>16267</v>
      </c>
      <c r="D12" s="2">
        <v>30347</v>
      </c>
      <c r="E12" s="2">
        <v>29113</v>
      </c>
      <c r="F12" s="2">
        <v>13816</v>
      </c>
      <c r="G12" s="2">
        <v>9208</v>
      </c>
      <c r="H12" s="2">
        <v>98751</v>
      </c>
      <c r="I12" s="2"/>
      <c r="J12" s="20" t="s">
        <v>59</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T12" s="19" t="s">
        <v>55</v>
      </c>
      <c r="U12" s="2">
        <v>16644</v>
      </c>
      <c r="V12" s="2">
        <v>443</v>
      </c>
      <c r="W12" s="2">
        <v>100</v>
      </c>
      <c r="X12" s="2">
        <v>31136</v>
      </c>
      <c r="Y12" s="2">
        <v>4239</v>
      </c>
      <c r="Z12" s="2">
        <v>1750</v>
      </c>
      <c r="AA12" s="2">
        <v>30210</v>
      </c>
      <c r="AB12" s="2">
        <v>3064</v>
      </c>
      <c r="AC12" s="2">
        <v>879</v>
      </c>
      <c r="AD12" s="2">
        <v>14293</v>
      </c>
      <c r="AE12" s="2">
        <v>1283</v>
      </c>
      <c r="AF12" s="2">
        <v>226</v>
      </c>
      <c r="AG12" s="2">
        <v>9666</v>
      </c>
      <c r="AH12" s="2">
        <v>270</v>
      </c>
      <c r="AI12" s="2">
        <v>31</v>
      </c>
      <c r="AJ12" s="2">
        <v>101949</v>
      </c>
      <c r="AK12" s="2">
        <v>9299</v>
      </c>
      <c r="AL12" s="2">
        <v>2986</v>
      </c>
      <c r="AM12" s="28"/>
      <c r="AN12" s="20" t="s">
        <v>57</v>
      </c>
      <c r="AO12" s="28" t="e">
        <f t="shared" si="1"/>
        <v>#N/A</v>
      </c>
      <c r="AP12" s="28" t="e">
        <f t="shared" si="2"/>
        <v>#N/A</v>
      </c>
      <c r="AQ12" s="28" t="e">
        <f t="shared" si="3"/>
        <v>#N/A</v>
      </c>
      <c r="AR12" s="28" t="e">
        <f t="shared" si="4"/>
        <v>#N/A</v>
      </c>
      <c r="AS12" s="28" t="e">
        <f t="shared" si="5"/>
        <v>#N/A</v>
      </c>
      <c r="AT12" s="28" t="e">
        <f t="shared" si="6"/>
        <v>#N/A</v>
      </c>
      <c r="AU12" s="28" t="e">
        <f t="shared" si="7"/>
        <v>#N/A</v>
      </c>
      <c r="AX12" s="19" t="s">
        <v>78</v>
      </c>
      <c r="AY12" s="2">
        <v>0</v>
      </c>
      <c r="AZ12" s="2">
        <v>0</v>
      </c>
      <c r="BA12" s="2">
        <v>5</v>
      </c>
      <c r="BB12" s="2">
        <v>1</v>
      </c>
      <c r="BC12" s="2">
        <v>1</v>
      </c>
      <c r="BD12" s="2">
        <v>0</v>
      </c>
    </row>
    <row r="13" spans="1:56" x14ac:dyDescent="0.25">
      <c r="A13" s="2"/>
      <c r="H13" s="2"/>
      <c r="I13" s="2"/>
      <c r="J13" s="20" t="s">
        <v>60</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T13" s="19" t="s">
        <v>56</v>
      </c>
      <c r="U13" s="2">
        <v>16267</v>
      </c>
      <c r="V13" s="2">
        <v>1112</v>
      </c>
      <c r="W13" s="2">
        <v>272</v>
      </c>
      <c r="X13" s="2">
        <v>30347</v>
      </c>
      <c r="Y13" s="2">
        <v>3930</v>
      </c>
      <c r="Z13" s="2">
        <v>1363</v>
      </c>
      <c r="AA13" s="2">
        <v>29113</v>
      </c>
      <c r="AB13" s="2">
        <v>2901</v>
      </c>
      <c r="AC13" s="2">
        <v>819</v>
      </c>
      <c r="AD13" s="2">
        <v>13816</v>
      </c>
      <c r="AE13" s="2">
        <v>1300</v>
      </c>
      <c r="AF13" s="2">
        <v>289</v>
      </c>
      <c r="AG13" s="2">
        <v>9208</v>
      </c>
      <c r="AH13" s="2">
        <v>314</v>
      </c>
      <c r="AI13" s="2">
        <v>26</v>
      </c>
      <c r="AJ13" s="2">
        <v>98751</v>
      </c>
      <c r="AK13" s="2">
        <v>9557</v>
      </c>
      <c r="AL13" s="2">
        <v>2769</v>
      </c>
      <c r="AM13" s="28"/>
      <c r="AN13" s="20" t="s">
        <v>58</v>
      </c>
      <c r="AO13" s="28" t="e">
        <f t="shared" si="1"/>
        <v>#N/A</v>
      </c>
      <c r="AP13" s="28" t="e">
        <f t="shared" si="2"/>
        <v>#N/A</v>
      </c>
      <c r="AQ13" s="28" t="e">
        <f t="shared" si="3"/>
        <v>#N/A</v>
      </c>
      <c r="AR13" s="28" t="e">
        <f t="shared" si="4"/>
        <v>#N/A</v>
      </c>
      <c r="AS13" s="28" t="e">
        <f t="shared" si="5"/>
        <v>#N/A</v>
      </c>
      <c r="AT13" s="28" t="e">
        <f t="shared" si="6"/>
        <v>#N/A</v>
      </c>
      <c r="AU13" s="28" t="e">
        <f t="shared" si="7"/>
        <v>#N/A</v>
      </c>
      <c r="AX13" s="19" t="s">
        <v>79</v>
      </c>
      <c r="AY13" s="2">
        <v>18</v>
      </c>
      <c r="AZ13" s="2">
        <v>13</v>
      </c>
      <c r="BA13" s="2">
        <v>4</v>
      </c>
      <c r="BB13" s="2">
        <v>17</v>
      </c>
      <c r="BC13" s="2">
        <v>32</v>
      </c>
      <c r="BD13" s="2">
        <v>189</v>
      </c>
    </row>
    <row r="14" spans="1:56" x14ac:dyDescent="0.25">
      <c r="A14" s="2"/>
      <c r="H14" s="2"/>
      <c r="I14" s="2"/>
      <c r="J14" s="20" t="s">
        <v>61</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AJ14" s="28"/>
      <c r="AK14" s="28"/>
      <c r="AL14" s="28"/>
      <c r="AM14" s="28"/>
      <c r="AN14" s="20" t="s">
        <v>59</v>
      </c>
      <c r="AO14" s="28" t="e">
        <f t="shared" si="1"/>
        <v>#N/A</v>
      </c>
      <c r="AP14" s="28" t="e">
        <f t="shared" si="2"/>
        <v>#N/A</v>
      </c>
      <c r="AQ14" s="28" t="e">
        <f t="shared" si="3"/>
        <v>#N/A</v>
      </c>
      <c r="AR14" s="28" t="e">
        <f t="shared" si="4"/>
        <v>#N/A</v>
      </c>
      <c r="AS14" s="28" t="e">
        <f t="shared" si="5"/>
        <v>#N/A</v>
      </c>
      <c r="AT14" s="28" t="e">
        <f t="shared" si="6"/>
        <v>#N/A</v>
      </c>
      <c r="AU14" s="28" t="e">
        <f t="shared" si="7"/>
        <v>#N/A</v>
      </c>
      <c r="AX14" s="19" t="s">
        <v>80</v>
      </c>
      <c r="AY14" s="2">
        <v>12</v>
      </c>
      <c r="AZ14" s="2">
        <v>1</v>
      </c>
      <c r="BA14" s="2">
        <v>9</v>
      </c>
      <c r="BB14" s="2">
        <v>5</v>
      </c>
      <c r="BC14" s="2">
        <v>15</v>
      </c>
      <c r="BD14" s="2">
        <v>19</v>
      </c>
    </row>
    <row r="15" spans="1:56" x14ac:dyDescent="0.25">
      <c r="A15" s="2"/>
      <c r="H15" s="2"/>
      <c r="I15" s="2"/>
      <c r="J15" s="20" t="s">
        <v>62</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AJ15" s="28"/>
      <c r="AK15" s="28"/>
      <c r="AL15" s="28"/>
      <c r="AM15" s="28"/>
      <c r="AN15" s="20" t="s">
        <v>60</v>
      </c>
      <c r="AO15" s="28" t="e">
        <f t="shared" si="1"/>
        <v>#N/A</v>
      </c>
      <c r="AP15" s="28" t="e">
        <f t="shared" si="2"/>
        <v>#N/A</v>
      </c>
      <c r="AQ15" s="28" t="e">
        <f t="shared" si="3"/>
        <v>#N/A</v>
      </c>
      <c r="AR15" s="28" t="e">
        <f t="shared" si="4"/>
        <v>#N/A</v>
      </c>
      <c r="AS15" s="28" t="e">
        <f t="shared" si="5"/>
        <v>#N/A</v>
      </c>
      <c r="AT15" s="28" t="e">
        <f t="shared" si="6"/>
        <v>#N/A</v>
      </c>
      <c r="AU15" s="28" t="e">
        <f t="shared" si="7"/>
        <v>#N/A</v>
      </c>
      <c r="AX15" s="19" t="s">
        <v>81</v>
      </c>
      <c r="AY15" s="2">
        <v>0</v>
      </c>
      <c r="AZ15" s="2">
        <v>0</v>
      </c>
      <c r="BA15" s="2">
        <v>1</v>
      </c>
      <c r="BB15" s="2">
        <v>7</v>
      </c>
      <c r="BC15" s="2">
        <v>14</v>
      </c>
      <c r="BD15" s="2">
        <v>11</v>
      </c>
    </row>
    <row r="16" spans="1:56" x14ac:dyDescent="0.25">
      <c r="A16" s="2"/>
      <c r="H16" s="2"/>
      <c r="I16" s="2"/>
      <c r="J16" s="20" t="s">
        <v>63</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61</v>
      </c>
      <c r="AO16" s="28" t="e">
        <f t="shared" si="1"/>
        <v>#N/A</v>
      </c>
      <c r="AP16" s="28" t="e">
        <f t="shared" si="2"/>
        <v>#N/A</v>
      </c>
      <c r="AQ16" s="28" t="e">
        <f t="shared" si="3"/>
        <v>#N/A</v>
      </c>
      <c r="AR16" s="28" t="e">
        <f t="shared" si="4"/>
        <v>#N/A</v>
      </c>
      <c r="AS16" s="28" t="e">
        <f t="shared" si="5"/>
        <v>#N/A</v>
      </c>
      <c r="AT16" s="28" t="e">
        <f t="shared" si="6"/>
        <v>#N/A</v>
      </c>
      <c r="AU16" s="28" t="e">
        <f t="shared" si="7"/>
        <v>#N/A</v>
      </c>
      <c r="AX16" s="19" t="s">
        <v>82</v>
      </c>
      <c r="AY16" s="2">
        <v>0</v>
      </c>
      <c r="AZ16" s="2">
        <v>1</v>
      </c>
      <c r="BA16" s="2">
        <v>0</v>
      </c>
      <c r="BB16" s="2">
        <v>0</v>
      </c>
      <c r="BC16" s="2">
        <v>0</v>
      </c>
      <c r="BD16" s="2">
        <v>1</v>
      </c>
    </row>
    <row r="17" spans="1:56" x14ac:dyDescent="0.25">
      <c r="A17" s="2"/>
      <c r="H17" s="2"/>
      <c r="I17" s="2"/>
      <c r="J17" s="20" t="s">
        <v>64</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62</v>
      </c>
      <c r="AO17" s="28" t="e">
        <f t="shared" si="1"/>
        <v>#N/A</v>
      </c>
      <c r="AP17" s="28" t="e">
        <f t="shared" si="2"/>
        <v>#N/A</v>
      </c>
      <c r="AQ17" s="28" t="e">
        <f t="shared" si="3"/>
        <v>#N/A</v>
      </c>
      <c r="AR17" s="28" t="e">
        <f t="shared" si="4"/>
        <v>#N/A</v>
      </c>
      <c r="AS17" s="28" t="e">
        <f t="shared" si="5"/>
        <v>#N/A</v>
      </c>
      <c r="AT17" s="28" t="e">
        <f t="shared" si="6"/>
        <v>#N/A</v>
      </c>
      <c r="AU17" s="28" t="e">
        <f t="shared" si="7"/>
        <v>#N/A</v>
      </c>
      <c r="AX17" s="19" t="s">
        <v>83</v>
      </c>
      <c r="AY17" s="2">
        <v>0</v>
      </c>
      <c r="AZ17" s="2">
        <v>1</v>
      </c>
      <c r="BA17" s="2">
        <v>0</v>
      </c>
      <c r="BB17" s="2">
        <v>17</v>
      </c>
      <c r="BC17" s="2">
        <v>5</v>
      </c>
      <c r="BD17" s="2">
        <v>4</v>
      </c>
    </row>
    <row r="18" spans="1:56" x14ac:dyDescent="0.25">
      <c r="A18" s="2"/>
      <c r="H18" s="2"/>
      <c r="I18" s="2"/>
      <c r="J18" s="2"/>
      <c r="K18" s="2"/>
      <c r="L18" s="2"/>
      <c r="M18" s="2"/>
      <c r="N18" s="2"/>
      <c r="O18" s="2"/>
      <c r="P18" s="2"/>
      <c r="Q18" s="2"/>
      <c r="R18" s="2"/>
      <c r="AN18" s="20" t="s">
        <v>63</v>
      </c>
      <c r="AO18" s="28" t="e">
        <f t="shared" si="1"/>
        <v>#N/A</v>
      </c>
      <c r="AP18" s="28" t="e">
        <f t="shared" si="2"/>
        <v>#N/A</v>
      </c>
      <c r="AQ18" s="28" t="e">
        <f t="shared" si="3"/>
        <v>#N/A</v>
      </c>
      <c r="AR18" s="28" t="e">
        <f t="shared" si="4"/>
        <v>#N/A</v>
      </c>
      <c r="AS18" s="28" t="e">
        <f t="shared" si="5"/>
        <v>#N/A</v>
      </c>
      <c r="AT18" s="28" t="e">
        <f t="shared" si="6"/>
        <v>#N/A</v>
      </c>
      <c r="AU18" s="28" t="e">
        <f t="shared" si="7"/>
        <v>#N/A</v>
      </c>
      <c r="AX18" s="19" t="s">
        <v>84</v>
      </c>
      <c r="AY18" s="2">
        <v>16</v>
      </c>
      <c r="AZ18" s="2">
        <v>12</v>
      </c>
      <c r="BA18" s="2">
        <v>7</v>
      </c>
      <c r="BB18" s="2">
        <v>21</v>
      </c>
      <c r="BC18" s="2">
        <v>4</v>
      </c>
      <c r="BD18" s="2">
        <v>4</v>
      </c>
    </row>
    <row r="19" spans="1:56" x14ac:dyDescent="0.25">
      <c r="A19" s="2"/>
      <c r="H19" s="2"/>
      <c r="I19" s="2"/>
      <c r="J19" s="2"/>
      <c r="K19" s="2"/>
      <c r="L19" s="2"/>
      <c r="M19" s="2"/>
      <c r="N19" s="2"/>
      <c r="O19" s="2"/>
      <c r="P19" s="2"/>
      <c r="Q19" s="2"/>
      <c r="R19" s="2"/>
      <c r="AN19" s="20" t="s">
        <v>64</v>
      </c>
      <c r="AO19" s="28" t="e">
        <f t="shared" si="1"/>
        <v>#N/A</v>
      </c>
      <c r="AP19" s="28" t="e">
        <f t="shared" si="2"/>
        <v>#N/A</v>
      </c>
      <c r="AQ19" s="28" t="e">
        <f t="shared" si="3"/>
        <v>#N/A</v>
      </c>
      <c r="AR19" s="28" t="e">
        <f t="shared" si="4"/>
        <v>#N/A</v>
      </c>
      <c r="AS19" s="28" t="e">
        <f t="shared" si="5"/>
        <v>#N/A</v>
      </c>
      <c r="AT19" s="28" t="e">
        <f t="shared" si="6"/>
        <v>#N/A</v>
      </c>
      <c r="AU19" s="28" t="e">
        <f t="shared" si="7"/>
        <v>#N/A</v>
      </c>
      <c r="AX19" s="19" t="s">
        <v>85</v>
      </c>
      <c r="AY19" s="2">
        <v>17</v>
      </c>
      <c r="AZ19" s="2">
        <v>22</v>
      </c>
      <c r="BA19" s="2">
        <v>16</v>
      </c>
      <c r="BB19" s="2">
        <v>37</v>
      </c>
      <c r="BC19" s="2">
        <v>28</v>
      </c>
      <c r="BD19" s="2">
        <v>11</v>
      </c>
    </row>
    <row r="20" spans="1:56" x14ac:dyDescent="0.25">
      <c r="A20" s="2"/>
      <c r="H20" s="2"/>
      <c r="I20" s="2"/>
      <c r="J20" s="2"/>
      <c r="K20" s="2"/>
      <c r="L20" s="2"/>
      <c r="M20" s="2"/>
      <c r="N20" s="2"/>
      <c r="O20" s="2"/>
      <c r="P20" s="2"/>
      <c r="Q20" s="2"/>
      <c r="R20" s="2"/>
      <c r="AX20" s="19" t="s">
        <v>86</v>
      </c>
      <c r="AY20" s="2">
        <v>20</v>
      </c>
      <c r="AZ20" s="2">
        <v>25</v>
      </c>
      <c r="BA20" s="2">
        <v>13</v>
      </c>
      <c r="BB20" s="2">
        <v>25</v>
      </c>
      <c r="BC20" s="2">
        <v>32</v>
      </c>
      <c r="BD20" s="2">
        <v>37</v>
      </c>
    </row>
    <row r="21" spans="1:56" x14ac:dyDescent="0.25">
      <c r="AX21" s="19" t="s">
        <v>87</v>
      </c>
      <c r="AY21" s="2">
        <v>3</v>
      </c>
      <c r="AZ21" s="2">
        <v>0</v>
      </c>
      <c r="BA21" s="2">
        <v>0</v>
      </c>
      <c r="BB21" s="2">
        <v>3</v>
      </c>
      <c r="BC21" s="2">
        <v>5</v>
      </c>
      <c r="BD21" s="2">
        <v>1</v>
      </c>
    </row>
    <row r="22" spans="1:56" x14ac:dyDescent="0.25">
      <c r="S22" s="28"/>
      <c r="T22" s="28"/>
      <c r="U22" s="28"/>
      <c r="V22" s="28"/>
      <c r="W22" s="28"/>
      <c r="X22" s="28"/>
      <c r="Y22" s="28"/>
      <c r="Z22" s="28"/>
      <c r="AA22" s="28"/>
      <c r="AB22" s="28"/>
      <c r="AC22" s="28"/>
      <c r="AD22" s="28"/>
      <c r="AE22" s="28"/>
      <c r="AF22" s="28"/>
      <c r="AG22" s="28"/>
      <c r="AH22" s="28"/>
      <c r="AI22" s="28"/>
      <c r="AJ22" s="28"/>
      <c r="AK22" s="28"/>
      <c r="AL22" s="28"/>
      <c r="AM22" s="28"/>
      <c r="AO22" t="s">
        <v>48</v>
      </c>
      <c r="AP22" t="s">
        <v>2</v>
      </c>
      <c r="AQ22" t="s">
        <v>65</v>
      </c>
      <c r="AR22" t="s">
        <v>3</v>
      </c>
      <c r="AS22" s="46" t="s">
        <v>303</v>
      </c>
      <c r="AT22" s="56" t="s">
        <v>304</v>
      </c>
      <c r="AU22" s="56" t="s">
        <v>297</v>
      </c>
      <c r="AX22" s="19" t="s">
        <v>88</v>
      </c>
      <c r="AY22" s="2">
        <v>6</v>
      </c>
      <c r="AZ22" s="2">
        <v>2</v>
      </c>
      <c r="BA22" s="2">
        <v>2</v>
      </c>
      <c r="BB22" s="2">
        <v>4</v>
      </c>
      <c r="BC22" s="2">
        <v>1</v>
      </c>
      <c r="BD22" s="2">
        <v>1</v>
      </c>
    </row>
    <row r="23" spans="1:56"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51</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89</v>
      </c>
      <c r="AY23" s="2">
        <v>0</v>
      </c>
      <c r="AZ23" s="2">
        <v>1</v>
      </c>
      <c r="BA23" s="2">
        <v>1</v>
      </c>
      <c r="BB23" s="2">
        <v>0</v>
      </c>
      <c r="BC23" s="2">
        <v>2</v>
      </c>
      <c r="BD23" s="2">
        <v>4</v>
      </c>
    </row>
    <row r="24" spans="1:56"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52</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90</v>
      </c>
      <c r="AY24" s="2">
        <v>2</v>
      </c>
      <c r="AZ24" s="2">
        <v>0</v>
      </c>
      <c r="BA24" s="2">
        <v>0</v>
      </c>
      <c r="BB24" s="2">
        <v>0</v>
      </c>
      <c r="BC24" s="2">
        <v>0</v>
      </c>
      <c r="BD24" s="2">
        <v>0</v>
      </c>
    </row>
    <row r="25" spans="1:56"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53</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91</v>
      </c>
      <c r="AY25" s="2">
        <v>7</v>
      </c>
      <c r="AZ25" s="2">
        <v>2</v>
      </c>
      <c r="BA25" s="2">
        <v>1</v>
      </c>
      <c r="BB25" s="2">
        <v>3</v>
      </c>
      <c r="BC25" s="2">
        <v>3</v>
      </c>
      <c r="BD25" s="2">
        <v>3</v>
      </c>
    </row>
    <row r="26" spans="1:56"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54</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92</v>
      </c>
      <c r="AY26" s="2">
        <v>5</v>
      </c>
      <c r="AZ26" s="2">
        <v>0</v>
      </c>
      <c r="BA26" s="2">
        <v>17</v>
      </c>
      <c r="BB26" s="2">
        <v>35</v>
      </c>
      <c r="BC26" s="2">
        <v>51</v>
      </c>
      <c r="BD26" s="2">
        <v>13</v>
      </c>
    </row>
    <row r="27" spans="1:56"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55</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93</v>
      </c>
      <c r="AY27" s="2">
        <v>2</v>
      </c>
      <c r="AZ27" s="2">
        <v>2</v>
      </c>
      <c r="BA27" s="2">
        <v>1</v>
      </c>
      <c r="BB27" s="2">
        <v>1</v>
      </c>
      <c r="BC27" s="2">
        <v>2</v>
      </c>
      <c r="BD27" s="2">
        <v>3</v>
      </c>
    </row>
    <row r="28" spans="1:56"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56</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94</v>
      </c>
      <c r="AY28" s="2">
        <v>27</v>
      </c>
      <c r="AZ28" s="2">
        <v>26</v>
      </c>
      <c r="BA28" s="2">
        <v>20</v>
      </c>
      <c r="BB28" s="2">
        <v>23</v>
      </c>
      <c r="BC28" s="2">
        <v>16</v>
      </c>
      <c r="BD28" s="2">
        <v>23</v>
      </c>
    </row>
    <row r="29" spans="1:56"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57</v>
      </c>
      <c r="AO29" s="28" t="e">
        <f t="shared" si="8"/>
        <v>#N/A</v>
      </c>
      <c r="AP29" s="28" t="e">
        <f t="shared" si="9"/>
        <v>#N/A</v>
      </c>
      <c r="AQ29" s="28" t="e">
        <f t="shared" si="10"/>
        <v>#N/A</v>
      </c>
      <c r="AR29" s="28" t="e">
        <f t="shared" si="11"/>
        <v>#N/A</v>
      </c>
      <c r="AS29" s="28" t="e">
        <f t="shared" si="12"/>
        <v>#N/A</v>
      </c>
      <c r="AT29" s="28" t="e">
        <f t="shared" si="13"/>
        <v>#N/A</v>
      </c>
      <c r="AU29" s="28" t="e">
        <f t="shared" si="14"/>
        <v>#N/A</v>
      </c>
      <c r="AX29" s="19" t="s">
        <v>95</v>
      </c>
      <c r="AY29" s="2">
        <v>0</v>
      </c>
      <c r="AZ29" s="2">
        <v>18</v>
      </c>
      <c r="BA29" s="2">
        <v>9</v>
      </c>
      <c r="BB29" s="2">
        <v>0</v>
      </c>
      <c r="BC29" s="2">
        <v>19</v>
      </c>
      <c r="BD29" s="2">
        <v>23</v>
      </c>
    </row>
    <row r="30" spans="1:56"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58</v>
      </c>
      <c r="AO30" s="28" t="e">
        <f t="shared" si="8"/>
        <v>#N/A</v>
      </c>
      <c r="AP30" s="28" t="e">
        <f t="shared" si="9"/>
        <v>#N/A</v>
      </c>
      <c r="AQ30" s="28" t="e">
        <f t="shared" si="10"/>
        <v>#N/A</v>
      </c>
      <c r="AR30" s="28" t="e">
        <f t="shared" si="11"/>
        <v>#N/A</v>
      </c>
      <c r="AS30" s="28" t="e">
        <f t="shared" si="12"/>
        <v>#N/A</v>
      </c>
      <c r="AT30" s="28" t="e">
        <f t="shared" si="13"/>
        <v>#N/A</v>
      </c>
      <c r="AU30" s="28" t="e">
        <f t="shared" si="14"/>
        <v>#N/A</v>
      </c>
      <c r="AX30" s="19" t="s">
        <v>96</v>
      </c>
      <c r="AY30" s="2">
        <v>0</v>
      </c>
      <c r="AZ30" s="2">
        <v>2</v>
      </c>
      <c r="BA30" s="2">
        <v>0</v>
      </c>
      <c r="BB30" s="2">
        <v>0</v>
      </c>
      <c r="BC30" s="2">
        <v>0</v>
      </c>
      <c r="BD30" s="2">
        <v>0</v>
      </c>
    </row>
    <row r="31" spans="1:56"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59</v>
      </c>
      <c r="AO31" s="28" t="e">
        <f t="shared" si="8"/>
        <v>#N/A</v>
      </c>
      <c r="AP31" s="28" t="e">
        <f t="shared" si="9"/>
        <v>#N/A</v>
      </c>
      <c r="AQ31" s="28" t="e">
        <f t="shared" si="10"/>
        <v>#N/A</v>
      </c>
      <c r="AR31" s="28" t="e">
        <f t="shared" si="11"/>
        <v>#N/A</v>
      </c>
      <c r="AS31" s="28" t="e">
        <f t="shared" si="12"/>
        <v>#N/A</v>
      </c>
      <c r="AT31" s="28" t="e">
        <f t="shared" si="13"/>
        <v>#N/A</v>
      </c>
      <c r="AU31" s="28" t="e">
        <f t="shared" si="14"/>
        <v>#N/A</v>
      </c>
      <c r="AX31" s="19" t="s">
        <v>97</v>
      </c>
      <c r="AY31" s="2">
        <v>4</v>
      </c>
      <c r="AZ31" s="2">
        <v>2</v>
      </c>
      <c r="BA31" s="2">
        <v>4</v>
      </c>
      <c r="BB31" s="2">
        <v>17</v>
      </c>
      <c r="BC31" s="2">
        <v>6</v>
      </c>
      <c r="BD31" s="2">
        <v>5</v>
      </c>
    </row>
    <row r="32" spans="1:56" x14ac:dyDescent="0.25">
      <c r="S32" s="28"/>
      <c r="T32" s="28"/>
      <c r="U32" s="28"/>
      <c r="V32" s="28"/>
      <c r="W32" s="28"/>
      <c r="X32" s="28"/>
      <c r="Y32" s="28"/>
      <c r="Z32" s="28"/>
      <c r="AA32" s="28"/>
      <c r="AB32" s="28"/>
      <c r="AC32" s="28"/>
      <c r="AD32" s="28"/>
      <c r="AE32" s="28"/>
      <c r="AF32" s="28"/>
      <c r="AG32" s="28"/>
      <c r="AH32" s="28"/>
      <c r="AI32" s="28"/>
      <c r="AJ32" s="28"/>
      <c r="AK32" s="28"/>
      <c r="AL32" s="28"/>
      <c r="AM32" s="28"/>
      <c r="AN32" s="20" t="s">
        <v>60</v>
      </c>
      <c r="AO32" s="28" t="e">
        <f t="shared" si="8"/>
        <v>#N/A</v>
      </c>
      <c r="AP32" s="28" t="e">
        <f t="shared" si="9"/>
        <v>#N/A</v>
      </c>
      <c r="AQ32" s="28" t="e">
        <f t="shared" si="10"/>
        <v>#N/A</v>
      </c>
      <c r="AR32" s="28" t="e">
        <f t="shared" si="11"/>
        <v>#N/A</v>
      </c>
      <c r="AS32" s="28" t="e">
        <f t="shared" si="12"/>
        <v>#N/A</v>
      </c>
      <c r="AT32" s="28" t="e">
        <f t="shared" si="13"/>
        <v>#N/A</v>
      </c>
      <c r="AU32" s="28" t="e">
        <f t="shared" si="14"/>
        <v>#N/A</v>
      </c>
      <c r="AX32" s="19" t="s">
        <v>98</v>
      </c>
      <c r="AY32" s="2">
        <v>0</v>
      </c>
      <c r="AZ32" s="2">
        <v>0</v>
      </c>
      <c r="BA32" s="2">
        <v>7</v>
      </c>
      <c r="BB32" s="2">
        <v>4</v>
      </c>
      <c r="BC32" s="2">
        <v>4</v>
      </c>
      <c r="BD32" s="2">
        <v>3</v>
      </c>
    </row>
    <row r="33" spans="19:56"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61</v>
      </c>
      <c r="AO33" s="28" t="e">
        <f t="shared" si="8"/>
        <v>#N/A</v>
      </c>
      <c r="AP33" s="28" t="e">
        <f t="shared" si="9"/>
        <v>#N/A</v>
      </c>
      <c r="AQ33" s="28" t="e">
        <f t="shared" si="10"/>
        <v>#N/A</v>
      </c>
      <c r="AR33" s="28" t="e">
        <f t="shared" si="11"/>
        <v>#N/A</v>
      </c>
      <c r="AS33" s="28" t="e">
        <f t="shared" si="12"/>
        <v>#N/A</v>
      </c>
      <c r="AT33" s="28" t="e">
        <f t="shared" si="13"/>
        <v>#N/A</v>
      </c>
      <c r="AU33" s="28" t="e">
        <f t="shared" si="14"/>
        <v>#N/A</v>
      </c>
      <c r="AX33" s="19" t="s">
        <v>99</v>
      </c>
      <c r="AY33" s="2">
        <v>5</v>
      </c>
      <c r="AZ33" s="2">
        <v>26</v>
      </c>
      <c r="BA33" s="2">
        <v>25</v>
      </c>
      <c r="BB33" s="2">
        <v>23</v>
      </c>
      <c r="BC33" s="2">
        <v>72</v>
      </c>
      <c r="BD33" s="2">
        <v>43</v>
      </c>
    </row>
    <row r="34" spans="19:56"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62</v>
      </c>
      <c r="AO34" s="28" t="e">
        <f t="shared" si="8"/>
        <v>#N/A</v>
      </c>
      <c r="AP34" s="28" t="e">
        <f t="shared" si="9"/>
        <v>#N/A</v>
      </c>
      <c r="AQ34" s="28" t="e">
        <f t="shared" si="10"/>
        <v>#N/A</v>
      </c>
      <c r="AR34" s="28" t="e">
        <f t="shared" si="11"/>
        <v>#N/A</v>
      </c>
      <c r="AS34" s="28" t="e">
        <f t="shared" si="12"/>
        <v>#N/A</v>
      </c>
      <c r="AT34" s="28" t="e">
        <f t="shared" si="13"/>
        <v>#N/A</v>
      </c>
      <c r="AU34" s="28" t="e">
        <f t="shared" si="14"/>
        <v>#N/A</v>
      </c>
      <c r="AX34" s="19" t="s">
        <v>100</v>
      </c>
      <c r="AY34" s="2">
        <v>0</v>
      </c>
      <c r="AZ34" s="2">
        <v>1</v>
      </c>
      <c r="BA34" s="2">
        <v>3</v>
      </c>
      <c r="BB34" s="2">
        <v>0</v>
      </c>
      <c r="BC34" s="2">
        <v>0</v>
      </c>
      <c r="BD34" s="2">
        <v>4</v>
      </c>
    </row>
    <row r="35" spans="19:56"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63</v>
      </c>
      <c r="AO35" s="28" t="e">
        <f t="shared" si="8"/>
        <v>#N/A</v>
      </c>
      <c r="AP35" s="28" t="e">
        <f t="shared" si="9"/>
        <v>#N/A</v>
      </c>
      <c r="AQ35" s="28" t="e">
        <f t="shared" si="10"/>
        <v>#N/A</v>
      </c>
      <c r="AR35" s="28" t="e">
        <f t="shared" si="11"/>
        <v>#N/A</v>
      </c>
      <c r="AS35" s="28" t="e">
        <f t="shared" si="12"/>
        <v>#N/A</v>
      </c>
      <c r="AT35" s="28" t="e">
        <f t="shared" si="13"/>
        <v>#N/A</v>
      </c>
      <c r="AU35" s="28" t="e">
        <f t="shared" si="14"/>
        <v>#N/A</v>
      </c>
      <c r="AX35" s="19" t="s">
        <v>101</v>
      </c>
      <c r="AY35" s="2">
        <v>18</v>
      </c>
      <c r="AZ35" s="2">
        <v>2</v>
      </c>
      <c r="BA35" s="2">
        <v>19</v>
      </c>
      <c r="BB35" s="2">
        <v>7</v>
      </c>
      <c r="BC35" s="2">
        <v>15</v>
      </c>
      <c r="BD35" s="2">
        <v>22</v>
      </c>
    </row>
    <row r="36" spans="19:56" x14ac:dyDescent="0.25">
      <c r="AN36" s="20" t="s">
        <v>64</v>
      </c>
      <c r="AO36" s="28" t="e">
        <f t="shared" si="8"/>
        <v>#N/A</v>
      </c>
      <c r="AP36" s="28" t="e">
        <f t="shared" si="9"/>
        <v>#N/A</v>
      </c>
      <c r="AQ36" s="28" t="e">
        <f t="shared" si="10"/>
        <v>#N/A</v>
      </c>
      <c r="AR36" s="28" t="e">
        <f t="shared" si="11"/>
        <v>#N/A</v>
      </c>
      <c r="AS36" s="28" t="e">
        <f t="shared" si="12"/>
        <v>#N/A</v>
      </c>
      <c r="AT36" s="28" t="e">
        <f t="shared" si="13"/>
        <v>#N/A</v>
      </c>
      <c r="AU36" s="28" t="e">
        <f t="shared" si="14"/>
        <v>#N/A</v>
      </c>
      <c r="AX36" s="19" t="s">
        <v>102</v>
      </c>
      <c r="AY36" s="2">
        <v>16</v>
      </c>
      <c r="AZ36" s="2">
        <v>1</v>
      </c>
      <c r="BA36" s="2">
        <v>8</v>
      </c>
      <c r="BB36" s="2">
        <v>35</v>
      </c>
      <c r="BC36" s="2">
        <v>27</v>
      </c>
      <c r="BD36" s="2">
        <v>16</v>
      </c>
    </row>
    <row r="37" spans="19:56" x14ac:dyDescent="0.25">
      <c r="AX37" s="19" t="s">
        <v>262</v>
      </c>
      <c r="AY37" s="2">
        <v>7</v>
      </c>
      <c r="AZ37" s="2">
        <v>4</v>
      </c>
      <c r="BA37" s="2">
        <v>6</v>
      </c>
      <c r="BB37" s="2">
        <v>10</v>
      </c>
      <c r="BC37" s="2">
        <v>46</v>
      </c>
      <c r="BD37" s="2">
        <v>35</v>
      </c>
    </row>
    <row r="38" spans="19:56" x14ac:dyDescent="0.25">
      <c r="AX38" s="19" t="s">
        <v>103</v>
      </c>
      <c r="AY38" s="2">
        <v>0</v>
      </c>
      <c r="AZ38" s="2">
        <v>0</v>
      </c>
      <c r="BA38" s="2">
        <v>0</v>
      </c>
      <c r="BB38" s="2">
        <v>0</v>
      </c>
      <c r="BC38" s="2">
        <v>0</v>
      </c>
      <c r="BD38" s="2">
        <v>9</v>
      </c>
    </row>
    <row r="39" spans="19:56" x14ac:dyDescent="0.25">
      <c r="AX39" s="19" t="s">
        <v>104</v>
      </c>
      <c r="AY39" s="2">
        <v>11</v>
      </c>
      <c r="AZ39" s="2">
        <v>3</v>
      </c>
      <c r="BA39" s="2">
        <v>0</v>
      </c>
      <c r="BB39" s="2">
        <v>8</v>
      </c>
      <c r="BC39" s="2">
        <v>2</v>
      </c>
      <c r="BD39" s="2">
        <v>7</v>
      </c>
    </row>
    <row r="40" spans="19:56" x14ac:dyDescent="0.25">
      <c r="AX40" s="19" t="s">
        <v>105</v>
      </c>
      <c r="AY40" s="2">
        <v>0</v>
      </c>
      <c r="AZ40" s="2">
        <v>6</v>
      </c>
      <c r="BA40" s="2">
        <v>1</v>
      </c>
      <c r="BB40" s="2">
        <v>0</v>
      </c>
      <c r="BC40" s="2">
        <v>1</v>
      </c>
      <c r="BD40" s="2">
        <v>3</v>
      </c>
    </row>
    <row r="41" spans="19:56" x14ac:dyDescent="0.25">
      <c r="AX41" s="19" t="s">
        <v>106</v>
      </c>
      <c r="AY41" s="2">
        <v>1</v>
      </c>
      <c r="AZ41" s="2">
        <v>4</v>
      </c>
      <c r="BA41" s="2">
        <v>3</v>
      </c>
      <c r="BB41" s="2">
        <v>0</v>
      </c>
      <c r="BC41" s="2">
        <v>0</v>
      </c>
      <c r="BD41" s="2">
        <v>14</v>
      </c>
    </row>
    <row r="42" spans="19:56" x14ac:dyDescent="0.25">
      <c r="AX42" s="19" t="s">
        <v>107</v>
      </c>
      <c r="AY42" s="2">
        <v>14</v>
      </c>
      <c r="AZ42" s="2">
        <v>9</v>
      </c>
      <c r="BA42" s="2">
        <v>17</v>
      </c>
      <c r="BB42" s="2">
        <v>0</v>
      </c>
      <c r="BC42" s="2">
        <v>9</v>
      </c>
      <c r="BD42" s="2">
        <v>6</v>
      </c>
    </row>
    <row r="43" spans="19:56" x14ac:dyDescent="0.25">
      <c r="AX43" s="19" t="s">
        <v>108</v>
      </c>
      <c r="AY43" s="2">
        <v>0</v>
      </c>
      <c r="AZ43" s="2">
        <v>0</v>
      </c>
      <c r="BA43" s="2">
        <v>0</v>
      </c>
      <c r="BB43" s="2">
        <v>0</v>
      </c>
      <c r="BC43" s="2">
        <v>1</v>
      </c>
      <c r="BD43" s="2">
        <v>0</v>
      </c>
    </row>
    <row r="44" spans="19:56" x14ac:dyDescent="0.25">
      <c r="AX44" s="19" t="s">
        <v>109</v>
      </c>
      <c r="AY44" s="2">
        <v>0</v>
      </c>
      <c r="AZ44" s="2">
        <v>0</v>
      </c>
      <c r="BA44" s="2">
        <v>2</v>
      </c>
      <c r="BB44" s="2">
        <v>0</v>
      </c>
      <c r="BC44" s="2">
        <v>5</v>
      </c>
      <c r="BD44" s="2">
        <v>1</v>
      </c>
    </row>
    <row r="45" spans="19:56" x14ac:dyDescent="0.25">
      <c r="AX45" s="19" t="s">
        <v>110</v>
      </c>
      <c r="AY45" s="2">
        <v>0</v>
      </c>
      <c r="AZ45" s="2">
        <v>0</v>
      </c>
      <c r="BA45" s="2">
        <v>0</v>
      </c>
      <c r="BB45" s="2">
        <v>0</v>
      </c>
      <c r="BC45" s="2">
        <v>0</v>
      </c>
      <c r="BD45" s="2">
        <v>0</v>
      </c>
    </row>
    <row r="46" spans="19:56" x14ac:dyDescent="0.25">
      <c r="AX46" s="19" t="s">
        <v>111</v>
      </c>
      <c r="AY46" s="2">
        <v>8</v>
      </c>
      <c r="AZ46" s="2">
        <v>17</v>
      </c>
      <c r="BA46" s="2">
        <v>25</v>
      </c>
      <c r="BB46" s="2">
        <v>2</v>
      </c>
      <c r="BC46" s="2">
        <v>11</v>
      </c>
      <c r="BD46" s="2">
        <v>1</v>
      </c>
    </row>
    <row r="47" spans="19:56" x14ac:dyDescent="0.25">
      <c r="AX47" s="19" t="s">
        <v>112</v>
      </c>
      <c r="AY47" s="2">
        <v>0</v>
      </c>
      <c r="AZ47" s="2">
        <v>1</v>
      </c>
      <c r="BA47" s="2">
        <v>0</v>
      </c>
      <c r="BB47" s="2">
        <v>0</v>
      </c>
      <c r="BC47" s="2">
        <v>0</v>
      </c>
      <c r="BD47" s="2">
        <v>0</v>
      </c>
    </row>
    <row r="48" spans="19:56" x14ac:dyDescent="0.25">
      <c r="AX48" s="19" t="s">
        <v>113</v>
      </c>
      <c r="AY48" s="2">
        <v>0</v>
      </c>
      <c r="AZ48" s="2">
        <v>0</v>
      </c>
      <c r="BA48" s="2">
        <v>0</v>
      </c>
      <c r="BB48" s="2">
        <v>0</v>
      </c>
      <c r="BC48" s="2">
        <v>0</v>
      </c>
      <c r="BD48" s="2">
        <v>0</v>
      </c>
    </row>
    <row r="49" spans="50:56" x14ac:dyDescent="0.25">
      <c r="AX49" s="19" t="s">
        <v>114</v>
      </c>
      <c r="AY49" s="2">
        <v>28</v>
      </c>
      <c r="AZ49" s="2">
        <v>25</v>
      </c>
      <c r="BA49" s="2">
        <v>23</v>
      </c>
      <c r="BB49" s="2">
        <v>24</v>
      </c>
      <c r="BC49" s="2">
        <v>63</v>
      </c>
      <c r="BD49" s="2">
        <v>99</v>
      </c>
    </row>
    <row r="50" spans="50:56" x14ac:dyDescent="0.25">
      <c r="AX50" s="19" t="s">
        <v>115</v>
      </c>
      <c r="AY50" s="2">
        <v>0</v>
      </c>
      <c r="AZ50" s="2">
        <v>6</v>
      </c>
      <c r="BA50" s="2">
        <v>0</v>
      </c>
      <c r="BB50" s="2">
        <v>0</v>
      </c>
      <c r="BC50" s="2">
        <v>0</v>
      </c>
      <c r="BD50" s="2">
        <v>0</v>
      </c>
    </row>
    <row r="51" spans="50:56" x14ac:dyDescent="0.25">
      <c r="AX51" s="19" t="s">
        <v>116</v>
      </c>
      <c r="AY51" s="2">
        <v>0</v>
      </c>
      <c r="AZ51" s="2">
        <v>0</v>
      </c>
      <c r="BA51" s="2">
        <v>0</v>
      </c>
      <c r="BB51" s="2">
        <v>0</v>
      </c>
      <c r="BC51" s="2">
        <v>0</v>
      </c>
      <c r="BD51" s="2">
        <v>0</v>
      </c>
    </row>
    <row r="52" spans="50:56" x14ac:dyDescent="0.25">
      <c r="AX52" s="19" t="s">
        <v>117</v>
      </c>
      <c r="AY52" s="2">
        <v>2</v>
      </c>
      <c r="AZ52" s="2">
        <v>3</v>
      </c>
      <c r="BA52" s="2">
        <v>1</v>
      </c>
      <c r="BB52" s="2">
        <v>18</v>
      </c>
      <c r="BC52" s="2">
        <v>4</v>
      </c>
      <c r="BD52" s="2">
        <v>14</v>
      </c>
    </row>
    <row r="53" spans="50:56" x14ac:dyDescent="0.25">
      <c r="AX53" s="19" t="s">
        <v>118</v>
      </c>
      <c r="AY53" s="2">
        <v>30</v>
      </c>
      <c r="AZ53" s="2">
        <v>5</v>
      </c>
      <c r="BA53" s="2">
        <v>16</v>
      </c>
      <c r="BB53" s="2">
        <v>3</v>
      </c>
      <c r="BC53" s="2">
        <v>35</v>
      </c>
      <c r="BD53" s="2">
        <v>29</v>
      </c>
    </row>
    <row r="54" spans="50:56" x14ac:dyDescent="0.25">
      <c r="AX54" s="19" t="s">
        <v>119</v>
      </c>
      <c r="AY54" s="2">
        <v>0</v>
      </c>
      <c r="AZ54" s="2">
        <v>0</v>
      </c>
      <c r="BA54" s="2">
        <v>0</v>
      </c>
      <c r="BB54" s="2">
        <v>0</v>
      </c>
      <c r="BC54" s="2">
        <v>0</v>
      </c>
      <c r="BD54" s="2">
        <v>9</v>
      </c>
    </row>
    <row r="55" spans="50:56" x14ac:dyDescent="0.25">
      <c r="AX55" s="19" t="s">
        <v>120</v>
      </c>
      <c r="AY55" s="2">
        <v>1</v>
      </c>
      <c r="AZ55" s="2">
        <v>0</v>
      </c>
      <c r="BA55" s="2">
        <v>0</v>
      </c>
      <c r="BB55" s="2">
        <v>0</v>
      </c>
      <c r="BC55" s="2">
        <v>0</v>
      </c>
      <c r="BD55" s="2">
        <v>0</v>
      </c>
    </row>
    <row r="56" spans="50:56" x14ac:dyDescent="0.25">
      <c r="AX56" s="19" t="s">
        <v>121</v>
      </c>
      <c r="AY56" s="2">
        <v>19</v>
      </c>
      <c r="AZ56" s="2">
        <v>16</v>
      </c>
      <c r="BA56" s="2">
        <v>2</v>
      </c>
      <c r="BB56" s="2">
        <v>1</v>
      </c>
      <c r="BC56" s="2">
        <v>2</v>
      </c>
      <c r="BD56" s="2">
        <v>2</v>
      </c>
    </row>
    <row r="57" spans="50:56" x14ac:dyDescent="0.25">
      <c r="AX57" s="19" t="s">
        <v>122</v>
      </c>
      <c r="AY57" s="2">
        <v>1</v>
      </c>
      <c r="AZ57" s="2">
        <v>4</v>
      </c>
      <c r="BA57" s="2">
        <v>0</v>
      </c>
      <c r="BB57" s="2">
        <v>0</v>
      </c>
      <c r="BC57" s="2">
        <v>2</v>
      </c>
      <c r="BD57" s="2">
        <v>4</v>
      </c>
    </row>
    <row r="58" spans="50:56" x14ac:dyDescent="0.25">
      <c r="AX58" s="19" t="s">
        <v>123</v>
      </c>
      <c r="AY58" s="2">
        <v>5</v>
      </c>
      <c r="AZ58" s="2">
        <v>24</v>
      </c>
      <c r="BA58" s="2">
        <v>26</v>
      </c>
      <c r="BB58" s="2">
        <v>11</v>
      </c>
      <c r="BC58" s="2">
        <v>47</v>
      </c>
      <c r="BD58" s="2">
        <v>31</v>
      </c>
    </row>
    <row r="59" spans="50:56" x14ac:dyDescent="0.25">
      <c r="AX59" s="19" t="s">
        <v>263</v>
      </c>
      <c r="AY59" s="2">
        <v>44</v>
      </c>
      <c r="AZ59" s="2">
        <v>2</v>
      </c>
      <c r="BA59" s="2">
        <v>2</v>
      </c>
      <c r="BB59" s="2">
        <v>0</v>
      </c>
      <c r="BC59" s="2">
        <v>0</v>
      </c>
      <c r="BD59" s="2">
        <v>0</v>
      </c>
    </row>
    <row r="60" spans="50:56" x14ac:dyDescent="0.25">
      <c r="AX60" s="19" t="s">
        <v>124</v>
      </c>
      <c r="AY60" s="2">
        <v>2</v>
      </c>
      <c r="AZ60" s="2">
        <v>2</v>
      </c>
      <c r="BA60" s="2">
        <v>5</v>
      </c>
      <c r="BB60" s="2">
        <v>4</v>
      </c>
      <c r="BC60" s="2">
        <v>13</v>
      </c>
      <c r="BD60" s="2">
        <v>12</v>
      </c>
    </row>
    <row r="61" spans="50:56" x14ac:dyDescent="0.25">
      <c r="AX61" s="19" t="s">
        <v>125</v>
      </c>
      <c r="AY61" s="2">
        <v>16</v>
      </c>
      <c r="AZ61" s="2">
        <v>4</v>
      </c>
      <c r="BA61" s="2">
        <v>30</v>
      </c>
      <c r="BB61" s="2">
        <v>14</v>
      </c>
      <c r="BC61" s="2">
        <v>28</v>
      </c>
      <c r="BD61" s="2">
        <v>23</v>
      </c>
    </row>
    <row r="62" spans="50:56" x14ac:dyDescent="0.25">
      <c r="AX62" s="19" t="s">
        <v>126</v>
      </c>
      <c r="AY62" s="2">
        <v>24</v>
      </c>
      <c r="AZ62" s="2">
        <v>28</v>
      </c>
      <c r="BA62" s="2">
        <v>21</v>
      </c>
      <c r="BB62" s="2">
        <v>13</v>
      </c>
      <c r="BC62" s="2">
        <v>60</v>
      </c>
      <c r="BD62" s="2">
        <v>43</v>
      </c>
    </row>
    <row r="63" spans="50:56" x14ac:dyDescent="0.25">
      <c r="AX63" s="19" t="s">
        <v>127</v>
      </c>
      <c r="AY63" s="2">
        <v>10</v>
      </c>
      <c r="AZ63" s="2">
        <v>6</v>
      </c>
      <c r="BA63" s="2">
        <v>11</v>
      </c>
      <c r="BB63" s="2">
        <v>31</v>
      </c>
      <c r="BC63" s="2">
        <v>29</v>
      </c>
      <c r="BD63" s="2">
        <v>40</v>
      </c>
    </row>
    <row r="64" spans="50:56" x14ac:dyDescent="0.25">
      <c r="AX64" s="19" t="s">
        <v>128</v>
      </c>
      <c r="AY64" s="2">
        <v>0</v>
      </c>
      <c r="AZ64" s="2">
        <v>0</v>
      </c>
      <c r="BA64" s="2">
        <v>3</v>
      </c>
      <c r="BB64" s="2">
        <v>0</v>
      </c>
      <c r="BC64" s="2">
        <v>0</v>
      </c>
      <c r="BD64" s="2">
        <v>8</v>
      </c>
    </row>
    <row r="65" spans="50:56" x14ac:dyDescent="0.25">
      <c r="AX65" s="19" t="s">
        <v>129</v>
      </c>
      <c r="AY65" s="2">
        <v>8</v>
      </c>
      <c r="AZ65" s="2">
        <v>23</v>
      </c>
      <c r="BA65" s="2">
        <v>71</v>
      </c>
      <c r="BB65" s="2">
        <v>6</v>
      </c>
      <c r="BC65" s="2">
        <v>54</v>
      </c>
      <c r="BD65" s="2">
        <v>59</v>
      </c>
    </row>
    <row r="66" spans="50:56" x14ac:dyDescent="0.25">
      <c r="AX66" s="19" t="s">
        <v>130</v>
      </c>
      <c r="AY66" s="2">
        <v>2</v>
      </c>
      <c r="AZ66" s="2">
        <v>3</v>
      </c>
      <c r="BA66" s="2">
        <v>0</v>
      </c>
      <c r="BB66" s="2">
        <v>2</v>
      </c>
      <c r="BC66" s="2">
        <v>1</v>
      </c>
      <c r="BD66" s="2">
        <v>0</v>
      </c>
    </row>
    <row r="67" spans="50:56" x14ac:dyDescent="0.25">
      <c r="AX67" s="19" t="s">
        <v>131</v>
      </c>
      <c r="AY67" s="2">
        <v>6</v>
      </c>
      <c r="AZ67" s="2">
        <v>0</v>
      </c>
      <c r="BA67" s="2">
        <v>7</v>
      </c>
      <c r="BB67" s="2">
        <v>7</v>
      </c>
      <c r="BC67" s="2">
        <v>13</v>
      </c>
      <c r="BD67" s="2">
        <v>9</v>
      </c>
    </row>
    <row r="68" spans="50:56" x14ac:dyDescent="0.25">
      <c r="AX68" s="19" t="s">
        <v>132</v>
      </c>
      <c r="AY68" s="2">
        <v>87</v>
      </c>
      <c r="AZ68" s="2">
        <v>191</v>
      </c>
      <c r="BA68" s="2">
        <v>120</v>
      </c>
      <c r="BB68" s="2">
        <v>162</v>
      </c>
      <c r="BC68" s="2">
        <v>258</v>
      </c>
      <c r="BD68" s="2">
        <v>68</v>
      </c>
    </row>
    <row r="69" spans="50:56" x14ac:dyDescent="0.25">
      <c r="AX69" s="19" t="s">
        <v>133</v>
      </c>
      <c r="AY69" s="2">
        <v>0</v>
      </c>
      <c r="AZ69" s="2">
        <v>0</v>
      </c>
      <c r="BA69" s="2">
        <v>0</v>
      </c>
      <c r="BB69" s="2">
        <v>0</v>
      </c>
      <c r="BC69" s="2">
        <v>0</v>
      </c>
      <c r="BD69" s="2">
        <v>0</v>
      </c>
    </row>
    <row r="70" spans="50:56" x14ac:dyDescent="0.25">
      <c r="AX70" s="19" t="s">
        <v>134</v>
      </c>
      <c r="AY70" s="2">
        <v>10</v>
      </c>
      <c r="AZ70" s="2">
        <v>11</v>
      </c>
      <c r="BA70" s="2">
        <v>14</v>
      </c>
      <c r="BB70" s="2">
        <v>5</v>
      </c>
      <c r="BC70" s="2">
        <v>12</v>
      </c>
      <c r="BD70" s="2">
        <v>21</v>
      </c>
    </row>
    <row r="71" spans="50:56" x14ac:dyDescent="0.25">
      <c r="AX71" s="19" t="s">
        <v>135</v>
      </c>
      <c r="AY71" s="2">
        <v>0</v>
      </c>
      <c r="AZ71" s="2">
        <v>2</v>
      </c>
      <c r="BA71" s="2">
        <v>4</v>
      </c>
      <c r="BB71" s="2">
        <v>0</v>
      </c>
      <c r="BC71" s="2">
        <v>0</v>
      </c>
      <c r="BD71" s="2">
        <v>0</v>
      </c>
    </row>
    <row r="72" spans="50:56" x14ac:dyDescent="0.25">
      <c r="AX72" s="19" t="s">
        <v>136</v>
      </c>
      <c r="AY72" s="2">
        <v>0</v>
      </c>
      <c r="AZ72" s="2">
        <v>1</v>
      </c>
      <c r="BA72" s="2">
        <v>0</v>
      </c>
      <c r="BB72" s="2">
        <v>0</v>
      </c>
      <c r="BC72" s="2">
        <v>0</v>
      </c>
      <c r="BD72" s="2">
        <v>0</v>
      </c>
    </row>
    <row r="73" spans="50:56" x14ac:dyDescent="0.25">
      <c r="AX73" s="19" t="s">
        <v>137</v>
      </c>
      <c r="AY73" s="2">
        <v>70</v>
      </c>
      <c r="AZ73" s="2">
        <v>27</v>
      </c>
      <c r="BA73" s="2">
        <v>116</v>
      </c>
      <c r="BB73" s="2">
        <v>62</v>
      </c>
      <c r="BC73" s="2">
        <v>15</v>
      </c>
      <c r="BD73" s="2">
        <v>64</v>
      </c>
    </row>
    <row r="74" spans="50:56" x14ac:dyDescent="0.25">
      <c r="AX74" s="19" t="s">
        <v>138</v>
      </c>
      <c r="AY74" s="2">
        <v>8</v>
      </c>
      <c r="AZ74" s="2">
        <v>0</v>
      </c>
      <c r="BA74" s="2">
        <v>15</v>
      </c>
      <c r="BB74" s="2">
        <v>7</v>
      </c>
      <c r="BC74" s="2">
        <v>13</v>
      </c>
      <c r="BD74" s="2">
        <v>8</v>
      </c>
    </row>
    <row r="75" spans="50:56" x14ac:dyDescent="0.25">
      <c r="AX75" s="19" t="s">
        <v>139</v>
      </c>
      <c r="AY75" s="2">
        <v>0</v>
      </c>
      <c r="AZ75" s="2">
        <v>4</v>
      </c>
      <c r="BA75" s="2">
        <v>0</v>
      </c>
      <c r="BB75" s="2">
        <v>0</v>
      </c>
      <c r="BC75" s="2">
        <v>5</v>
      </c>
      <c r="BD75" s="2">
        <v>0</v>
      </c>
    </row>
    <row r="76" spans="50:56" x14ac:dyDescent="0.25">
      <c r="AX76" s="19" t="s">
        <v>140</v>
      </c>
      <c r="AY76" s="2">
        <v>30</v>
      </c>
      <c r="AZ76" s="2">
        <v>6</v>
      </c>
      <c r="BA76" s="2">
        <v>35</v>
      </c>
      <c r="BB76" s="2">
        <v>81</v>
      </c>
      <c r="BC76" s="2">
        <v>41</v>
      </c>
      <c r="BD76" s="2">
        <v>45</v>
      </c>
    </row>
    <row r="77" spans="50:56" x14ac:dyDescent="0.25">
      <c r="AX77" s="19" t="s">
        <v>141</v>
      </c>
      <c r="AY77" s="2">
        <v>39</v>
      </c>
      <c r="AZ77" s="2">
        <v>6</v>
      </c>
      <c r="BA77" s="2">
        <v>35</v>
      </c>
      <c r="BB77" s="2">
        <v>18</v>
      </c>
      <c r="BC77" s="2">
        <v>12</v>
      </c>
      <c r="BD77" s="2">
        <v>44</v>
      </c>
    </row>
    <row r="78" spans="50:56" x14ac:dyDescent="0.25">
      <c r="AX78" s="19" t="s">
        <v>142</v>
      </c>
      <c r="AY78" s="2">
        <v>1</v>
      </c>
      <c r="AZ78" s="2">
        <v>2</v>
      </c>
      <c r="BA78" s="2">
        <v>8</v>
      </c>
      <c r="BB78" s="2">
        <v>0</v>
      </c>
      <c r="BC78" s="2">
        <v>1</v>
      </c>
      <c r="BD78" s="2">
        <v>0</v>
      </c>
    </row>
    <row r="79" spans="50:56" x14ac:dyDescent="0.25">
      <c r="AX79" s="19" t="s">
        <v>143</v>
      </c>
      <c r="AY79" s="2">
        <v>0</v>
      </c>
      <c r="AZ79" s="2">
        <v>1</v>
      </c>
      <c r="BA79" s="2">
        <v>0</v>
      </c>
      <c r="BB79" s="2">
        <v>1</v>
      </c>
      <c r="BC79" s="2">
        <v>0</v>
      </c>
      <c r="BD79" s="2">
        <v>1</v>
      </c>
    </row>
    <row r="80" spans="50:56" x14ac:dyDescent="0.25">
      <c r="AX80" s="19" t="s">
        <v>144</v>
      </c>
      <c r="AY80" s="2">
        <v>65</v>
      </c>
      <c r="AZ80" s="2">
        <v>25</v>
      </c>
      <c r="BA80" s="2">
        <v>30</v>
      </c>
      <c r="BB80" s="2">
        <v>45</v>
      </c>
      <c r="BC80" s="2">
        <v>46</v>
      </c>
      <c r="BD80" s="2">
        <v>71</v>
      </c>
    </row>
    <row r="81" spans="50:56" x14ac:dyDescent="0.25">
      <c r="AX81" s="19" t="s">
        <v>145</v>
      </c>
      <c r="AY81" s="2">
        <v>1</v>
      </c>
      <c r="AZ81" s="2">
        <v>3</v>
      </c>
      <c r="BA81" s="2">
        <v>1</v>
      </c>
      <c r="BB81" s="2">
        <v>0</v>
      </c>
      <c r="BC81" s="2">
        <v>0</v>
      </c>
      <c r="BD81" s="2">
        <v>0</v>
      </c>
    </row>
    <row r="82" spans="50:56" x14ac:dyDescent="0.25">
      <c r="AX82" s="19" t="s">
        <v>146</v>
      </c>
      <c r="AY82" s="2">
        <v>6</v>
      </c>
      <c r="AZ82" s="2">
        <v>31</v>
      </c>
      <c r="BA82" s="2">
        <v>7</v>
      </c>
      <c r="BB82" s="2">
        <v>7</v>
      </c>
      <c r="BC82" s="2">
        <v>14</v>
      </c>
      <c r="BD82" s="2">
        <v>51</v>
      </c>
    </row>
    <row r="83" spans="50:56" x14ac:dyDescent="0.25">
      <c r="AX83" s="19" t="s">
        <v>147</v>
      </c>
      <c r="AY83" s="2">
        <v>2</v>
      </c>
      <c r="AZ83" s="2">
        <v>0</v>
      </c>
      <c r="BA83" s="2">
        <v>0</v>
      </c>
      <c r="BB83" s="2">
        <v>1</v>
      </c>
      <c r="BC83" s="2">
        <v>0</v>
      </c>
      <c r="BD83" s="2">
        <v>4</v>
      </c>
    </row>
    <row r="84" spans="50:56" x14ac:dyDescent="0.25">
      <c r="AX84" s="19" t="s">
        <v>148</v>
      </c>
      <c r="AY84" s="2">
        <v>0</v>
      </c>
      <c r="AZ84" s="2">
        <v>0</v>
      </c>
      <c r="BA84" s="2">
        <v>0</v>
      </c>
      <c r="BB84" s="2">
        <v>0</v>
      </c>
      <c r="BC84" s="2">
        <v>0</v>
      </c>
      <c r="BD84" s="2">
        <v>0</v>
      </c>
    </row>
    <row r="85" spans="50:56" x14ac:dyDescent="0.25">
      <c r="AX85" s="19" t="s">
        <v>149</v>
      </c>
      <c r="AY85" s="2">
        <v>0</v>
      </c>
      <c r="AZ85" s="2">
        <v>0</v>
      </c>
      <c r="BA85" s="2">
        <v>0</v>
      </c>
      <c r="BB85" s="2">
        <v>0</v>
      </c>
      <c r="BC85" s="2">
        <v>0</v>
      </c>
      <c r="BD85" s="2">
        <v>0</v>
      </c>
    </row>
    <row r="86" spans="50:56" x14ac:dyDescent="0.25">
      <c r="AX86" s="19" t="s">
        <v>150</v>
      </c>
      <c r="AY86" s="2">
        <v>28</v>
      </c>
      <c r="AZ86" s="2">
        <v>33</v>
      </c>
      <c r="BA86" s="2">
        <v>7</v>
      </c>
      <c r="BB86" s="2">
        <v>2</v>
      </c>
      <c r="BC86" s="2">
        <v>0</v>
      </c>
      <c r="BD86" s="2">
        <v>5</v>
      </c>
    </row>
    <row r="87" spans="50:56" x14ac:dyDescent="0.25">
      <c r="AX87" s="19" t="s">
        <v>151</v>
      </c>
      <c r="AY87" s="2">
        <v>49</v>
      </c>
      <c r="AZ87" s="2">
        <v>9</v>
      </c>
      <c r="BA87" s="2">
        <v>11</v>
      </c>
      <c r="BB87" s="2">
        <v>66</v>
      </c>
      <c r="BC87" s="2">
        <v>42</v>
      </c>
      <c r="BD87" s="2">
        <v>12</v>
      </c>
    </row>
    <row r="88" spans="50:56" x14ac:dyDescent="0.25">
      <c r="AX88" s="19" t="s">
        <v>152</v>
      </c>
      <c r="AY88" s="2">
        <v>0</v>
      </c>
      <c r="AZ88" s="2">
        <v>13</v>
      </c>
      <c r="BA88" s="2">
        <v>5</v>
      </c>
      <c r="BB88" s="2">
        <v>2</v>
      </c>
      <c r="BC88" s="2">
        <v>13</v>
      </c>
      <c r="BD88" s="2">
        <v>9</v>
      </c>
    </row>
    <row r="89" spans="50:56" x14ac:dyDescent="0.25">
      <c r="AX89" s="19" t="s">
        <v>153</v>
      </c>
      <c r="AY89" s="2">
        <v>6</v>
      </c>
      <c r="AZ89" s="2">
        <v>0</v>
      </c>
      <c r="BA89" s="2">
        <v>0</v>
      </c>
      <c r="BB89" s="2">
        <v>2</v>
      </c>
      <c r="BC89" s="2">
        <v>2</v>
      </c>
      <c r="BD89" s="2">
        <v>4</v>
      </c>
    </row>
    <row r="90" spans="50:56" x14ac:dyDescent="0.25">
      <c r="AX90" s="19" t="s">
        <v>154</v>
      </c>
      <c r="AY90" s="2">
        <v>6</v>
      </c>
      <c r="AZ90" s="2">
        <v>9</v>
      </c>
      <c r="BA90" s="2">
        <v>16</v>
      </c>
      <c r="BB90" s="2">
        <v>7</v>
      </c>
      <c r="BC90" s="2">
        <v>5</v>
      </c>
      <c r="BD90" s="2">
        <v>7</v>
      </c>
    </row>
    <row r="91" spans="50:56" x14ac:dyDescent="0.25">
      <c r="AX91" s="19" t="s">
        <v>155</v>
      </c>
      <c r="AY91" s="2">
        <v>0</v>
      </c>
      <c r="AZ91" s="2">
        <v>0</v>
      </c>
      <c r="BA91" s="2">
        <v>0</v>
      </c>
      <c r="BB91" s="2">
        <v>0</v>
      </c>
      <c r="BC91" s="2">
        <v>3</v>
      </c>
      <c r="BD91" s="2">
        <v>1</v>
      </c>
    </row>
    <row r="92" spans="50:56" x14ac:dyDescent="0.25">
      <c r="AX92" s="19" t="s">
        <v>156</v>
      </c>
      <c r="AY92" s="2">
        <v>2</v>
      </c>
      <c r="AZ92" s="2">
        <v>0</v>
      </c>
      <c r="BA92" s="2">
        <v>1</v>
      </c>
      <c r="BB92" s="2">
        <v>0</v>
      </c>
      <c r="BC92" s="2">
        <v>0</v>
      </c>
      <c r="BD92" s="2">
        <v>0</v>
      </c>
    </row>
    <row r="93" spans="50:56" x14ac:dyDescent="0.25">
      <c r="AX93" s="19" t="s">
        <v>157</v>
      </c>
      <c r="AY93" s="2">
        <v>0</v>
      </c>
      <c r="AZ93" s="2">
        <v>0</v>
      </c>
      <c r="BA93" s="2">
        <v>0</v>
      </c>
      <c r="BB93" s="2">
        <v>0</v>
      </c>
      <c r="BC93" s="2">
        <v>0</v>
      </c>
      <c r="BD93" s="2">
        <v>0</v>
      </c>
    </row>
    <row r="94" spans="50:56" x14ac:dyDescent="0.25">
      <c r="AX94" s="19" t="s">
        <v>158</v>
      </c>
      <c r="AY94" s="2">
        <v>15</v>
      </c>
      <c r="AZ94" s="2">
        <v>7</v>
      </c>
      <c r="BA94" s="2">
        <v>0</v>
      </c>
      <c r="BB94" s="2">
        <v>0</v>
      </c>
      <c r="BC94" s="2">
        <v>19</v>
      </c>
      <c r="BD94" s="2">
        <v>11</v>
      </c>
    </row>
    <row r="95" spans="50:56" x14ac:dyDescent="0.25">
      <c r="AX95" s="19" t="s">
        <v>159</v>
      </c>
      <c r="AY95" s="2">
        <v>9</v>
      </c>
      <c r="AZ95" s="2">
        <v>2</v>
      </c>
      <c r="BA95" s="2">
        <v>0</v>
      </c>
      <c r="BB95" s="2">
        <v>0</v>
      </c>
      <c r="BC95" s="2">
        <v>3</v>
      </c>
      <c r="BD95" s="2">
        <v>14</v>
      </c>
    </row>
    <row r="96" spans="50:56" x14ac:dyDescent="0.25">
      <c r="AX96" s="19" t="s">
        <v>160</v>
      </c>
      <c r="AY96" s="2">
        <v>61</v>
      </c>
      <c r="AZ96" s="2">
        <v>54</v>
      </c>
      <c r="BA96" s="2">
        <v>104</v>
      </c>
      <c r="BB96" s="2">
        <v>51</v>
      </c>
      <c r="BC96" s="2">
        <v>82</v>
      </c>
      <c r="BD96" s="2">
        <v>114</v>
      </c>
    </row>
    <row r="97" spans="50:56" x14ac:dyDescent="0.25">
      <c r="AX97" s="19" t="s">
        <v>161</v>
      </c>
      <c r="AY97" s="2">
        <v>0</v>
      </c>
      <c r="AZ97" s="2">
        <v>0</v>
      </c>
      <c r="BA97" s="2">
        <v>0</v>
      </c>
      <c r="BB97" s="2">
        <v>3</v>
      </c>
      <c r="BC97" s="2">
        <v>2</v>
      </c>
      <c r="BD97" s="2">
        <v>1</v>
      </c>
    </row>
    <row r="98" spans="50:56" x14ac:dyDescent="0.25">
      <c r="AX98" s="19" t="s">
        <v>162</v>
      </c>
      <c r="AY98" s="2">
        <v>7</v>
      </c>
      <c r="AZ98" s="2">
        <v>5</v>
      </c>
      <c r="BA98" s="2">
        <v>0</v>
      </c>
      <c r="BB98" s="2">
        <v>14</v>
      </c>
      <c r="BC98" s="2">
        <v>2</v>
      </c>
      <c r="BD98" s="2">
        <v>5</v>
      </c>
    </row>
    <row r="99" spans="50:56" x14ac:dyDescent="0.25">
      <c r="AX99" s="19" t="s">
        <v>163</v>
      </c>
      <c r="AY99" s="2">
        <v>0</v>
      </c>
      <c r="AZ99" s="2">
        <v>0</v>
      </c>
      <c r="BA99" s="2">
        <v>1</v>
      </c>
      <c r="BB99" s="2">
        <v>0</v>
      </c>
      <c r="BC99" s="2">
        <v>0</v>
      </c>
      <c r="BD99" s="2">
        <v>0</v>
      </c>
    </row>
    <row r="100" spans="50:56" x14ac:dyDescent="0.25">
      <c r="AX100" s="19" t="s">
        <v>164</v>
      </c>
      <c r="AY100" s="2">
        <v>5</v>
      </c>
      <c r="AZ100" s="2">
        <v>46</v>
      </c>
      <c r="BA100" s="2">
        <v>4</v>
      </c>
      <c r="BB100" s="2">
        <v>12</v>
      </c>
      <c r="BC100" s="2">
        <v>55</v>
      </c>
      <c r="BD100" s="2">
        <v>28</v>
      </c>
    </row>
    <row r="101" spans="50:56" x14ac:dyDescent="0.25">
      <c r="AX101" s="19" t="s">
        <v>165</v>
      </c>
      <c r="AY101" s="2">
        <v>3</v>
      </c>
      <c r="AZ101" s="2">
        <v>13</v>
      </c>
      <c r="BA101" s="2">
        <v>1</v>
      </c>
      <c r="BB101" s="2">
        <v>13</v>
      </c>
      <c r="BC101" s="2">
        <v>43</v>
      </c>
      <c r="BD101" s="2">
        <v>20</v>
      </c>
    </row>
    <row r="102" spans="50:56" x14ac:dyDescent="0.25">
      <c r="AX102" s="19" t="s">
        <v>166</v>
      </c>
      <c r="AY102" s="2">
        <v>0</v>
      </c>
      <c r="AZ102" s="2">
        <v>1</v>
      </c>
      <c r="BA102" s="2">
        <v>0</v>
      </c>
      <c r="BB102" s="2">
        <v>0</v>
      </c>
      <c r="BC102" s="2">
        <v>0</v>
      </c>
      <c r="BD102" s="2">
        <v>5</v>
      </c>
    </row>
    <row r="103" spans="50:56" x14ac:dyDescent="0.25">
      <c r="AX103" s="19" t="s">
        <v>167</v>
      </c>
      <c r="AY103" s="2">
        <v>31</v>
      </c>
      <c r="AZ103" s="2">
        <v>6</v>
      </c>
      <c r="BA103" s="2">
        <v>34</v>
      </c>
      <c r="BB103" s="2">
        <v>48</v>
      </c>
      <c r="BC103" s="2">
        <v>84</v>
      </c>
      <c r="BD103" s="2">
        <v>38</v>
      </c>
    </row>
    <row r="104" spans="50:56" x14ac:dyDescent="0.25">
      <c r="AX104" s="19" t="s">
        <v>168</v>
      </c>
      <c r="AY104" s="2">
        <v>18</v>
      </c>
      <c r="AZ104" s="2">
        <v>12</v>
      </c>
      <c r="BA104" s="2">
        <v>22</v>
      </c>
      <c r="BB104" s="2">
        <v>8</v>
      </c>
      <c r="BC104" s="2">
        <v>48</v>
      </c>
      <c r="BD104" s="2">
        <v>20</v>
      </c>
    </row>
    <row r="105" spans="50:56" x14ac:dyDescent="0.25">
      <c r="AX105" s="19" t="s">
        <v>169</v>
      </c>
      <c r="AY105" s="2">
        <v>23</v>
      </c>
      <c r="AZ105" s="2">
        <v>0</v>
      </c>
      <c r="BA105" s="2">
        <v>7</v>
      </c>
      <c r="BB105" s="2">
        <v>37</v>
      </c>
      <c r="BC105" s="2">
        <v>40</v>
      </c>
      <c r="BD105" s="2">
        <v>66</v>
      </c>
    </row>
    <row r="106" spans="50:56" x14ac:dyDescent="0.25">
      <c r="AX106" s="19" t="s">
        <v>170</v>
      </c>
      <c r="AY106" s="2">
        <v>1</v>
      </c>
      <c r="AZ106" s="2">
        <v>2</v>
      </c>
      <c r="BA106" s="2">
        <v>2</v>
      </c>
      <c r="BB106" s="2">
        <v>0</v>
      </c>
      <c r="BC106" s="2">
        <v>3</v>
      </c>
      <c r="BD106" s="2">
        <v>1</v>
      </c>
    </row>
    <row r="107" spans="50:56" x14ac:dyDescent="0.25">
      <c r="AX107" s="19" t="s">
        <v>171</v>
      </c>
      <c r="AY107" s="2">
        <v>0</v>
      </c>
      <c r="AZ107" s="2">
        <v>0</v>
      </c>
      <c r="BA107" s="2">
        <v>4</v>
      </c>
      <c r="BB107" s="2">
        <v>1</v>
      </c>
      <c r="BC107" s="2">
        <v>5</v>
      </c>
      <c r="BD107" s="2">
        <v>5</v>
      </c>
    </row>
    <row r="108" spans="50:56" x14ac:dyDescent="0.25">
      <c r="AX108" s="19" t="s">
        <v>172</v>
      </c>
      <c r="AY108" s="2">
        <v>24</v>
      </c>
      <c r="AZ108" s="2">
        <v>33</v>
      </c>
      <c r="BA108" s="2">
        <v>18</v>
      </c>
      <c r="BB108" s="2">
        <v>47</v>
      </c>
      <c r="BC108" s="2">
        <v>10</v>
      </c>
      <c r="BD108" s="2">
        <v>27</v>
      </c>
    </row>
    <row r="109" spans="50:56" x14ac:dyDescent="0.25">
      <c r="AX109" s="19" t="s">
        <v>173</v>
      </c>
      <c r="AY109" s="2">
        <v>12</v>
      </c>
      <c r="AZ109" s="2">
        <v>1</v>
      </c>
      <c r="BA109" s="2">
        <v>0</v>
      </c>
      <c r="BB109" s="2">
        <v>0</v>
      </c>
      <c r="BC109" s="2">
        <v>0</v>
      </c>
      <c r="BD109" s="2">
        <v>0</v>
      </c>
    </row>
    <row r="110" spans="50:56" x14ac:dyDescent="0.25">
      <c r="AX110" s="19" t="s">
        <v>174</v>
      </c>
      <c r="AY110" s="2">
        <v>1</v>
      </c>
      <c r="AZ110" s="2">
        <v>1</v>
      </c>
      <c r="BA110" s="2">
        <v>3</v>
      </c>
      <c r="BB110" s="2">
        <v>1</v>
      </c>
      <c r="BC110" s="2">
        <v>1</v>
      </c>
      <c r="BD110" s="2">
        <v>0</v>
      </c>
    </row>
    <row r="111" spans="50:56" x14ac:dyDescent="0.25">
      <c r="AX111" s="19" t="s">
        <v>175</v>
      </c>
      <c r="AY111" s="2">
        <v>8</v>
      </c>
      <c r="AZ111" s="2">
        <v>20</v>
      </c>
      <c r="BA111" s="2">
        <v>13</v>
      </c>
      <c r="BB111" s="2">
        <v>5</v>
      </c>
      <c r="BC111" s="2">
        <v>22</v>
      </c>
      <c r="BD111" s="2">
        <v>19</v>
      </c>
    </row>
    <row r="112" spans="50:56" x14ac:dyDescent="0.25">
      <c r="AX112" s="19" t="s">
        <v>176</v>
      </c>
      <c r="AY112" s="2">
        <v>45</v>
      </c>
      <c r="AZ112" s="2">
        <v>43</v>
      </c>
      <c r="BA112" s="2">
        <v>13</v>
      </c>
      <c r="BB112" s="2">
        <v>28</v>
      </c>
      <c r="BC112" s="2">
        <v>89</v>
      </c>
      <c r="BD112" s="2">
        <v>41</v>
      </c>
    </row>
    <row r="113" spans="50:56" x14ac:dyDescent="0.25">
      <c r="AX113" s="19" t="s">
        <v>177</v>
      </c>
      <c r="AY113" s="2">
        <v>0</v>
      </c>
      <c r="AZ113" s="2">
        <v>3</v>
      </c>
      <c r="BA113" s="2">
        <v>25</v>
      </c>
      <c r="BB113" s="2">
        <v>26</v>
      </c>
      <c r="BC113" s="2">
        <v>41</v>
      </c>
      <c r="BD113" s="2">
        <v>28</v>
      </c>
    </row>
    <row r="114" spans="50:56" x14ac:dyDescent="0.25">
      <c r="AX114" s="19" t="s">
        <v>178</v>
      </c>
      <c r="AY114" s="2">
        <v>1</v>
      </c>
      <c r="AZ114" s="2">
        <v>2</v>
      </c>
      <c r="BA114" s="2">
        <v>0</v>
      </c>
      <c r="BB114" s="2">
        <v>3</v>
      </c>
      <c r="BC114" s="2">
        <v>2</v>
      </c>
      <c r="BD114" s="2">
        <v>0</v>
      </c>
    </row>
    <row r="115" spans="50:56" x14ac:dyDescent="0.25">
      <c r="AX115" s="19" t="s">
        <v>179</v>
      </c>
      <c r="AY115" s="2">
        <v>0</v>
      </c>
      <c r="AZ115" s="2">
        <v>2</v>
      </c>
      <c r="BA115" s="2">
        <v>0</v>
      </c>
      <c r="BB115" s="2">
        <v>1</v>
      </c>
      <c r="BC115" s="2">
        <v>18</v>
      </c>
      <c r="BD115" s="2">
        <v>3</v>
      </c>
    </row>
    <row r="116" spans="50:56" x14ac:dyDescent="0.25">
      <c r="AX116" s="19" t="s">
        <v>180</v>
      </c>
      <c r="AY116" s="2">
        <v>0</v>
      </c>
      <c r="AZ116" s="2">
        <v>0</v>
      </c>
      <c r="BA116" s="2">
        <v>1</v>
      </c>
      <c r="BB116" s="2">
        <v>1</v>
      </c>
      <c r="BC116" s="2">
        <v>2</v>
      </c>
      <c r="BD116" s="2">
        <v>8</v>
      </c>
    </row>
    <row r="117" spans="50:56" x14ac:dyDescent="0.25">
      <c r="AX117" s="19" t="s">
        <v>181</v>
      </c>
      <c r="AY117" s="2">
        <v>150</v>
      </c>
      <c r="AZ117" s="2">
        <v>71</v>
      </c>
      <c r="BA117" s="2">
        <v>78</v>
      </c>
      <c r="BB117" s="2">
        <v>52</v>
      </c>
      <c r="BC117" s="2">
        <v>175</v>
      </c>
      <c r="BD117" s="2">
        <v>122</v>
      </c>
    </row>
    <row r="118" spans="50:56" x14ac:dyDescent="0.25">
      <c r="AX118" s="19" t="s">
        <v>182</v>
      </c>
      <c r="AY118" s="2">
        <v>9</v>
      </c>
      <c r="AZ118" s="2">
        <v>6</v>
      </c>
      <c r="BA118" s="2">
        <v>0</v>
      </c>
      <c r="BB118" s="2">
        <v>0</v>
      </c>
      <c r="BC118" s="2">
        <v>0</v>
      </c>
      <c r="BD118" s="2">
        <v>3</v>
      </c>
    </row>
    <row r="119" spans="50:56" x14ac:dyDescent="0.25">
      <c r="AX119" s="19" t="s">
        <v>183</v>
      </c>
      <c r="AY119" s="2">
        <v>0</v>
      </c>
      <c r="AZ119" s="2">
        <v>2</v>
      </c>
      <c r="BA119" s="2">
        <v>2</v>
      </c>
      <c r="BB119" s="2">
        <v>1</v>
      </c>
      <c r="BC119" s="2">
        <v>0</v>
      </c>
      <c r="BD119" s="2">
        <v>0</v>
      </c>
    </row>
    <row r="120" spans="50:56" x14ac:dyDescent="0.25">
      <c r="AX120" s="19" t="s">
        <v>184</v>
      </c>
      <c r="AY120" s="2">
        <v>12</v>
      </c>
      <c r="AZ120" s="2">
        <v>47</v>
      </c>
      <c r="BA120" s="2">
        <v>18</v>
      </c>
      <c r="BB120" s="2">
        <v>55</v>
      </c>
      <c r="BC120" s="2">
        <v>89</v>
      </c>
      <c r="BD120" s="2">
        <v>58</v>
      </c>
    </row>
    <row r="121" spans="50:56" x14ac:dyDescent="0.25">
      <c r="AX121" s="19" t="s">
        <v>185</v>
      </c>
      <c r="AY121" s="2">
        <v>3</v>
      </c>
      <c r="AZ121" s="2">
        <v>2</v>
      </c>
      <c r="BA121" s="2">
        <v>0</v>
      </c>
      <c r="BB121" s="2">
        <v>0</v>
      </c>
      <c r="BC121" s="2">
        <v>0</v>
      </c>
      <c r="BD121" s="2">
        <v>0</v>
      </c>
    </row>
    <row r="122" spans="50:56" x14ac:dyDescent="0.25">
      <c r="AX122" s="19" t="s">
        <v>186</v>
      </c>
      <c r="AY122" s="2">
        <v>33</v>
      </c>
      <c r="AZ122" s="2">
        <v>12</v>
      </c>
      <c r="BA122" s="2">
        <v>12</v>
      </c>
      <c r="BB122" s="2">
        <v>8</v>
      </c>
      <c r="BC122" s="2">
        <v>38</v>
      </c>
      <c r="BD122" s="2">
        <v>47</v>
      </c>
    </row>
    <row r="123" spans="50:56" x14ac:dyDescent="0.25">
      <c r="AX123" s="19" t="s">
        <v>278</v>
      </c>
      <c r="AY123" s="2">
        <v>3</v>
      </c>
      <c r="AZ123" s="2">
        <v>12</v>
      </c>
      <c r="BA123" s="2">
        <v>1</v>
      </c>
      <c r="BB123" s="2">
        <v>7</v>
      </c>
      <c r="BC123" s="2">
        <v>14</v>
      </c>
      <c r="BD123" s="2">
        <v>17</v>
      </c>
    </row>
    <row r="124" spans="50:56" x14ac:dyDescent="0.25">
      <c r="AX124" s="19" t="s">
        <v>187</v>
      </c>
      <c r="AY124" s="2">
        <v>74</v>
      </c>
      <c r="AZ124" s="2">
        <v>55</v>
      </c>
      <c r="BA124" s="2">
        <v>180</v>
      </c>
      <c r="BB124" s="2">
        <v>99</v>
      </c>
      <c r="BC124" s="2">
        <v>290</v>
      </c>
      <c r="BD124" s="2">
        <v>95</v>
      </c>
    </row>
    <row r="125" spans="50:56" x14ac:dyDescent="0.25">
      <c r="AX125" s="19" t="s">
        <v>188</v>
      </c>
      <c r="AY125" s="2">
        <v>15</v>
      </c>
      <c r="AZ125" s="2">
        <v>13</v>
      </c>
      <c r="BA125" s="2">
        <v>22</v>
      </c>
      <c r="BB125" s="2">
        <v>23</v>
      </c>
      <c r="BC125" s="2">
        <v>49</v>
      </c>
      <c r="BD125" s="2">
        <v>23</v>
      </c>
    </row>
    <row r="126" spans="50:56" x14ac:dyDescent="0.25">
      <c r="AX126" s="19" t="s">
        <v>189</v>
      </c>
      <c r="AY126" s="2">
        <v>3</v>
      </c>
      <c r="AZ126" s="2">
        <v>4</v>
      </c>
      <c r="BA126" s="2">
        <v>2</v>
      </c>
      <c r="BB126" s="2">
        <v>0</v>
      </c>
      <c r="BC126" s="2">
        <v>4</v>
      </c>
      <c r="BD126" s="2">
        <v>8</v>
      </c>
    </row>
    <row r="127" spans="50:56" x14ac:dyDescent="0.25">
      <c r="AX127" s="19" t="s">
        <v>264</v>
      </c>
      <c r="AY127" s="2">
        <v>0</v>
      </c>
      <c r="AZ127" s="2">
        <v>1</v>
      </c>
      <c r="BA127" s="2">
        <v>4</v>
      </c>
      <c r="BB127" s="2">
        <v>1</v>
      </c>
      <c r="BC127" s="2">
        <v>1</v>
      </c>
      <c r="BD127" s="2">
        <v>1</v>
      </c>
    </row>
    <row r="128" spans="50:56" x14ac:dyDescent="0.25">
      <c r="AX128" s="19" t="s">
        <v>190</v>
      </c>
      <c r="AY128" s="2">
        <v>1</v>
      </c>
      <c r="AZ128" s="2">
        <v>3</v>
      </c>
      <c r="BA128" s="2">
        <v>4</v>
      </c>
      <c r="BB128" s="2">
        <v>2</v>
      </c>
      <c r="BC128" s="2">
        <v>11</v>
      </c>
      <c r="BD128" s="2">
        <v>14</v>
      </c>
    </row>
    <row r="129" spans="50:64" x14ac:dyDescent="0.25">
      <c r="AX129" s="19" t="s">
        <v>191</v>
      </c>
      <c r="AY129" s="2">
        <v>41</v>
      </c>
      <c r="AZ129" s="2">
        <v>55</v>
      </c>
      <c r="BA129" s="2">
        <v>42</v>
      </c>
      <c r="BB129" s="2">
        <v>42</v>
      </c>
      <c r="BC129" s="2">
        <v>24</v>
      </c>
      <c r="BD129" s="2">
        <v>13</v>
      </c>
    </row>
    <row r="130" spans="50:64" x14ac:dyDescent="0.25">
      <c r="AX130" s="19" t="s">
        <v>192</v>
      </c>
      <c r="AY130" s="2">
        <v>45</v>
      </c>
      <c r="AZ130" s="2">
        <v>10</v>
      </c>
      <c r="BA130" s="2">
        <v>7</v>
      </c>
      <c r="BB130" s="2">
        <v>36</v>
      </c>
      <c r="BC130" s="2">
        <v>49</v>
      </c>
      <c r="BD130" s="2">
        <v>51</v>
      </c>
    </row>
    <row r="131" spans="50:64" x14ac:dyDescent="0.25">
      <c r="AX131" s="19" t="s">
        <v>193</v>
      </c>
      <c r="AY131" s="2">
        <v>3</v>
      </c>
      <c r="AZ131" s="2">
        <v>0</v>
      </c>
      <c r="BA131" s="2">
        <v>2</v>
      </c>
      <c r="BB131" s="2">
        <v>15</v>
      </c>
      <c r="BC131" s="2">
        <v>10</v>
      </c>
      <c r="BD131" s="2">
        <v>34</v>
      </c>
    </row>
    <row r="132" spans="50:64" x14ac:dyDescent="0.25">
      <c r="AX132" s="19" t="s">
        <v>194</v>
      </c>
      <c r="AY132" s="2">
        <v>7</v>
      </c>
      <c r="AZ132" s="2">
        <v>7</v>
      </c>
      <c r="BA132" s="2">
        <v>5</v>
      </c>
      <c r="BB132" s="2">
        <v>5</v>
      </c>
      <c r="BC132" s="2">
        <v>21</v>
      </c>
      <c r="BD132" s="2">
        <v>10</v>
      </c>
    </row>
    <row r="133" spans="50:64" x14ac:dyDescent="0.25">
      <c r="AX133" s="19" t="s">
        <v>195</v>
      </c>
      <c r="AY133" s="2">
        <v>5</v>
      </c>
      <c r="AZ133" s="2">
        <v>8</v>
      </c>
      <c r="BA133" s="2">
        <v>1</v>
      </c>
      <c r="BB133" s="2">
        <v>2</v>
      </c>
      <c r="BC133" s="2">
        <v>1</v>
      </c>
      <c r="BD133" s="2">
        <v>3</v>
      </c>
    </row>
    <row r="134" spans="50:64" x14ac:dyDescent="0.25">
      <c r="AX134" s="19" t="s">
        <v>196</v>
      </c>
      <c r="AY134" s="2">
        <v>0</v>
      </c>
      <c r="AZ134" s="2">
        <v>0</v>
      </c>
      <c r="BA134" s="2">
        <v>0</v>
      </c>
      <c r="BB134" s="2">
        <v>0</v>
      </c>
      <c r="BC134" s="2">
        <v>0</v>
      </c>
      <c r="BD134" s="2">
        <v>0</v>
      </c>
    </row>
    <row r="135" spans="50:64" x14ac:dyDescent="0.25">
      <c r="AX135" s="19" t="s">
        <v>197</v>
      </c>
      <c r="AY135" s="2">
        <v>46</v>
      </c>
      <c r="AZ135" s="2">
        <v>38</v>
      </c>
      <c r="BA135" s="2">
        <v>19</v>
      </c>
      <c r="BB135" s="2">
        <v>46</v>
      </c>
      <c r="BC135" s="2">
        <v>27</v>
      </c>
      <c r="BD135" s="2">
        <v>30</v>
      </c>
    </row>
    <row r="136" spans="50:64" x14ac:dyDescent="0.25">
      <c r="AX136" s="19" t="s">
        <v>198</v>
      </c>
      <c r="AY136" s="2">
        <v>200</v>
      </c>
      <c r="AZ136" s="2">
        <v>66</v>
      </c>
      <c r="BA136" s="2">
        <v>98</v>
      </c>
      <c r="BB136" s="2">
        <v>97</v>
      </c>
      <c r="BC136" s="2">
        <v>219</v>
      </c>
      <c r="BD136" s="2">
        <v>272</v>
      </c>
    </row>
    <row r="137" spans="50:64" x14ac:dyDescent="0.25">
      <c r="AX137" s="19" t="s">
        <v>199</v>
      </c>
      <c r="AY137" s="2">
        <v>69</v>
      </c>
      <c r="AZ137" s="2">
        <v>12</v>
      </c>
      <c r="BA137" s="2">
        <v>21</v>
      </c>
      <c r="BB137" s="2">
        <v>25</v>
      </c>
      <c r="BC137" s="2">
        <v>46</v>
      </c>
      <c r="BD137" s="2">
        <v>67</v>
      </c>
    </row>
    <row r="138" spans="50:64" x14ac:dyDescent="0.25">
      <c r="AX138" s="19" t="s">
        <v>200</v>
      </c>
      <c r="AY138" s="2">
        <v>10</v>
      </c>
      <c r="AZ138" s="2">
        <v>20</v>
      </c>
      <c r="BA138" s="2">
        <v>1</v>
      </c>
      <c r="BB138" s="2">
        <v>9</v>
      </c>
      <c r="BC138" s="2">
        <v>5</v>
      </c>
      <c r="BD138" s="2">
        <v>14</v>
      </c>
    </row>
    <row r="139" spans="50:64" x14ac:dyDescent="0.25">
      <c r="AX139" s="19" t="s">
        <v>201</v>
      </c>
      <c r="AY139" s="2">
        <v>0</v>
      </c>
      <c r="AZ139" s="2">
        <v>0</v>
      </c>
      <c r="BA139" s="2">
        <v>0</v>
      </c>
      <c r="BB139" s="2">
        <v>0</v>
      </c>
      <c r="BC139" s="2">
        <v>0</v>
      </c>
      <c r="BD139" s="2">
        <v>0</v>
      </c>
    </row>
    <row r="140" spans="50:64" x14ac:dyDescent="0.25">
      <c r="AX140" s="19" t="s">
        <v>202</v>
      </c>
      <c r="AY140" s="2">
        <v>73</v>
      </c>
      <c r="AZ140" s="2">
        <v>37</v>
      </c>
      <c r="BA140" s="2">
        <v>52</v>
      </c>
      <c r="BB140" s="2">
        <v>44</v>
      </c>
      <c r="BC140" s="2">
        <v>59</v>
      </c>
      <c r="BD140" s="2">
        <v>98</v>
      </c>
    </row>
    <row r="142" spans="50:64" x14ac:dyDescent="0.25">
      <c r="AY142" s="27" t="s">
        <v>51</v>
      </c>
      <c r="AZ142" s="27" t="s">
        <v>52</v>
      </c>
      <c r="BA142" s="27" t="s">
        <v>53</v>
      </c>
      <c r="BB142" s="27" t="s">
        <v>54</v>
      </c>
      <c r="BC142" s="27" t="s">
        <v>55</v>
      </c>
      <c r="BD142" s="27" t="s">
        <v>56</v>
      </c>
      <c r="BE142" s="27" t="s">
        <v>57</v>
      </c>
      <c r="BF142" s="27" t="s">
        <v>58</v>
      </c>
      <c r="BG142" s="27" t="s">
        <v>59</v>
      </c>
      <c r="BH142" s="27" t="s">
        <v>60</v>
      </c>
      <c r="BI142" s="27" t="s">
        <v>61</v>
      </c>
      <c r="BJ142" s="27" t="s">
        <v>62</v>
      </c>
      <c r="BK142" s="27" t="s">
        <v>63</v>
      </c>
      <c r="BL142" s="27" t="s">
        <v>64</v>
      </c>
    </row>
    <row r="143" spans="50:64" x14ac:dyDescent="0.25">
      <c r="AY143">
        <f t="shared" ref="AY143:BD143" si="15">IF(COUNTIF(AY7:AY140,"&gt;0")=0,"",COUNTIF(AY7:AY140,"&gt;0"))</f>
        <v>92</v>
      </c>
      <c r="AZ143">
        <f t="shared" si="15"/>
        <v>98</v>
      </c>
      <c r="BA143">
        <f t="shared" si="15"/>
        <v>92</v>
      </c>
      <c r="BB143">
        <f t="shared" si="15"/>
        <v>87</v>
      </c>
      <c r="BC143">
        <f t="shared" si="15"/>
        <v>97</v>
      </c>
      <c r="BD143">
        <f t="shared" si="15"/>
        <v>101</v>
      </c>
      <c r="BE143" t="str">
        <f t="shared" ref="BE143:BL143" si="16">IF(COUNTIF(BE7:BE140,"&gt;0")=0,"",COUNTIF(BE7:BE140,"&gt;0"))</f>
        <v/>
      </c>
      <c r="BF143" t="str">
        <f t="shared" si="16"/>
        <v/>
      </c>
      <c r="BG143" t="str">
        <f t="shared" si="16"/>
        <v/>
      </c>
      <c r="BH143" t="str">
        <f t="shared" si="16"/>
        <v/>
      </c>
      <c r="BI143" t="str">
        <f t="shared" si="16"/>
        <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
  <sheetViews>
    <sheetView topLeftCell="I40" workbookViewId="0">
      <selection activeCell="S30" sqref="S30"/>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2" t="s">
        <v>296</v>
      </c>
      <c r="C1" s="132"/>
      <c r="D1" s="38"/>
      <c r="E1" s="133" t="s">
        <v>298</v>
      </c>
      <c r="F1" s="133"/>
      <c r="G1" s="133"/>
      <c r="H1" s="133"/>
      <c r="I1" s="133"/>
      <c r="J1" s="133"/>
      <c r="K1" s="133"/>
      <c r="L1" s="133"/>
      <c r="M1" s="133"/>
      <c r="N1" s="133"/>
      <c r="O1" s="133"/>
      <c r="P1" s="133"/>
      <c r="Q1" s="133"/>
      <c r="R1" s="133"/>
      <c r="S1" s="133"/>
      <c r="T1" s="133"/>
      <c r="U1" s="38"/>
      <c r="W1" s="132" t="s">
        <v>280</v>
      </c>
      <c r="X1" s="132"/>
      <c r="Y1" s="132"/>
      <c r="Z1" s="132"/>
      <c r="AB1" s="132" t="s">
        <v>281</v>
      </c>
      <c r="AC1" s="132"/>
      <c r="AD1" s="132"/>
      <c r="AE1" s="132"/>
    </row>
    <row r="2" spans="1:31" x14ac:dyDescent="0.25">
      <c r="J2" s="44"/>
      <c r="K2" s="44"/>
      <c r="L2" s="44"/>
      <c r="M2" s="44"/>
      <c r="N2" s="44"/>
      <c r="O2" s="44"/>
      <c r="P2" s="44"/>
      <c r="Q2" s="44"/>
      <c r="R2" s="44"/>
      <c r="S2" s="44"/>
      <c r="T2" s="44"/>
      <c r="U2" s="44"/>
    </row>
    <row r="3" spans="1:31" x14ac:dyDescent="0.25">
      <c r="B3" s="18" t="s">
        <v>47</v>
      </c>
      <c r="C3" t="s" vm="2">
        <v>261</v>
      </c>
      <c r="E3" s="18" t="s">
        <v>47</v>
      </c>
      <c r="F3" t="s" vm="2">
        <v>261</v>
      </c>
      <c r="M3" t="s">
        <v>328</v>
      </c>
      <c r="N3" t="s">
        <v>48</v>
      </c>
      <c r="O3" t="s">
        <v>2</v>
      </c>
      <c r="P3" t="s">
        <v>279</v>
      </c>
      <c r="Q3" t="s">
        <v>3</v>
      </c>
      <c r="R3" t="s">
        <v>269</v>
      </c>
      <c r="S3" t="s">
        <v>277</v>
      </c>
      <c r="T3" t="s">
        <v>297</v>
      </c>
      <c r="W3" s="18" t="s">
        <v>47</v>
      </c>
      <c r="X3" t="s" vm="2">
        <v>261</v>
      </c>
      <c r="AB3" s="18" t="s">
        <v>47</v>
      </c>
      <c r="AC3" t="s" vm="2">
        <v>261</v>
      </c>
    </row>
    <row r="4" spans="1:31" x14ac:dyDescent="0.25">
      <c r="M4" s="21" t="s">
        <v>51</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44</v>
      </c>
      <c r="C5" t="s">
        <v>43</v>
      </c>
      <c r="E5" s="18" t="s">
        <v>43</v>
      </c>
      <c r="F5" s="18" t="s">
        <v>49</v>
      </c>
      <c r="M5" s="20" t="s">
        <v>52</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44</v>
      </c>
      <c r="X5" t="s">
        <v>43</v>
      </c>
      <c r="Z5" s="10">
        <f>MAX(X6:X1048576)</f>
        <v>12</v>
      </c>
      <c r="AB5" s="18" t="s">
        <v>44</v>
      </c>
      <c r="AC5" t="s">
        <v>43</v>
      </c>
      <c r="AE5" s="10">
        <f>COUNTIF(AC6:AC1048576,"0")</f>
        <v>4</v>
      </c>
    </row>
    <row r="6" spans="1:31" x14ac:dyDescent="0.25">
      <c r="B6" s="19" t="s">
        <v>45</v>
      </c>
      <c r="C6" s="2">
        <v>25</v>
      </c>
      <c r="D6" s="2"/>
      <c r="E6" s="18" t="s">
        <v>44</v>
      </c>
      <c r="F6" t="s">
        <v>2</v>
      </c>
      <c r="G6" t="s">
        <v>265</v>
      </c>
      <c r="H6" t="s">
        <v>50</v>
      </c>
      <c r="I6" t="s">
        <v>266</v>
      </c>
      <c r="J6" t="s">
        <v>267</v>
      </c>
      <c r="K6" t="s">
        <v>46</v>
      </c>
      <c r="M6" s="20" t="s">
        <v>53</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270</v>
      </c>
      <c r="X6" s="2">
        <v>2</v>
      </c>
      <c r="Z6" s="10">
        <f>MATCH(Z5,X6:X1048576,0)</f>
        <v>37</v>
      </c>
      <c r="AB6" s="19" t="s">
        <v>270</v>
      </c>
      <c r="AC6" s="2">
        <v>2</v>
      </c>
      <c r="AE6" s="10">
        <f>COUNTA(AC6:AC1048576)</f>
        <v>42</v>
      </c>
    </row>
    <row r="7" spans="1:31" x14ac:dyDescent="0.25">
      <c r="B7" s="19" t="s">
        <v>282</v>
      </c>
      <c r="C7" s="2">
        <v>30</v>
      </c>
      <c r="D7" s="2"/>
      <c r="E7" s="19" t="s">
        <v>51</v>
      </c>
      <c r="F7" s="2">
        <v>0</v>
      </c>
      <c r="G7" s="2">
        <v>13</v>
      </c>
      <c r="H7" s="2">
        <v>8</v>
      </c>
      <c r="I7" s="2">
        <v>2</v>
      </c>
      <c r="J7" s="2">
        <v>2</v>
      </c>
      <c r="K7" s="2">
        <v>25</v>
      </c>
      <c r="L7" s="2"/>
      <c r="M7" s="20" t="s">
        <v>54</v>
      </c>
      <c r="N7">
        <f t="shared" si="4"/>
        <v>17</v>
      </c>
      <c r="O7">
        <f t="shared" si="5"/>
        <v>0</v>
      </c>
      <c r="P7">
        <f t="shared" si="6"/>
        <v>11</v>
      </c>
      <c r="Q7">
        <f t="shared" si="0"/>
        <v>3</v>
      </c>
      <c r="R7">
        <f t="shared" si="1"/>
        <v>2</v>
      </c>
      <c r="S7">
        <f t="shared" si="2"/>
        <v>1</v>
      </c>
      <c r="T7">
        <f t="shared" si="3"/>
        <v>3</v>
      </c>
      <c r="W7" s="19" t="s">
        <v>271</v>
      </c>
      <c r="X7" s="2">
        <v>2</v>
      </c>
      <c r="Z7" s="10" t="str">
        <f>INDEX(W6:W1048576,Z6,0)</f>
        <v>08/01/19</v>
      </c>
      <c r="AB7" s="19" t="s">
        <v>271</v>
      </c>
      <c r="AC7" s="2">
        <v>2</v>
      </c>
      <c r="AE7" s="22">
        <f>AE5/AE6</f>
        <v>9.5238095238095233E-2</v>
      </c>
    </row>
    <row r="8" spans="1:31" x14ac:dyDescent="0.25">
      <c r="B8" s="19" t="s">
        <v>283</v>
      </c>
      <c r="C8" s="2">
        <v>15</v>
      </c>
      <c r="E8" s="19" t="s">
        <v>52</v>
      </c>
      <c r="F8" s="2">
        <v>0</v>
      </c>
      <c r="G8" s="2">
        <v>18</v>
      </c>
      <c r="H8" s="2">
        <v>8</v>
      </c>
      <c r="I8" s="2">
        <v>2</v>
      </c>
      <c r="J8" s="2">
        <v>2</v>
      </c>
      <c r="K8" s="2">
        <v>30</v>
      </c>
      <c r="L8" s="2"/>
      <c r="M8" s="20" t="s">
        <v>55</v>
      </c>
      <c r="N8">
        <f t="shared" si="4"/>
        <v>17</v>
      </c>
      <c r="O8">
        <f t="shared" si="5"/>
        <v>1</v>
      </c>
      <c r="P8">
        <f t="shared" si="6"/>
        <v>4</v>
      </c>
      <c r="Q8">
        <f t="shared" si="0"/>
        <v>10</v>
      </c>
      <c r="R8">
        <f t="shared" si="1"/>
        <v>2</v>
      </c>
      <c r="S8">
        <f t="shared" si="2"/>
        <v>0</v>
      </c>
      <c r="T8">
        <f t="shared" si="3"/>
        <v>2</v>
      </c>
      <c r="W8" s="19" t="s">
        <v>272</v>
      </c>
      <c r="X8" s="2">
        <v>3</v>
      </c>
      <c r="AB8" s="19" t="s">
        <v>272</v>
      </c>
      <c r="AC8" s="2">
        <v>3</v>
      </c>
    </row>
    <row r="9" spans="1:31" x14ac:dyDescent="0.25">
      <c r="B9" s="19" t="s">
        <v>284</v>
      </c>
      <c r="C9" s="2">
        <v>17</v>
      </c>
      <c r="E9" s="19" t="s">
        <v>53</v>
      </c>
      <c r="F9" s="2">
        <v>0</v>
      </c>
      <c r="G9" s="2">
        <v>3</v>
      </c>
      <c r="H9" s="2">
        <v>4</v>
      </c>
      <c r="I9" s="2">
        <v>4</v>
      </c>
      <c r="J9" s="2">
        <v>4</v>
      </c>
      <c r="K9" s="2">
        <v>15</v>
      </c>
      <c r="M9" s="20" t="s">
        <v>56</v>
      </c>
      <c r="N9">
        <f t="shared" si="4"/>
        <v>38</v>
      </c>
      <c r="O9">
        <f>VLOOKUP(M9, $E$7:$K$1048576, 2,FALSE)</f>
        <v>0</v>
      </c>
      <c r="P9">
        <f t="shared" si="6"/>
        <v>30</v>
      </c>
      <c r="Q9">
        <f t="shared" si="0"/>
        <v>6</v>
      </c>
      <c r="R9">
        <f t="shared" si="1"/>
        <v>2</v>
      </c>
      <c r="S9">
        <f t="shared" si="2"/>
        <v>0</v>
      </c>
      <c r="T9">
        <f t="shared" si="3"/>
        <v>2</v>
      </c>
      <c r="W9" s="19" t="s">
        <v>273</v>
      </c>
      <c r="X9" s="2">
        <v>3</v>
      </c>
      <c r="AB9" s="19" t="s">
        <v>273</v>
      </c>
      <c r="AC9" s="2">
        <v>3</v>
      </c>
    </row>
    <row r="10" spans="1:31" x14ac:dyDescent="0.25">
      <c r="B10" s="19" t="s">
        <v>285</v>
      </c>
      <c r="C10" s="2">
        <v>17</v>
      </c>
      <c r="E10" s="19" t="s">
        <v>54</v>
      </c>
      <c r="F10" s="2">
        <v>0</v>
      </c>
      <c r="G10" s="2">
        <v>11</v>
      </c>
      <c r="H10" s="2">
        <v>3</v>
      </c>
      <c r="I10" s="2">
        <v>2</v>
      </c>
      <c r="J10" s="2">
        <v>1</v>
      </c>
      <c r="K10" s="2">
        <v>17</v>
      </c>
      <c r="M10" s="20" t="s">
        <v>57</v>
      </c>
      <c r="N10" t="e">
        <f t="shared" si="4"/>
        <v>#N/A</v>
      </c>
      <c r="O10" t="e">
        <f t="shared" si="5"/>
        <v>#N/A</v>
      </c>
      <c r="P10" t="e">
        <f t="shared" si="6"/>
        <v>#N/A</v>
      </c>
      <c r="Q10" t="e">
        <f t="shared" si="0"/>
        <v>#N/A</v>
      </c>
      <c r="R10" t="e">
        <f t="shared" si="1"/>
        <v>#N/A</v>
      </c>
      <c r="S10" t="e">
        <f t="shared" si="2"/>
        <v>#N/A</v>
      </c>
      <c r="T10" t="e">
        <f t="shared" si="3"/>
        <v>#N/A</v>
      </c>
      <c r="W10" s="19" t="s">
        <v>274</v>
      </c>
      <c r="X10" s="2">
        <v>3</v>
      </c>
      <c r="AB10" s="19" t="s">
        <v>274</v>
      </c>
      <c r="AC10" s="2">
        <v>3</v>
      </c>
    </row>
    <row r="11" spans="1:31" x14ac:dyDescent="0.25">
      <c r="B11" s="19" t="s">
        <v>286</v>
      </c>
      <c r="C11" s="2">
        <v>38</v>
      </c>
      <c r="E11" s="19" t="s">
        <v>55</v>
      </c>
      <c r="F11" s="2">
        <v>1</v>
      </c>
      <c r="G11" s="2">
        <v>4</v>
      </c>
      <c r="H11" s="2">
        <v>10</v>
      </c>
      <c r="I11" s="2">
        <v>2</v>
      </c>
      <c r="J11" s="2">
        <v>0</v>
      </c>
      <c r="K11" s="2">
        <v>17</v>
      </c>
      <c r="M11" s="20" t="s">
        <v>58</v>
      </c>
      <c r="N11" t="e">
        <f t="shared" si="4"/>
        <v>#N/A</v>
      </c>
      <c r="O11" t="e">
        <f t="shared" si="5"/>
        <v>#N/A</v>
      </c>
      <c r="P11" t="e">
        <f t="shared" si="6"/>
        <v>#N/A</v>
      </c>
      <c r="Q11" t="e">
        <f t="shared" si="0"/>
        <v>#N/A</v>
      </c>
      <c r="R11" t="e">
        <f t="shared" si="1"/>
        <v>#N/A</v>
      </c>
      <c r="S11" t="e">
        <f t="shared" si="2"/>
        <v>#N/A</v>
      </c>
      <c r="T11" t="e">
        <f t="shared" si="3"/>
        <v>#N/A</v>
      </c>
      <c r="W11" s="19" t="s">
        <v>275</v>
      </c>
      <c r="X11" s="2">
        <v>8</v>
      </c>
      <c r="AB11" s="19" t="s">
        <v>275</v>
      </c>
      <c r="AC11" s="2">
        <v>8</v>
      </c>
    </row>
    <row r="12" spans="1:31" x14ac:dyDescent="0.25">
      <c r="B12" s="19" t="s">
        <v>46</v>
      </c>
      <c r="C12" s="2">
        <v>142</v>
      </c>
      <c r="E12" s="19" t="s">
        <v>56</v>
      </c>
      <c r="F12" s="2">
        <v>0</v>
      </c>
      <c r="G12" s="2">
        <v>30</v>
      </c>
      <c r="H12" s="2">
        <v>6</v>
      </c>
      <c r="I12" s="2">
        <v>2</v>
      </c>
      <c r="J12" s="2">
        <v>0</v>
      </c>
      <c r="K12" s="2">
        <v>38</v>
      </c>
      <c r="M12" s="20" t="s">
        <v>59</v>
      </c>
      <c r="N12" t="e">
        <f t="shared" si="4"/>
        <v>#N/A</v>
      </c>
      <c r="O12" t="e">
        <f t="shared" si="5"/>
        <v>#N/A</v>
      </c>
      <c r="P12" t="e">
        <f t="shared" si="6"/>
        <v>#N/A</v>
      </c>
      <c r="Q12" t="e">
        <f t="shared" si="0"/>
        <v>#N/A</v>
      </c>
      <c r="R12" t="e">
        <f>VLOOKUP(M12, $E$7:$K$1048576, 5,FALSE)</f>
        <v>#N/A</v>
      </c>
      <c r="S12" t="e">
        <f t="shared" si="2"/>
        <v>#N/A</v>
      </c>
      <c r="T12" t="e">
        <f t="shared" si="3"/>
        <v>#N/A</v>
      </c>
      <c r="W12" s="19" t="s">
        <v>276</v>
      </c>
      <c r="X12" s="2">
        <v>4</v>
      </c>
      <c r="AB12" s="19" t="s">
        <v>276</v>
      </c>
      <c r="AC12" s="2">
        <v>4</v>
      </c>
    </row>
    <row r="13" spans="1:31" x14ac:dyDescent="0.25">
      <c r="E13" s="19" t="s">
        <v>46</v>
      </c>
      <c r="F13" s="2">
        <v>1</v>
      </c>
      <c r="G13" s="2">
        <v>79</v>
      </c>
      <c r="H13" s="2">
        <v>39</v>
      </c>
      <c r="I13" s="2">
        <v>14</v>
      </c>
      <c r="J13" s="2">
        <v>9</v>
      </c>
      <c r="K13" s="2">
        <v>142</v>
      </c>
      <c r="M13" s="20" t="s">
        <v>60</v>
      </c>
      <c r="N13" t="e">
        <f t="shared" si="4"/>
        <v>#N/A</v>
      </c>
      <c r="O13" t="e">
        <f t="shared" si="5"/>
        <v>#N/A</v>
      </c>
      <c r="P13" t="e">
        <f t="shared" si="6"/>
        <v>#N/A</v>
      </c>
      <c r="Q13" t="e">
        <f t="shared" si="0"/>
        <v>#N/A</v>
      </c>
      <c r="R13" t="e">
        <f t="shared" si="1"/>
        <v>#N/A</v>
      </c>
      <c r="S13" t="e">
        <f t="shared" si="2"/>
        <v>#N/A</v>
      </c>
      <c r="T13" t="e">
        <f t="shared" si="3"/>
        <v>#N/A</v>
      </c>
      <c r="W13" s="19" t="s">
        <v>332</v>
      </c>
      <c r="X13" s="2">
        <v>7</v>
      </c>
      <c r="AB13" s="19" t="s">
        <v>332</v>
      </c>
      <c r="AC13" s="2">
        <v>7</v>
      </c>
    </row>
    <row r="14" spans="1:31" x14ac:dyDescent="0.25">
      <c r="M14" s="20" t="s">
        <v>61</v>
      </c>
      <c r="N14" t="e">
        <f t="shared" si="4"/>
        <v>#N/A</v>
      </c>
      <c r="O14" t="e">
        <f t="shared" si="5"/>
        <v>#N/A</v>
      </c>
      <c r="P14" t="e">
        <f t="shared" si="6"/>
        <v>#N/A</v>
      </c>
      <c r="Q14" t="e">
        <f t="shared" si="0"/>
        <v>#N/A</v>
      </c>
      <c r="R14" t="e">
        <f t="shared" si="1"/>
        <v>#N/A</v>
      </c>
      <c r="S14" t="e">
        <f t="shared" si="2"/>
        <v>#N/A</v>
      </c>
      <c r="T14" t="e">
        <f t="shared" si="3"/>
        <v>#N/A</v>
      </c>
      <c r="W14" s="19" t="s">
        <v>333</v>
      </c>
      <c r="X14" s="2">
        <v>3</v>
      </c>
      <c r="AB14" s="19" t="s">
        <v>333</v>
      </c>
      <c r="AC14" s="2">
        <v>3</v>
      </c>
    </row>
    <row r="15" spans="1:31" x14ac:dyDescent="0.25">
      <c r="M15" s="20" t="s">
        <v>62</v>
      </c>
      <c r="N15" t="e">
        <f t="shared" si="4"/>
        <v>#N/A</v>
      </c>
      <c r="O15" t="e">
        <f t="shared" si="5"/>
        <v>#N/A</v>
      </c>
      <c r="P15" t="e">
        <f t="shared" si="6"/>
        <v>#N/A</v>
      </c>
      <c r="Q15" t="e">
        <f t="shared" si="0"/>
        <v>#N/A</v>
      </c>
      <c r="R15" t="e">
        <f t="shared" si="1"/>
        <v>#N/A</v>
      </c>
      <c r="S15" t="e">
        <f t="shared" si="2"/>
        <v>#N/A</v>
      </c>
      <c r="T15" t="e">
        <f t="shared" si="3"/>
        <v>#N/A</v>
      </c>
      <c r="W15" s="19" t="s">
        <v>334</v>
      </c>
      <c r="X15" s="2">
        <v>3</v>
      </c>
      <c r="AB15" s="19" t="s">
        <v>334</v>
      </c>
      <c r="AC15" s="2">
        <v>3</v>
      </c>
    </row>
    <row r="16" spans="1:31" x14ac:dyDescent="0.25">
      <c r="M16" s="20" t="s">
        <v>63</v>
      </c>
      <c r="N16" t="e">
        <f t="shared" si="4"/>
        <v>#N/A</v>
      </c>
      <c r="O16" t="e">
        <f t="shared" si="5"/>
        <v>#N/A</v>
      </c>
      <c r="P16" t="e">
        <f t="shared" si="6"/>
        <v>#N/A</v>
      </c>
      <c r="Q16" t="e">
        <f t="shared" si="0"/>
        <v>#N/A</v>
      </c>
      <c r="R16" t="e">
        <f t="shared" si="1"/>
        <v>#N/A</v>
      </c>
      <c r="S16" t="e">
        <f t="shared" si="2"/>
        <v>#N/A</v>
      </c>
      <c r="T16" t="e">
        <f t="shared" si="3"/>
        <v>#N/A</v>
      </c>
      <c r="W16" s="19" t="s">
        <v>335</v>
      </c>
      <c r="X16" s="2">
        <v>2</v>
      </c>
      <c r="AB16" s="19" t="s">
        <v>335</v>
      </c>
      <c r="AC16" s="2">
        <v>2</v>
      </c>
    </row>
    <row r="17" spans="13:29" x14ac:dyDescent="0.25">
      <c r="M17" s="20" t="s">
        <v>64</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336</v>
      </c>
      <c r="X17" s="2">
        <v>1</v>
      </c>
      <c r="AB17" s="19" t="s">
        <v>336</v>
      </c>
      <c r="AC17" s="2">
        <v>1</v>
      </c>
    </row>
    <row r="18" spans="13:29" x14ac:dyDescent="0.25">
      <c r="W18" s="19" t="s">
        <v>337</v>
      </c>
      <c r="X18" s="2">
        <v>5</v>
      </c>
      <c r="AB18" s="19" t="s">
        <v>337</v>
      </c>
      <c r="AC18" s="2">
        <v>5</v>
      </c>
    </row>
    <row r="19" spans="13:29" x14ac:dyDescent="0.25">
      <c r="W19" s="19" t="s">
        <v>338</v>
      </c>
      <c r="X19" s="2">
        <v>9</v>
      </c>
      <c r="AB19" s="19" t="s">
        <v>338</v>
      </c>
      <c r="AC19" s="2">
        <v>9</v>
      </c>
    </row>
    <row r="20" spans="13:29" x14ac:dyDescent="0.25">
      <c r="W20" s="19" t="s">
        <v>346</v>
      </c>
      <c r="X20" s="2">
        <v>2</v>
      </c>
      <c r="AB20" s="19" t="s">
        <v>346</v>
      </c>
      <c r="AC20" s="2">
        <v>2</v>
      </c>
    </row>
    <row r="21" spans="13:29" x14ac:dyDescent="0.25">
      <c r="W21" s="19" t="s">
        <v>347</v>
      </c>
      <c r="X21" s="2">
        <v>3</v>
      </c>
      <c r="AB21" s="19" t="s">
        <v>347</v>
      </c>
      <c r="AC21" s="2">
        <v>3</v>
      </c>
    </row>
    <row r="22" spans="13:29" x14ac:dyDescent="0.25">
      <c r="W22" s="19" t="s">
        <v>348</v>
      </c>
      <c r="X22" s="2">
        <v>2</v>
      </c>
      <c r="AB22" s="19" t="s">
        <v>348</v>
      </c>
      <c r="AC22" s="2">
        <v>2</v>
      </c>
    </row>
    <row r="23" spans="13:29" x14ac:dyDescent="0.25">
      <c r="W23" s="19" t="s">
        <v>349</v>
      </c>
      <c r="X23" s="2">
        <v>3</v>
      </c>
      <c r="AB23" s="19" t="s">
        <v>349</v>
      </c>
      <c r="AC23" s="2">
        <v>3</v>
      </c>
    </row>
    <row r="24" spans="13:29" x14ac:dyDescent="0.25">
      <c r="W24" s="19" t="s">
        <v>350</v>
      </c>
      <c r="X24" s="2">
        <v>2</v>
      </c>
      <c r="AB24" s="19" t="s">
        <v>350</v>
      </c>
      <c r="AC24" s="2">
        <v>2</v>
      </c>
    </row>
    <row r="25" spans="13:29" x14ac:dyDescent="0.25">
      <c r="W25" s="19" t="s">
        <v>351</v>
      </c>
      <c r="X25" s="2">
        <v>1</v>
      </c>
      <c r="AB25" s="19" t="s">
        <v>351</v>
      </c>
      <c r="AC25" s="2">
        <v>1</v>
      </c>
    </row>
    <row r="26" spans="13:29" x14ac:dyDescent="0.25">
      <c r="W26" s="19" t="s">
        <v>352</v>
      </c>
      <c r="X26" s="2">
        <v>2</v>
      </c>
      <c r="AB26" s="19" t="s">
        <v>352</v>
      </c>
      <c r="AC26" s="2">
        <v>2</v>
      </c>
    </row>
    <row r="27" spans="13:29" x14ac:dyDescent="0.25">
      <c r="W27" s="19" t="s">
        <v>354</v>
      </c>
      <c r="X27" s="2">
        <v>0</v>
      </c>
      <c r="AB27" s="19" t="s">
        <v>354</v>
      </c>
      <c r="AC27" s="2">
        <v>0</v>
      </c>
    </row>
    <row r="28" spans="13:29" x14ac:dyDescent="0.25">
      <c r="W28" s="19" t="s">
        <v>355</v>
      </c>
      <c r="X28" s="2">
        <v>0</v>
      </c>
      <c r="AB28" s="19" t="s">
        <v>355</v>
      </c>
      <c r="AC28" s="2">
        <v>0</v>
      </c>
    </row>
    <row r="29" spans="13:29" x14ac:dyDescent="0.25">
      <c r="W29" s="19" t="s">
        <v>356</v>
      </c>
      <c r="X29" s="2">
        <v>3</v>
      </c>
      <c r="AB29" s="19" t="s">
        <v>356</v>
      </c>
      <c r="AC29" s="2">
        <v>3</v>
      </c>
    </row>
    <row r="30" spans="13:29" x14ac:dyDescent="0.25">
      <c r="W30" s="19" t="s">
        <v>357</v>
      </c>
      <c r="X30" s="2">
        <v>3</v>
      </c>
      <c r="AB30" s="19" t="s">
        <v>357</v>
      </c>
      <c r="AC30" s="2">
        <v>3</v>
      </c>
    </row>
    <row r="31" spans="13:29" x14ac:dyDescent="0.25">
      <c r="W31" s="19" t="s">
        <v>358</v>
      </c>
      <c r="X31" s="2">
        <v>2</v>
      </c>
      <c r="AB31" s="19" t="s">
        <v>358</v>
      </c>
      <c r="AC31" s="2">
        <v>2</v>
      </c>
    </row>
    <row r="32" spans="13:29" x14ac:dyDescent="0.25">
      <c r="W32" s="19" t="s">
        <v>359</v>
      </c>
      <c r="X32" s="2">
        <v>3</v>
      </c>
      <c r="AB32" s="19" t="s">
        <v>359</v>
      </c>
      <c r="AC32" s="2">
        <v>3</v>
      </c>
    </row>
    <row r="33" spans="23:29" x14ac:dyDescent="0.25">
      <c r="W33" s="19" t="s">
        <v>360</v>
      </c>
      <c r="X33" s="2">
        <v>6</v>
      </c>
      <c r="AB33" s="19" t="s">
        <v>360</v>
      </c>
      <c r="AC33" s="2">
        <v>6</v>
      </c>
    </row>
    <row r="34" spans="23:29" x14ac:dyDescent="0.25">
      <c r="W34" s="19" t="s">
        <v>362</v>
      </c>
      <c r="X34" s="2">
        <v>7</v>
      </c>
      <c r="AB34" s="19" t="s">
        <v>362</v>
      </c>
      <c r="AC34" s="2">
        <v>7</v>
      </c>
    </row>
    <row r="35" spans="23:29" x14ac:dyDescent="0.25">
      <c r="W35" s="19" t="s">
        <v>363</v>
      </c>
      <c r="X35" s="2">
        <v>1</v>
      </c>
      <c r="AB35" s="19" t="s">
        <v>363</v>
      </c>
      <c r="AC35" s="2">
        <v>1</v>
      </c>
    </row>
    <row r="36" spans="23:29" x14ac:dyDescent="0.25">
      <c r="W36" s="19" t="s">
        <v>364</v>
      </c>
      <c r="X36" s="2">
        <v>5</v>
      </c>
      <c r="AB36" s="19" t="s">
        <v>364</v>
      </c>
      <c r="AC36" s="2">
        <v>5</v>
      </c>
    </row>
    <row r="37" spans="23:29" x14ac:dyDescent="0.25">
      <c r="W37" s="19" t="s">
        <v>365</v>
      </c>
      <c r="X37" s="2">
        <v>1</v>
      </c>
      <c r="AB37" s="19" t="s">
        <v>365</v>
      </c>
      <c r="AC37" s="2">
        <v>1</v>
      </c>
    </row>
    <row r="38" spans="23:29" x14ac:dyDescent="0.25">
      <c r="W38" s="19" t="s">
        <v>366</v>
      </c>
      <c r="X38" s="2">
        <v>0</v>
      </c>
      <c r="AB38" s="19" t="s">
        <v>366</v>
      </c>
      <c r="AC38" s="2">
        <v>0</v>
      </c>
    </row>
    <row r="39" spans="23:29" x14ac:dyDescent="0.25">
      <c r="W39" s="19" t="s">
        <v>367</v>
      </c>
      <c r="X39" s="2">
        <v>0</v>
      </c>
      <c r="AB39" s="19" t="s">
        <v>367</v>
      </c>
      <c r="AC39" s="2">
        <v>0</v>
      </c>
    </row>
    <row r="40" spans="23:29" x14ac:dyDescent="0.25">
      <c r="W40" s="19" t="s">
        <v>368</v>
      </c>
      <c r="X40" s="2">
        <v>3</v>
      </c>
      <c r="AB40" s="19" t="s">
        <v>368</v>
      </c>
      <c r="AC40" s="2">
        <v>3</v>
      </c>
    </row>
    <row r="41" spans="23:29" x14ac:dyDescent="0.25">
      <c r="W41" s="19" t="s">
        <v>389</v>
      </c>
      <c r="X41" s="2">
        <v>9</v>
      </c>
      <c r="AB41" s="19" t="s">
        <v>389</v>
      </c>
      <c r="AC41" s="2">
        <v>9</v>
      </c>
    </row>
    <row r="42" spans="23:29" x14ac:dyDescent="0.25">
      <c r="W42" s="19" t="s">
        <v>390</v>
      </c>
      <c r="X42" s="2">
        <v>12</v>
      </c>
      <c r="AB42" s="19" t="s">
        <v>390</v>
      </c>
      <c r="AC42" s="2">
        <v>12</v>
      </c>
    </row>
    <row r="43" spans="23:29" x14ac:dyDescent="0.25">
      <c r="W43" s="19" t="s">
        <v>391</v>
      </c>
      <c r="X43" s="2">
        <v>2</v>
      </c>
      <c r="AB43" s="19" t="s">
        <v>391</v>
      </c>
      <c r="AC43" s="2">
        <v>2</v>
      </c>
    </row>
    <row r="44" spans="23:29" x14ac:dyDescent="0.25">
      <c r="W44" s="19" t="s">
        <v>392</v>
      </c>
      <c r="X44" s="2">
        <v>5</v>
      </c>
      <c r="AB44" s="19" t="s">
        <v>392</v>
      </c>
      <c r="AC44" s="2">
        <v>5</v>
      </c>
    </row>
    <row r="45" spans="23:29" x14ac:dyDescent="0.25">
      <c r="W45" s="19" t="s">
        <v>393</v>
      </c>
      <c r="X45" s="2">
        <v>3</v>
      </c>
      <c r="AB45" s="19" t="s">
        <v>393</v>
      </c>
      <c r="AC45" s="2">
        <v>3</v>
      </c>
    </row>
    <row r="46" spans="23:29" x14ac:dyDescent="0.25">
      <c r="W46" s="19" t="s">
        <v>394</v>
      </c>
      <c r="X46" s="2">
        <v>2</v>
      </c>
      <c r="AB46" s="19" t="s">
        <v>394</v>
      </c>
      <c r="AC46" s="2">
        <v>2</v>
      </c>
    </row>
    <row r="47" spans="23:29" x14ac:dyDescent="0.25">
      <c r="W47" s="19" t="s">
        <v>395</v>
      </c>
      <c r="X47" s="2">
        <v>5</v>
      </c>
      <c r="AB47" s="19" t="s">
        <v>395</v>
      </c>
      <c r="AC47" s="2">
        <v>5</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2"/>
  <sheetViews>
    <sheetView topLeftCell="A4" zoomScaleNormal="100" workbookViewId="0">
      <selection activeCell="AW37" sqref="AW37"/>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3" t="s">
        <v>300</v>
      </c>
      <c r="C1" s="133"/>
      <c r="D1" s="133"/>
      <c r="E1" s="133"/>
      <c r="F1" s="133"/>
      <c r="G1" s="133"/>
      <c r="H1" s="133"/>
      <c r="I1" s="133"/>
      <c r="J1" s="38"/>
      <c r="K1" s="38"/>
      <c r="L1" s="132" t="s">
        <v>301</v>
      </c>
      <c r="M1" s="132"/>
      <c r="N1" s="132"/>
      <c r="O1" s="132"/>
      <c r="P1" s="132"/>
      <c r="Q1" s="132"/>
      <c r="R1" s="132"/>
      <c r="S1" s="132"/>
      <c r="T1" s="132"/>
      <c r="U1" s="38"/>
      <c r="V1" s="38"/>
      <c r="W1" s="132" t="s">
        <v>305</v>
      </c>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38"/>
    </row>
    <row r="3" spans="2:61" x14ac:dyDescent="0.25">
      <c r="B3" s="18" t="s">
        <v>47</v>
      </c>
      <c r="C3" t="s" vm="2">
        <v>261</v>
      </c>
      <c r="G3" s="134" t="s">
        <v>237</v>
      </c>
      <c r="H3" s="134"/>
      <c r="I3" s="134"/>
      <c r="L3" s="18" t="s">
        <v>47</v>
      </c>
      <c r="M3" t="s" vm="2">
        <v>261</v>
      </c>
      <c r="Q3" s="37" t="s">
        <v>239</v>
      </c>
      <c r="R3" s="35">
        <f>MAX(M6:M1048576)</f>
        <v>93956</v>
      </c>
      <c r="S3" s="35">
        <f>MATCH(R3,M6:M1048576,0)</f>
        <v>37</v>
      </c>
      <c r="T3" s="35" t="str">
        <f>INDEX(L6:L1048576,S3)</f>
        <v>08/01/19</v>
      </c>
      <c r="W3" s="18" t="s">
        <v>47</v>
      </c>
      <c r="X3" t="s" vm="2">
        <v>261</v>
      </c>
    </row>
    <row r="4" spans="2:61" x14ac:dyDescent="0.25">
      <c r="F4" s="43"/>
      <c r="G4" s="43" t="s">
        <v>239</v>
      </c>
      <c r="H4" s="43" t="s">
        <v>241</v>
      </c>
      <c r="I4" s="43" t="s">
        <v>42</v>
      </c>
      <c r="J4" s="10"/>
      <c r="K4" s="43"/>
      <c r="P4" s="43"/>
      <c r="Q4" s="37" t="s">
        <v>241</v>
      </c>
      <c r="R4" s="35">
        <f>MAX(N6:N1048576, 0)</f>
        <v>3918</v>
      </c>
      <c r="S4" s="35">
        <f>MATCH(R4,N6:N1048576,0)</f>
        <v>36</v>
      </c>
      <c r="T4" s="35" t="str">
        <f>INDEX(L6:L1048576,S4)</f>
        <v>07/01/19</v>
      </c>
      <c r="BA4" s="18" t="s">
        <v>47</v>
      </c>
      <c r="BB4" t="s" vm="2">
        <v>261</v>
      </c>
    </row>
    <row r="5" spans="2:61" x14ac:dyDescent="0.25">
      <c r="B5" s="18" t="s">
        <v>44</v>
      </c>
      <c r="C5" t="s">
        <v>239</v>
      </c>
      <c r="D5" t="s">
        <v>241</v>
      </c>
      <c r="E5" t="s">
        <v>42</v>
      </c>
      <c r="F5" s="43"/>
      <c r="G5" s="35">
        <f>C6/4</f>
        <v>163886.75</v>
      </c>
      <c r="H5" s="35">
        <f>D6/4</f>
        <v>4199.75</v>
      </c>
      <c r="I5" s="35">
        <f>E6/4</f>
        <v>168086.5</v>
      </c>
      <c r="J5" s="35"/>
      <c r="K5" s="43"/>
      <c r="L5" s="18" t="s">
        <v>44</v>
      </c>
      <c r="M5" t="s">
        <v>239</v>
      </c>
      <c r="N5" t="s">
        <v>241</v>
      </c>
      <c r="O5" t="s">
        <v>42</v>
      </c>
      <c r="P5" s="43"/>
      <c r="Q5" s="37" t="s">
        <v>42</v>
      </c>
      <c r="R5" s="35">
        <f>MAX(O6:O1048576)</f>
        <v>97818</v>
      </c>
      <c r="S5" s="35">
        <f>MATCH(R5,O6:O1048576,0)</f>
        <v>37</v>
      </c>
      <c r="T5" s="35" t="str">
        <f>INDEX(L6:L1048576,S5)</f>
        <v>08/01/19</v>
      </c>
      <c r="V5" s="43"/>
      <c r="X5" s="18" t="s">
        <v>49</v>
      </c>
      <c r="AR5" t="s">
        <v>302</v>
      </c>
      <c r="AS5" s="43" t="s">
        <v>2</v>
      </c>
      <c r="AT5" s="43" t="s">
        <v>65</v>
      </c>
      <c r="AU5" s="43" t="s">
        <v>3</v>
      </c>
      <c r="AV5" s="43" t="s">
        <v>303</v>
      </c>
      <c r="AW5" s="43" t="s">
        <v>304</v>
      </c>
      <c r="AX5" s="46" t="s">
        <v>297</v>
      </c>
      <c r="AY5" s="43"/>
    </row>
    <row r="6" spans="2:61" x14ac:dyDescent="0.25">
      <c r="B6" s="19" t="s">
        <v>45</v>
      </c>
      <c r="C6" s="2">
        <v>655547</v>
      </c>
      <c r="D6" s="2">
        <v>16799</v>
      </c>
      <c r="E6" s="2">
        <v>672346</v>
      </c>
      <c r="F6" s="35"/>
      <c r="G6" s="35">
        <f>C7/7</f>
        <v>93473.142857142855</v>
      </c>
      <c r="H6" s="35">
        <f t="shared" ref="G6:I8" si="0">D7/7</f>
        <v>2249.5714285714284</v>
      </c>
      <c r="I6" s="35">
        <f>E7/7</f>
        <v>95721.28571428571</v>
      </c>
      <c r="J6" s="35"/>
      <c r="K6" s="35"/>
      <c r="L6" s="19" t="s">
        <v>270</v>
      </c>
      <c r="M6" s="2">
        <v>93702</v>
      </c>
      <c r="N6" s="2">
        <v>2701</v>
      </c>
      <c r="O6" s="2">
        <v>96403</v>
      </c>
      <c r="P6" s="35"/>
      <c r="Q6" s="35"/>
      <c r="R6" s="35"/>
      <c r="S6" s="35"/>
      <c r="V6" s="35"/>
      <c r="X6" t="s">
        <v>2</v>
      </c>
      <c r="AA6" t="s">
        <v>265</v>
      </c>
      <c r="AD6" t="s">
        <v>50</v>
      </c>
      <c r="AG6" t="s">
        <v>266</v>
      </c>
      <c r="AJ6" t="s">
        <v>267</v>
      </c>
      <c r="AM6" t="s">
        <v>238</v>
      </c>
      <c r="AN6" t="s">
        <v>240</v>
      </c>
      <c r="AO6" t="s">
        <v>242</v>
      </c>
      <c r="AQ6" s="43" t="s">
        <v>51</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44</v>
      </c>
      <c r="BB6" t="s">
        <v>239</v>
      </c>
      <c r="BC6" t="s">
        <v>241</v>
      </c>
      <c r="BD6" t="s">
        <v>42</v>
      </c>
      <c r="BF6" s="37" t="s">
        <v>239</v>
      </c>
      <c r="BG6" s="35">
        <f>MAX(BB7:BB1048576)</f>
        <v>93956</v>
      </c>
      <c r="BH6" s="35">
        <f>MATCH(BG6,BB7:BB1048576,0)</f>
        <v>37</v>
      </c>
      <c r="BI6" s="35" t="str">
        <f>INDEX(BA7:BA1048576,BH6)</f>
        <v>08/01/19</v>
      </c>
    </row>
    <row r="7" spans="2:61" x14ac:dyDescent="0.25">
      <c r="B7" s="19" t="s">
        <v>282</v>
      </c>
      <c r="C7" s="2">
        <v>654312</v>
      </c>
      <c r="D7" s="2">
        <v>15747</v>
      </c>
      <c r="E7" s="2">
        <v>670049</v>
      </c>
      <c r="F7" s="35"/>
      <c r="G7" s="35">
        <f t="shared" si="0"/>
        <v>93407.857142857145</v>
      </c>
      <c r="H7" s="35">
        <f t="shared" si="0"/>
        <v>1987.4285714285713</v>
      </c>
      <c r="I7" s="35">
        <f t="shared" si="0"/>
        <v>95395.28571428571</v>
      </c>
      <c r="J7" s="35"/>
      <c r="K7" s="35"/>
      <c r="L7" s="19" t="s">
        <v>271</v>
      </c>
      <c r="M7" s="2">
        <v>93720</v>
      </c>
      <c r="N7" s="2">
        <v>2556</v>
      </c>
      <c r="O7" s="2">
        <v>96276</v>
      </c>
      <c r="P7" s="35"/>
      <c r="Q7" s="35"/>
      <c r="R7" s="35"/>
      <c r="S7" s="35"/>
      <c r="V7" s="35"/>
      <c r="W7" s="18" t="s">
        <v>44</v>
      </c>
      <c r="X7" t="s">
        <v>239</v>
      </c>
      <c r="Y7" t="s">
        <v>241</v>
      </c>
      <c r="Z7" t="s">
        <v>42</v>
      </c>
      <c r="AA7" t="s">
        <v>239</v>
      </c>
      <c r="AB7" t="s">
        <v>241</v>
      </c>
      <c r="AC7" t="s">
        <v>42</v>
      </c>
      <c r="AD7" t="s">
        <v>239</v>
      </c>
      <c r="AE7" t="s">
        <v>241</v>
      </c>
      <c r="AF7" t="s">
        <v>42</v>
      </c>
      <c r="AG7" t="s">
        <v>239</v>
      </c>
      <c r="AH7" t="s">
        <v>241</v>
      </c>
      <c r="AI7" t="s">
        <v>42</v>
      </c>
      <c r="AJ7" t="s">
        <v>239</v>
      </c>
      <c r="AK7" t="s">
        <v>241</v>
      </c>
      <c r="AL7" t="s">
        <v>42</v>
      </c>
      <c r="AQ7" s="43" t="s">
        <v>52</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270</v>
      </c>
      <c r="BB7" s="2">
        <v>93702</v>
      </c>
      <c r="BC7" s="2">
        <v>2701</v>
      </c>
      <c r="BD7" s="2">
        <v>96403</v>
      </c>
      <c r="BF7" s="37" t="s">
        <v>241</v>
      </c>
      <c r="BG7" s="35">
        <f>MAX(BC7:BC1048576,0)</f>
        <v>3918</v>
      </c>
      <c r="BH7" s="35">
        <f>MATCH(BG7,BC7:BC1048576,0)</f>
        <v>36</v>
      </c>
      <c r="BI7" s="35" t="str">
        <f>INDEX(BA7:BA1048576,BH7)</f>
        <v>07/01/19</v>
      </c>
    </row>
    <row r="8" spans="2:61" x14ac:dyDescent="0.25">
      <c r="B8" s="19" t="s">
        <v>283</v>
      </c>
      <c r="C8" s="2">
        <v>653855</v>
      </c>
      <c r="D8" s="2">
        <v>13912</v>
      </c>
      <c r="E8" s="2">
        <v>667767</v>
      </c>
      <c r="F8" s="35"/>
      <c r="G8" s="35">
        <f t="shared" si="0"/>
        <v>92975.571428571435</v>
      </c>
      <c r="H8" s="35">
        <f t="shared" si="0"/>
        <v>1727.8571428571429</v>
      </c>
      <c r="I8" s="35">
        <f t="shared" si="0"/>
        <v>94648.428571428565</v>
      </c>
      <c r="J8" s="35"/>
      <c r="K8" s="35"/>
      <c r="L8" s="19" t="s">
        <v>272</v>
      </c>
      <c r="M8" s="2">
        <v>93739</v>
      </c>
      <c r="N8" s="2">
        <v>2434</v>
      </c>
      <c r="O8" s="2">
        <v>96173</v>
      </c>
      <c r="P8" s="35"/>
      <c r="Q8" s="35"/>
      <c r="R8" s="35"/>
      <c r="S8" s="35"/>
      <c r="V8" s="35"/>
      <c r="W8" s="19" t="s">
        <v>51</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53</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271</v>
      </c>
      <c r="BB8" s="2">
        <v>93720</v>
      </c>
      <c r="BC8" s="2">
        <v>2556</v>
      </c>
      <c r="BD8" s="2">
        <v>96276</v>
      </c>
      <c r="BF8" s="37" t="s">
        <v>42</v>
      </c>
      <c r="BG8" s="35">
        <f>MAX(BD7:BD1048576)</f>
        <v>97818</v>
      </c>
      <c r="BH8" s="35">
        <f>MATCH(BG8,BD7:BD1048576,0)</f>
        <v>37</v>
      </c>
      <c r="BI8" s="35" t="str">
        <f>INDEX(BA7:BA1048576,BH8)</f>
        <v>08/01/19</v>
      </c>
    </row>
    <row r="9" spans="2:61" x14ac:dyDescent="0.25">
      <c r="B9" s="19" t="s">
        <v>284</v>
      </c>
      <c r="C9" s="2">
        <v>650829</v>
      </c>
      <c r="D9" s="2">
        <v>12095</v>
      </c>
      <c r="E9" s="2">
        <v>662539</v>
      </c>
      <c r="F9" s="35"/>
      <c r="G9" s="35">
        <f t="shared" ref="G9:G18" si="8">C10/7</f>
        <v>93152.428571428565</v>
      </c>
      <c r="H9" s="35">
        <f>D10/7</f>
        <v>3065.8571428571427</v>
      </c>
      <c r="I9" s="35">
        <f t="shared" ref="I9:I18" si="9">E10/7</f>
        <v>96218.28571428571</v>
      </c>
      <c r="J9" s="35"/>
      <c r="K9" s="35"/>
      <c r="L9" s="19" t="s">
        <v>273</v>
      </c>
      <c r="M9" s="2">
        <v>93617</v>
      </c>
      <c r="N9" s="2">
        <v>2389</v>
      </c>
      <c r="O9" s="2">
        <v>96006</v>
      </c>
      <c r="P9" s="35"/>
      <c r="Q9" s="35"/>
      <c r="R9" s="35"/>
      <c r="S9" s="35"/>
      <c r="V9" s="35"/>
      <c r="W9" s="19" t="s">
        <v>52</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54</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272</v>
      </c>
      <c r="BB9" s="2">
        <v>93739</v>
      </c>
      <c r="BC9" s="2">
        <v>2434</v>
      </c>
      <c r="BD9" s="2">
        <v>96173</v>
      </c>
    </row>
    <row r="10" spans="2:61" x14ac:dyDescent="0.25">
      <c r="B10" s="19" t="s">
        <v>285</v>
      </c>
      <c r="C10" s="2">
        <v>652067</v>
      </c>
      <c r="D10" s="2">
        <v>21461</v>
      </c>
      <c r="E10" s="2">
        <v>673528</v>
      </c>
      <c r="F10" s="35"/>
      <c r="G10" s="35">
        <f t="shared" si="8"/>
        <v>93636.28571428571</v>
      </c>
      <c r="H10" s="35">
        <f>D11/7</f>
        <v>3611.7142857142858</v>
      </c>
      <c r="I10" s="35">
        <f t="shared" si="9"/>
        <v>97248</v>
      </c>
      <c r="J10" s="35"/>
      <c r="K10" s="35"/>
      <c r="L10" s="19" t="s">
        <v>274</v>
      </c>
      <c r="M10" s="2">
        <v>93822</v>
      </c>
      <c r="N10" s="2">
        <v>2084</v>
      </c>
      <c r="O10" s="2">
        <v>95906</v>
      </c>
      <c r="P10" s="35"/>
      <c r="Q10" s="35"/>
      <c r="R10" s="35"/>
      <c r="S10" s="35"/>
      <c r="V10" s="35"/>
      <c r="W10" s="19" t="s">
        <v>53</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55</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273</v>
      </c>
      <c r="BB10" s="2">
        <v>93617</v>
      </c>
      <c r="BC10" s="2">
        <v>2389</v>
      </c>
      <c r="BD10" s="2">
        <v>96006</v>
      </c>
    </row>
    <row r="11" spans="2:61" x14ac:dyDescent="0.25">
      <c r="B11" s="19" t="s">
        <v>286</v>
      </c>
      <c r="C11" s="2">
        <v>655454</v>
      </c>
      <c r="D11" s="2">
        <v>25282</v>
      </c>
      <c r="E11" s="2">
        <v>680736</v>
      </c>
      <c r="F11" s="35"/>
      <c r="G11" s="35">
        <f t="shared" si="8"/>
        <v>560294.85714285716</v>
      </c>
      <c r="H11" s="35">
        <f t="shared" ref="H11:H18" si="10">D12/7</f>
        <v>15042.285714285714</v>
      </c>
      <c r="I11" s="35">
        <f t="shared" si="9"/>
        <v>575280.71428571432</v>
      </c>
      <c r="J11" s="35"/>
      <c r="K11" s="35"/>
      <c r="L11" s="19" t="s">
        <v>275</v>
      </c>
      <c r="M11" s="2">
        <v>93635</v>
      </c>
      <c r="N11" s="2">
        <v>2191</v>
      </c>
      <c r="O11" s="2">
        <v>95826</v>
      </c>
      <c r="P11" s="35"/>
      <c r="Q11" s="35"/>
      <c r="R11" s="35"/>
      <c r="S11" s="35"/>
      <c r="V11" s="35"/>
      <c r="W11" s="19" t="s">
        <v>54</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56</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274</v>
      </c>
      <c r="BB11" s="2">
        <v>93822</v>
      </c>
      <c r="BC11" s="2">
        <v>2084</v>
      </c>
      <c r="BD11" s="2">
        <v>95906</v>
      </c>
    </row>
    <row r="12" spans="2:61" x14ac:dyDescent="0.25">
      <c r="B12" s="19" t="s">
        <v>46</v>
      </c>
      <c r="C12" s="2">
        <v>3922064</v>
      </c>
      <c r="D12" s="2">
        <v>105296</v>
      </c>
      <c r="E12" s="2">
        <v>4026965</v>
      </c>
      <c r="F12" s="35"/>
      <c r="G12" s="35">
        <f t="shared" si="8"/>
        <v>0</v>
      </c>
      <c r="H12" s="35">
        <f>D13/7</f>
        <v>0</v>
      </c>
      <c r="I12" s="35">
        <f t="shared" si="9"/>
        <v>0</v>
      </c>
      <c r="J12" s="35"/>
      <c r="K12" s="35"/>
      <c r="L12" s="19" t="s">
        <v>276</v>
      </c>
      <c r="M12" s="2">
        <v>93312</v>
      </c>
      <c r="N12" s="2">
        <v>2444</v>
      </c>
      <c r="O12" s="2">
        <v>95756</v>
      </c>
      <c r="P12" s="35"/>
      <c r="Q12" s="35"/>
      <c r="R12" s="35"/>
      <c r="S12" s="35"/>
      <c r="V12" s="35"/>
      <c r="W12" s="19" t="s">
        <v>55</v>
      </c>
      <c r="X12" s="2">
        <v>94338</v>
      </c>
      <c r="Y12" s="2">
        <v>2488</v>
      </c>
      <c r="Z12" s="2">
        <v>96826</v>
      </c>
      <c r="AA12" s="2">
        <v>185965</v>
      </c>
      <c r="AB12" s="2">
        <v>7008</v>
      </c>
      <c r="AC12" s="2">
        <v>192973</v>
      </c>
      <c r="AD12" s="2">
        <v>216602</v>
      </c>
      <c r="AE12" s="2">
        <v>6885</v>
      </c>
      <c r="AF12" s="2">
        <v>223487</v>
      </c>
      <c r="AG12" s="2">
        <v>90029</v>
      </c>
      <c r="AH12" s="2">
        <v>3298</v>
      </c>
      <c r="AI12" s="2">
        <v>93327</v>
      </c>
      <c r="AJ12" s="2">
        <v>65133</v>
      </c>
      <c r="AK12" s="2">
        <v>1782</v>
      </c>
      <c r="AL12" s="2">
        <v>66915</v>
      </c>
      <c r="AM12" s="2">
        <v>652067</v>
      </c>
      <c r="AN12" s="2">
        <v>21461</v>
      </c>
      <c r="AO12" s="2">
        <v>673528</v>
      </c>
      <c r="AP12" s="35"/>
      <c r="AQ12" s="20" t="s">
        <v>57</v>
      </c>
      <c r="AR12" s="35" t="e">
        <f t="shared" si="1"/>
        <v>#N/A</v>
      </c>
      <c r="AS12" s="35" t="e">
        <f t="shared" si="2"/>
        <v>#N/A</v>
      </c>
      <c r="AT12" s="35" t="e">
        <f t="shared" si="3"/>
        <v>#N/A</v>
      </c>
      <c r="AU12" s="35" t="e">
        <f t="shared" si="4"/>
        <v>#N/A</v>
      </c>
      <c r="AV12" s="35" t="e">
        <f t="shared" si="5"/>
        <v>#N/A</v>
      </c>
      <c r="AW12" s="35" t="e">
        <f t="shared" si="6"/>
        <v>#N/A</v>
      </c>
      <c r="AX12" s="35" t="e">
        <f t="shared" si="7"/>
        <v>#N/A</v>
      </c>
      <c r="AY12" s="35"/>
      <c r="BA12" s="19" t="s">
        <v>275</v>
      </c>
      <c r="BB12" s="2">
        <v>93635</v>
      </c>
      <c r="BC12" s="2">
        <v>2191</v>
      </c>
      <c r="BD12" s="2">
        <v>95826</v>
      </c>
    </row>
    <row r="13" spans="2:61" x14ac:dyDescent="0.25">
      <c r="F13" s="35"/>
      <c r="G13" s="35">
        <f t="shared" si="8"/>
        <v>0</v>
      </c>
      <c r="H13" s="35">
        <f t="shared" si="10"/>
        <v>0</v>
      </c>
      <c r="I13" s="35">
        <f t="shared" si="9"/>
        <v>0</v>
      </c>
      <c r="J13" s="35"/>
      <c r="K13" s="35"/>
      <c r="L13" s="19" t="s">
        <v>332</v>
      </c>
      <c r="M13" s="2">
        <v>93645</v>
      </c>
      <c r="N13" s="2">
        <v>2645</v>
      </c>
      <c r="O13" s="2">
        <v>96290</v>
      </c>
      <c r="P13" s="35"/>
      <c r="Q13" s="35"/>
      <c r="R13" s="35"/>
      <c r="S13" s="35"/>
      <c r="V13" s="35"/>
      <c r="W13" s="19" t="s">
        <v>56</v>
      </c>
      <c r="X13" s="2">
        <v>94368</v>
      </c>
      <c r="Y13" s="2">
        <v>2998</v>
      </c>
      <c r="Z13" s="2">
        <v>97366</v>
      </c>
      <c r="AA13" s="2">
        <v>189108</v>
      </c>
      <c r="AB13" s="2">
        <v>8237</v>
      </c>
      <c r="AC13" s="2">
        <v>197345</v>
      </c>
      <c r="AD13" s="2">
        <v>216056</v>
      </c>
      <c r="AE13" s="2">
        <v>8097</v>
      </c>
      <c r="AF13" s="2">
        <v>224153</v>
      </c>
      <c r="AG13" s="2">
        <v>90457</v>
      </c>
      <c r="AH13" s="2">
        <v>3777</v>
      </c>
      <c r="AI13" s="2">
        <v>94234</v>
      </c>
      <c r="AJ13" s="2">
        <v>65465</v>
      </c>
      <c r="AK13" s="2">
        <v>2173</v>
      </c>
      <c r="AL13" s="2">
        <v>67638</v>
      </c>
      <c r="AM13" s="2">
        <v>655454</v>
      </c>
      <c r="AN13" s="2">
        <v>25282</v>
      </c>
      <c r="AO13" s="2">
        <v>680736</v>
      </c>
      <c r="AP13" s="35"/>
      <c r="AQ13" s="20" t="s">
        <v>58</v>
      </c>
      <c r="AR13" s="35" t="e">
        <f t="shared" si="1"/>
        <v>#N/A</v>
      </c>
      <c r="AS13" s="35" t="e">
        <f t="shared" si="2"/>
        <v>#N/A</v>
      </c>
      <c r="AT13" s="35" t="e">
        <f t="shared" si="3"/>
        <v>#N/A</v>
      </c>
      <c r="AU13" s="35" t="e">
        <f t="shared" si="4"/>
        <v>#N/A</v>
      </c>
      <c r="AV13" s="35" t="e">
        <f t="shared" si="5"/>
        <v>#N/A</v>
      </c>
      <c r="AW13" s="35" t="e">
        <f t="shared" si="6"/>
        <v>#N/A</v>
      </c>
      <c r="AX13" s="35" t="e">
        <f t="shared" si="7"/>
        <v>#N/A</v>
      </c>
      <c r="AY13" s="35"/>
      <c r="BA13" s="19" t="s">
        <v>276</v>
      </c>
      <c r="BB13" s="2">
        <v>93312</v>
      </c>
      <c r="BC13" s="2">
        <v>2444</v>
      </c>
      <c r="BD13" s="2">
        <v>95756</v>
      </c>
    </row>
    <row r="14" spans="2:61" x14ac:dyDescent="0.25">
      <c r="F14" s="35"/>
      <c r="G14" s="35">
        <f t="shared" si="8"/>
        <v>0</v>
      </c>
      <c r="H14" s="35">
        <f t="shared" si="10"/>
        <v>0</v>
      </c>
      <c r="I14" s="35">
        <f t="shared" si="9"/>
        <v>0</v>
      </c>
      <c r="J14" s="35"/>
      <c r="K14" s="35"/>
      <c r="L14" s="19" t="s">
        <v>333</v>
      </c>
      <c r="M14" s="2">
        <v>93742</v>
      </c>
      <c r="N14" s="2">
        <v>2553</v>
      </c>
      <c r="O14" s="2">
        <v>96295</v>
      </c>
      <c r="P14" s="35"/>
      <c r="Q14" s="35"/>
      <c r="R14" s="35"/>
      <c r="S14" s="35"/>
      <c r="V14" s="35"/>
      <c r="W14" s="19" t="s">
        <v>46</v>
      </c>
      <c r="X14" s="2">
        <v>564307</v>
      </c>
      <c r="Y14" s="2">
        <v>12821</v>
      </c>
      <c r="Z14" s="2">
        <v>577128</v>
      </c>
      <c r="AA14" s="2">
        <v>1130752</v>
      </c>
      <c r="AB14" s="2">
        <v>33285</v>
      </c>
      <c r="AC14" s="2">
        <v>1163642</v>
      </c>
      <c r="AD14" s="2">
        <v>1296946</v>
      </c>
      <c r="AE14" s="2">
        <v>33449</v>
      </c>
      <c r="AF14" s="2">
        <v>1330395</v>
      </c>
      <c r="AG14" s="2">
        <v>540309</v>
      </c>
      <c r="AH14" s="2">
        <v>16259</v>
      </c>
      <c r="AI14" s="2">
        <v>556568</v>
      </c>
      <c r="AJ14" s="2">
        <v>389750</v>
      </c>
      <c r="AK14" s="2">
        <v>9482</v>
      </c>
      <c r="AL14" s="2">
        <v>399232</v>
      </c>
      <c r="AM14" s="2">
        <v>3922064</v>
      </c>
      <c r="AN14" s="2">
        <v>105296</v>
      </c>
      <c r="AO14" s="2">
        <v>4026965</v>
      </c>
      <c r="AP14" s="35"/>
      <c r="AQ14" s="20" t="s">
        <v>59</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332</v>
      </c>
      <c r="BB14" s="2">
        <v>93645</v>
      </c>
      <c r="BC14" s="2">
        <v>2645</v>
      </c>
      <c r="BD14" s="2">
        <v>96290</v>
      </c>
    </row>
    <row r="15" spans="2:61" x14ac:dyDescent="0.25">
      <c r="F15" s="35"/>
      <c r="G15" s="35">
        <f t="shared" si="8"/>
        <v>0</v>
      </c>
      <c r="H15" s="35">
        <f t="shared" si="10"/>
        <v>0</v>
      </c>
      <c r="I15" s="35">
        <f t="shared" si="9"/>
        <v>0</v>
      </c>
      <c r="J15" s="35"/>
      <c r="K15" s="35"/>
      <c r="L15" s="19" t="s">
        <v>334</v>
      </c>
      <c r="M15" s="2">
        <v>93762</v>
      </c>
      <c r="N15" s="2">
        <v>2442</v>
      </c>
      <c r="O15" s="2">
        <v>96204</v>
      </c>
      <c r="P15" s="35"/>
      <c r="Q15" s="35"/>
      <c r="R15" s="35"/>
      <c r="S15" s="35"/>
      <c r="V15" s="35"/>
      <c r="AM15" s="35"/>
      <c r="AN15" s="35"/>
      <c r="AO15" s="35"/>
      <c r="AP15" s="35"/>
      <c r="AQ15" s="20" t="s">
        <v>60</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333</v>
      </c>
      <c r="BB15" s="2">
        <v>93742</v>
      </c>
      <c r="BC15" s="2">
        <v>2553</v>
      </c>
      <c r="BD15" s="2">
        <v>96295</v>
      </c>
    </row>
    <row r="16" spans="2:61" x14ac:dyDescent="0.25">
      <c r="F16" s="35"/>
      <c r="G16" s="35">
        <f t="shared" si="8"/>
        <v>0</v>
      </c>
      <c r="H16" s="35">
        <f t="shared" si="10"/>
        <v>0</v>
      </c>
      <c r="I16" s="35">
        <f t="shared" si="9"/>
        <v>0</v>
      </c>
      <c r="J16" s="35"/>
      <c r="K16" s="35"/>
      <c r="L16" s="19" t="s">
        <v>335</v>
      </c>
      <c r="M16" s="2">
        <v>93727</v>
      </c>
      <c r="N16" s="2">
        <v>2202</v>
      </c>
      <c r="O16" s="2">
        <v>95929</v>
      </c>
      <c r="P16" s="35"/>
      <c r="Q16" s="35"/>
      <c r="R16" s="35"/>
      <c r="S16" s="35"/>
      <c r="V16" s="35"/>
      <c r="AM16" s="35"/>
      <c r="AN16" s="35"/>
      <c r="AO16" s="35"/>
      <c r="AP16" s="35"/>
      <c r="AQ16" s="20" t="s">
        <v>61</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334</v>
      </c>
      <c r="BB16" s="2">
        <v>93762</v>
      </c>
      <c r="BC16" s="2">
        <v>2442</v>
      </c>
      <c r="BD16" s="2">
        <v>96204</v>
      </c>
    </row>
    <row r="17" spans="6:56" x14ac:dyDescent="0.25">
      <c r="F17" s="35"/>
      <c r="G17" s="35">
        <f t="shared" si="8"/>
        <v>0</v>
      </c>
      <c r="H17" s="35">
        <f t="shared" si="10"/>
        <v>0</v>
      </c>
      <c r="I17" s="35">
        <f t="shared" si="9"/>
        <v>0</v>
      </c>
      <c r="J17" s="35"/>
      <c r="K17" s="35"/>
      <c r="L17" s="19" t="s">
        <v>336</v>
      </c>
      <c r="M17" s="2">
        <v>93345</v>
      </c>
      <c r="N17" s="2">
        <v>1940</v>
      </c>
      <c r="O17" s="2">
        <v>95285</v>
      </c>
      <c r="P17" s="35"/>
      <c r="Q17" s="35"/>
      <c r="R17" s="35"/>
      <c r="S17" s="35"/>
      <c r="V17" s="35"/>
      <c r="AM17" s="35"/>
      <c r="AN17" s="35"/>
      <c r="AO17" s="35"/>
      <c r="AP17" s="35"/>
      <c r="AQ17" s="20" t="s">
        <v>62</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335</v>
      </c>
      <c r="BB17" s="2">
        <v>93727</v>
      </c>
      <c r="BC17" s="2">
        <v>2202</v>
      </c>
      <c r="BD17" s="2">
        <v>95929</v>
      </c>
    </row>
    <row r="18" spans="6:56" x14ac:dyDescent="0.25">
      <c r="F18" s="35"/>
      <c r="G18" s="35">
        <f t="shared" si="8"/>
        <v>0</v>
      </c>
      <c r="H18" s="35">
        <f t="shared" si="10"/>
        <v>0</v>
      </c>
      <c r="I18" s="35">
        <f t="shared" si="9"/>
        <v>0</v>
      </c>
      <c r="J18" s="35"/>
      <c r="K18" s="35"/>
      <c r="L18" s="19" t="s">
        <v>337</v>
      </c>
      <c r="M18" s="2">
        <v>92602</v>
      </c>
      <c r="N18" s="2">
        <v>1840</v>
      </c>
      <c r="O18" s="2">
        <v>94442</v>
      </c>
      <c r="P18" s="35"/>
      <c r="Q18" s="35"/>
      <c r="R18" s="35"/>
      <c r="S18" s="35"/>
      <c r="V18" s="35"/>
      <c r="AM18" s="35"/>
      <c r="AN18" s="35"/>
      <c r="AO18" s="35"/>
      <c r="AP18" s="35"/>
      <c r="AQ18" s="20" t="s">
        <v>63</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336</v>
      </c>
      <c r="BB18" s="2">
        <v>93345</v>
      </c>
      <c r="BC18" s="2">
        <v>1940</v>
      </c>
      <c r="BD18" s="2">
        <v>95285</v>
      </c>
    </row>
    <row r="19" spans="6:56" x14ac:dyDescent="0.25">
      <c r="F19" s="35"/>
      <c r="G19" s="35">
        <f>C20/7</f>
        <v>0</v>
      </c>
      <c r="H19" s="35">
        <f>D20/7</f>
        <v>0</v>
      </c>
      <c r="I19" s="35">
        <f>E20/7</f>
        <v>0</v>
      </c>
      <c r="J19" s="35"/>
      <c r="K19" s="35"/>
      <c r="L19" s="19" t="s">
        <v>338</v>
      </c>
      <c r="M19" s="2">
        <v>93489</v>
      </c>
      <c r="N19" s="2">
        <v>2125</v>
      </c>
      <c r="O19" s="2">
        <v>95604</v>
      </c>
      <c r="P19" s="35"/>
      <c r="Q19" s="35"/>
      <c r="R19" s="35"/>
      <c r="S19" s="35"/>
      <c r="V19" s="35"/>
      <c r="AM19" s="35"/>
      <c r="AN19" s="35"/>
      <c r="AO19" s="35"/>
      <c r="AP19" s="35"/>
      <c r="AQ19" s="20" t="s">
        <v>64</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337</v>
      </c>
      <c r="BB19" s="2">
        <v>92602</v>
      </c>
      <c r="BC19" s="2">
        <v>1840</v>
      </c>
      <c r="BD19" s="2">
        <v>94442</v>
      </c>
    </row>
    <row r="20" spans="6:56" x14ac:dyDescent="0.25">
      <c r="F20" s="35"/>
      <c r="G20" s="35"/>
      <c r="H20" s="35"/>
      <c r="I20" s="35"/>
      <c r="J20" s="35"/>
      <c r="K20" s="35"/>
      <c r="L20" s="19" t="s">
        <v>346</v>
      </c>
      <c r="M20" s="2">
        <v>93694</v>
      </c>
      <c r="N20" s="2">
        <v>2421</v>
      </c>
      <c r="O20" s="2">
        <v>96115</v>
      </c>
      <c r="P20" s="35"/>
      <c r="Q20" s="35"/>
      <c r="R20" s="35"/>
      <c r="S20" s="35"/>
      <c r="BA20" s="19" t="s">
        <v>338</v>
      </c>
      <c r="BB20" s="2">
        <v>93489</v>
      </c>
      <c r="BC20" s="2">
        <v>2125</v>
      </c>
      <c r="BD20" s="2">
        <v>95604</v>
      </c>
    </row>
    <row r="21" spans="6:56" x14ac:dyDescent="0.25">
      <c r="L21" s="19" t="s">
        <v>347</v>
      </c>
      <c r="M21" s="2">
        <v>93676</v>
      </c>
      <c r="N21" s="2">
        <v>2322</v>
      </c>
      <c r="O21" s="2">
        <v>95998</v>
      </c>
      <c r="V21" s="43"/>
      <c r="AM21" s="43"/>
      <c r="AN21" s="43"/>
      <c r="AO21" s="43"/>
      <c r="AP21" s="43"/>
      <c r="AQ21" s="43"/>
      <c r="AR21" s="43"/>
      <c r="AS21" s="43"/>
      <c r="AT21" s="43"/>
      <c r="AU21" s="43"/>
      <c r="AV21" s="43"/>
      <c r="AW21" s="43"/>
      <c r="AX21" s="43"/>
      <c r="AY21" s="43"/>
      <c r="BA21" s="19" t="s">
        <v>346</v>
      </c>
      <c r="BB21" s="2">
        <v>93694</v>
      </c>
      <c r="BC21" s="2">
        <v>2421</v>
      </c>
      <c r="BD21" s="2">
        <v>96115</v>
      </c>
    </row>
    <row r="22" spans="6:56" x14ac:dyDescent="0.25">
      <c r="L22" s="19" t="s">
        <v>348</v>
      </c>
      <c r="M22" s="2">
        <v>93671</v>
      </c>
      <c r="N22" s="2">
        <v>2258</v>
      </c>
      <c r="O22" s="2">
        <v>95929</v>
      </c>
      <c r="V22" s="35"/>
      <c r="AM22" s="35"/>
      <c r="AN22" s="35"/>
      <c r="AO22" s="35"/>
      <c r="AP22" s="35"/>
      <c r="AQ22" s="36" t="s">
        <v>243</v>
      </c>
      <c r="AR22" t="s">
        <v>302</v>
      </c>
      <c r="AS22" s="43" t="s">
        <v>2</v>
      </c>
      <c r="AT22" s="43" t="s">
        <v>65</v>
      </c>
      <c r="AU22" s="43" t="s">
        <v>3</v>
      </c>
      <c r="AV22" s="43" t="s">
        <v>303</v>
      </c>
      <c r="AW22" s="43" t="s">
        <v>304</v>
      </c>
      <c r="AX22" s="46" t="s">
        <v>297</v>
      </c>
      <c r="AY22" s="35"/>
      <c r="BA22" s="19" t="s">
        <v>347</v>
      </c>
      <c r="BB22" s="2">
        <v>93676</v>
      </c>
      <c r="BC22" s="2">
        <v>2322</v>
      </c>
      <c r="BD22" s="2">
        <v>95998</v>
      </c>
    </row>
    <row r="23" spans="6:56" x14ac:dyDescent="0.25">
      <c r="L23" s="19" t="s">
        <v>349</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51</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(VLOOKUP(AQ23,$W$8:$AO$1048576,15,FALSE))/7</f>
        <v>270.28571428571428</v>
      </c>
      <c r="AX23" s="35">
        <f>AV23+AW23</f>
        <v>663.14285714285711</v>
      </c>
      <c r="AY23" s="35"/>
      <c r="BA23" s="19" t="s">
        <v>348</v>
      </c>
      <c r="BB23" s="2">
        <v>93671</v>
      </c>
      <c r="BC23" s="2">
        <v>2258</v>
      </c>
      <c r="BD23" s="2">
        <v>95929</v>
      </c>
    </row>
    <row r="24" spans="6:56" x14ac:dyDescent="0.25">
      <c r="L24" s="19" t="s">
        <v>350</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52</v>
      </c>
      <c r="AR24" s="35">
        <f t="shared" ref="AR24:AR36" si="11">(VLOOKUP(AQ24,$W$8:$AO$1048576,18,FALSE))/7</f>
        <v>2249.5714285714284</v>
      </c>
      <c r="AS24" s="35">
        <f t="shared" ref="AS24:AS36" si="12">(VLOOKUP(AQ24,$W$8:$AO$1048576,3,FALSE))/7</f>
        <v>283.42857142857144</v>
      </c>
      <c r="AT24" s="35">
        <f t="shared" ref="AT24:AT36" si="13">(VLOOKUP(AQ24,$W$8:$AO$1048576,6,FALSE))/7</f>
        <v>683.85714285714289</v>
      </c>
      <c r="AU24" s="35">
        <f t="shared" ref="AU24:AU36" si="14">(VLOOKUP(AQ24,$W$8:$AO$1048576,9,FALSE))/7</f>
        <v>680.85714285714289</v>
      </c>
      <c r="AV24" s="35">
        <f t="shared" ref="AV24:AV36" si="15">(VLOOKUP(AQ24,$W$8:$AO$1048576,12,FALSE))/7</f>
        <v>364.42857142857144</v>
      </c>
      <c r="AW24" s="35">
        <f>(VLOOKUP(AQ24,$W$8:$AO$1048576,15,FALSE))/7</f>
        <v>237</v>
      </c>
      <c r="AX24" s="35">
        <f t="shared" ref="AX24:AX36" si="16">AV24+AW24</f>
        <v>601.42857142857144</v>
      </c>
      <c r="AY24" s="35"/>
      <c r="BA24" s="19" t="s">
        <v>349</v>
      </c>
      <c r="BB24" s="2">
        <v>93641</v>
      </c>
      <c r="BC24" s="2">
        <v>1964</v>
      </c>
      <c r="BD24" s="2">
        <v>95605</v>
      </c>
    </row>
    <row r="25" spans="6:56" x14ac:dyDescent="0.25">
      <c r="L25" s="19" t="s">
        <v>351</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53</v>
      </c>
      <c r="AR25" s="35">
        <f t="shared" si="11"/>
        <v>1987.4285714285713</v>
      </c>
      <c r="AS25" s="35">
        <f t="shared" si="12"/>
        <v>260.42857142857144</v>
      </c>
      <c r="AT25" s="35">
        <f t="shared" si="13"/>
        <v>600.57142857142856</v>
      </c>
      <c r="AU25" s="35">
        <f t="shared" si="14"/>
        <v>657.57142857142856</v>
      </c>
      <c r="AV25" s="35">
        <f t="shared" si="15"/>
        <v>301.14285714285717</v>
      </c>
      <c r="AW25" s="35">
        <f>(VLOOKUP(AQ25,$W$8:$AO$1048576,15,FALSE))/7</f>
        <v>167.71428571428572</v>
      </c>
      <c r="AX25" s="35">
        <f t="shared" si="16"/>
        <v>468.85714285714289</v>
      </c>
      <c r="AY25" s="35"/>
      <c r="BA25" s="19" t="s">
        <v>350</v>
      </c>
      <c r="BB25" s="2">
        <v>93117</v>
      </c>
      <c r="BC25" s="2">
        <v>1705</v>
      </c>
      <c r="BD25" s="2">
        <v>94822</v>
      </c>
    </row>
    <row r="26" spans="6:56" x14ac:dyDescent="0.25">
      <c r="L26" s="19" t="s">
        <v>352</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54</v>
      </c>
      <c r="AR26" s="35">
        <f t="shared" si="11"/>
        <v>1727.8571428571429</v>
      </c>
      <c r="AS26" s="35">
        <f t="shared" si="12"/>
        <v>194.28571428571428</v>
      </c>
      <c r="AT26" s="35">
        <f t="shared" si="13"/>
        <v>567.57142857142856</v>
      </c>
      <c r="AU26" s="35">
        <f t="shared" si="14"/>
        <v>597.85714285714289</v>
      </c>
      <c r="AV26" s="35">
        <f t="shared" si="15"/>
        <v>253.57142857142858</v>
      </c>
      <c r="AW26" s="35">
        <f>(VLOOKUP(AQ26,$W$8:$AO$1048576,15,FALSE))/7</f>
        <v>114.57142857142857</v>
      </c>
      <c r="AX26" s="35">
        <f t="shared" si="16"/>
        <v>368.14285714285717</v>
      </c>
      <c r="AY26" s="35"/>
      <c r="BA26" s="19" t="s">
        <v>351</v>
      </c>
      <c r="BB26" s="2">
        <v>92929</v>
      </c>
      <c r="BC26" s="2">
        <v>1616</v>
      </c>
      <c r="BD26" s="2">
        <v>94545</v>
      </c>
    </row>
    <row r="27" spans="6:56" x14ac:dyDescent="0.25">
      <c r="L27" s="19" t="s">
        <v>354</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55</v>
      </c>
      <c r="AR27" s="35">
        <f t="shared" si="11"/>
        <v>3065.8571428571427</v>
      </c>
      <c r="AS27" s="35">
        <f t="shared" si="12"/>
        <v>355.42857142857144</v>
      </c>
      <c r="AT27" s="35">
        <f t="shared" si="13"/>
        <v>1001.1428571428571</v>
      </c>
      <c r="AU27" s="35">
        <f t="shared" si="14"/>
        <v>983.57142857142856</v>
      </c>
      <c r="AV27" s="35">
        <f t="shared" si="15"/>
        <v>471.14285714285717</v>
      </c>
      <c r="AW27" s="35">
        <f>(VLOOKUP(AQ27,$W$8:$AO$1048576,15,FALSE))/7</f>
        <v>254.57142857142858</v>
      </c>
      <c r="AX27" s="35">
        <f t="shared" si="16"/>
        <v>725.71428571428578</v>
      </c>
      <c r="AY27" s="35"/>
      <c r="BA27" s="19" t="s">
        <v>352</v>
      </c>
      <c r="BB27" s="2">
        <v>93127</v>
      </c>
      <c r="BC27" s="2">
        <v>1626</v>
      </c>
      <c r="BD27" s="2">
        <v>94753</v>
      </c>
    </row>
    <row r="28" spans="6:56" x14ac:dyDescent="0.25">
      <c r="L28" s="19" t="s">
        <v>355</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56</v>
      </c>
      <c r="AR28" s="35">
        <f t="shared" si="11"/>
        <v>3611.7142857142858</v>
      </c>
      <c r="AS28" s="35">
        <f t="shared" si="12"/>
        <v>428.28571428571428</v>
      </c>
      <c r="AT28" s="35">
        <f t="shared" si="13"/>
        <v>1176.7142857142858</v>
      </c>
      <c r="AU28" s="35">
        <f t="shared" si="14"/>
        <v>1156.7142857142858</v>
      </c>
      <c r="AV28" s="35">
        <f>(VLOOKUP(AQ28,$W$8:$AO$1048576,12,FALSE))/7</f>
        <v>539.57142857142856</v>
      </c>
      <c r="AW28" s="35">
        <f>(VLOOKUP(AQ28,$W$8:$AO$1048576,15,FALSE))/7</f>
        <v>310.42857142857144</v>
      </c>
      <c r="AX28" s="35">
        <f>AV28+AW28</f>
        <v>850</v>
      </c>
      <c r="AY28" s="35"/>
      <c r="BA28" s="19" t="s">
        <v>354</v>
      </c>
      <c r="BB28" s="2">
        <v>92972</v>
      </c>
      <c r="BC28" s="2">
        <v>1364</v>
      </c>
      <c r="BD28" s="2">
        <v>94336</v>
      </c>
    </row>
    <row r="29" spans="6:56" x14ac:dyDescent="0.25">
      <c r="L29" s="19" t="s">
        <v>356</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57</v>
      </c>
      <c r="AR29" s="35" t="e">
        <f t="shared" si="11"/>
        <v>#N/A</v>
      </c>
      <c r="AS29" s="35" t="e">
        <f t="shared" si="12"/>
        <v>#N/A</v>
      </c>
      <c r="AT29" s="35" t="e">
        <f t="shared" si="13"/>
        <v>#N/A</v>
      </c>
      <c r="AU29" s="35" t="e">
        <f t="shared" si="14"/>
        <v>#N/A</v>
      </c>
      <c r="AV29" s="35" t="e">
        <f t="shared" si="15"/>
        <v>#N/A</v>
      </c>
      <c r="AW29" s="35" t="e">
        <f>(VLOOKUP(AQ29,$W$8:$AO$1048576,15,FALSE))/7</f>
        <v>#N/A</v>
      </c>
      <c r="AX29" s="35" t="e">
        <f t="shared" si="16"/>
        <v>#N/A</v>
      </c>
      <c r="AY29" s="35"/>
      <c r="BA29" s="19" t="s">
        <v>355</v>
      </c>
      <c r="BB29" s="2">
        <v>92838</v>
      </c>
      <c r="BC29" s="2">
        <v>1244</v>
      </c>
      <c r="BD29" s="2">
        <v>94082</v>
      </c>
    </row>
    <row r="30" spans="6:56" x14ac:dyDescent="0.25">
      <c r="L30" s="19" t="s">
        <v>357</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58</v>
      </c>
      <c r="AR30" s="35" t="e">
        <f t="shared" si="11"/>
        <v>#N/A</v>
      </c>
      <c r="AS30" s="35" t="e">
        <f t="shared" si="12"/>
        <v>#N/A</v>
      </c>
      <c r="AT30" s="35" t="e">
        <f t="shared" si="13"/>
        <v>#N/A</v>
      </c>
      <c r="AU30" s="35" t="e">
        <f t="shared" si="14"/>
        <v>#N/A</v>
      </c>
      <c r="AV30" s="35" t="e">
        <f t="shared" si="15"/>
        <v>#N/A</v>
      </c>
      <c r="AW30" s="35" t="e">
        <f>(VLOOKUP(AQ30,$W$8:$AO$1048576,15,FALSE))/7</f>
        <v>#N/A</v>
      </c>
      <c r="AX30" s="35" t="e">
        <f t="shared" si="16"/>
        <v>#N/A</v>
      </c>
      <c r="AY30" s="35"/>
      <c r="BA30" s="19" t="s">
        <v>356</v>
      </c>
      <c r="BB30" s="2">
        <v>92972</v>
      </c>
      <c r="BC30" s="2">
        <v>1412</v>
      </c>
      <c r="BD30" s="2">
        <v>94384</v>
      </c>
    </row>
    <row r="31" spans="6:56" x14ac:dyDescent="0.25">
      <c r="L31" s="19" t="s">
        <v>358</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59</v>
      </c>
      <c r="AR31" s="35" t="e">
        <f t="shared" si="11"/>
        <v>#N/A</v>
      </c>
      <c r="AS31" s="35" t="e">
        <f t="shared" si="12"/>
        <v>#N/A</v>
      </c>
      <c r="AT31" s="35" t="e">
        <f t="shared" si="13"/>
        <v>#N/A</v>
      </c>
      <c r="AU31" s="35" t="e">
        <f t="shared" si="14"/>
        <v>#N/A</v>
      </c>
      <c r="AV31" s="35" t="e">
        <f t="shared" si="15"/>
        <v>#N/A</v>
      </c>
      <c r="AW31" s="35" t="e">
        <f>(VLOOKUP(AQ31,$W$8:$AO$1048576,15,FALSE))/7</f>
        <v>#N/A</v>
      </c>
      <c r="AX31" s="35" t="e">
        <f t="shared" si="16"/>
        <v>#N/A</v>
      </c>
      <c r="AY31" s="35"/>
      <c r="BA31" s="19" t="s">
        <v>357</v>
      </c>
      <c r="BB31" s="2">
        <v>93086</v>
      </c>
      <c r="BC31" s="2">
        <v>1778</v>
      </c>
      <c r="BD31" s="2">
        <v>94864</v>
      </c>
    </row>
    <row r="32" spans="6:56" x14ac:dyDescent="0.25">
      <c r="L32" s="19" t="s">
        <v>359</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60</v>
      </c>
      <c r="AR32" s="35" t="e">
        <f t="shared" si="11"/>
        <v>#N/A</v>
      </c>
      <c r="AS32" s="35" t="e">
        <f t="shared" si="12"/>
        <v>#N/A</v>
      </c>
      <c r="AT32" s="35" t="e">
        <f t="shared" si="13"/>
        <v>#N/A</v>
      </c>
      <c r="AU32" s="35" t="e">
        <f t="shared" si="14"/>
        <v>#N/A</v>
      </c>
      <c r="AV32" s="35" t="e">
        <f t="shared" si="15"/>
        <v>#N/A</v>
      </c>
      <c r="AW32" s="35" t="e">
        <f>(VLOOKUP(AQ32,$W$8:$AO$1048576,15,FALSE))/7</f>
        <v>#N/A</v>
      </c>
      <c r="AX32" s="35" t="e">
        <f t="shared" si="16"/>
        <v>#N/A</v>
      </c>
      <c r="AY32" s="35"/>
      <c r="BA32" s="19" t="s">
        <v>358</v>
      </c>
      <c r="BB32" s="2">
        <v>93073</v>
      </c>
      <c r="BC32" s="2">
        <v>1836</v>
      </c>
      <c r="BD32" s="2">
        <v>94909</v>
      </c>
    </row>
    <row r="33" spans="12:56" x14ac:dyDescent="0.25">
      <c r="L33" s="19" t="s">
        <v>360</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61</v>
      </c>
      <c r="AR33" s="35" t="e">
        <f t="shared" si="11"/>
        <v>#N/A</v>
      </c>
      <c r="AS33" s="35" t="e">
        <f t="shared" si="12"/>
        <v>#N/A</v>
      </c>
      <c r="AT33" s="35" t="e">
        <f t="shared" si="13"/>
        <v>#N/A</v>
      </c>
      <c r="AU33" s="35" t="e">
        <f t="shared" si="14"/>
        <v>#N/A</v>
      </c>
      <c r="AV33" s="35" t="e">
        <f t="shared" si="15"/>
        <v>#N/A</v>
      </c>
      <c r="AW33" s="35" t="e">
        <f>(VLOOKUP(AQ33,$W$8:$AO$1048576,15,FALSE))/7</f>
        <v>#N/A</v>
      </c>
      <c r="AX33" s="35" t="e">
        <f t="shared" si="16"/>
        <v>#N/A</v>
      </c>
      <c r="AY33" s="35"/>
      <c r="BA33" s="19" t="s">
        <v>359</v>
      </c>
      <c r="BB33" s="2">
        <v>92874</v>
      </c>
      <c r="BC33" s="2">
        <v>1986</v>
      </c>
      <c r="BD33" s="2">
        <v>94860</v>
      </c>
    </row>
    <row r="34" spans="12:56" x14ac:dyDescent="0.25">
      <c r="L34" s="19" t="s">
        <v>362</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62</v>
      </c>
      <c r="AR34" s="35" t="e">
        <f t="shared" si="11"/>
        <v>#N/A</v>
      </c>
      <c r="AS34" s="35" t="e">
        <f t="shared" si="12"/>
        <v>#N/A</v>
      </c>
      <c r="AT34" s="35" t="e">
        <f t="shared" si="13"/>
        <v>#N/A</v>
      </c>
      <c r="AU34" s="35" t="e">
        <f t="shared" si="14"/>
        <v>#N/A</v>
      </c>
      <c r="AV34" s="35" t="e">
        <f t="shared" si="15"/>
        <v>#N/A</v>
      </c>
      <c r="AW34" s="35" t="e">
        <f>(VLOOKUP(AQ34,$W$8:$AO$1048576,15,FALSE))/7</f>
        <v>#N/A</v>
      </c>
      <c r="AX34" s="35" t="e">
        <f t="shared" si="16"/>
        <v>#N/A</v>
      </c>
      <c r="AY34" s="35"/>
      <c r="BA34" s="19" t="s">
        <v>360</v>
      </c>
      <c r="BB34" s="2">
        <v>93014</v>
      </c>
      <c r="BC34" s="2">
        <v>2475</v>
      </c>
      <c r="BD34" s="2">
        <v>95104</v>
      </c>
    </row>
    <row r="35" spans="12:56" x14ac:dyDescent="0.25">
      <c r="L35" s="19" t="s">
        <v>363</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63</v>
      </c>
      <c r="AR35" s="35" t="e">
        <f t="shared" si="11"/>
        <v>#N/A</v>
      </c>
      <c r="AS35" s="35" t="e">
        <f t="shared" si="12"/>
        <v>#N/A</v>
      </c>
      <c r="AT35" s="35" t="e">
        <f t="shared" si="13"/>
        <v>#N/A</v>
      </c>
      <c r="AU35" s="35" t="e">
        <f t="shared" si="14"/>
        <v>#N/A</v>
      </c>
      <c r="AV35" s="35" t="e">
        <f t="shared" si="15"/>
        <v>#N/A</v>
      </c>
      <c r="AW35" s="35" t="e">
        <f>(VLOOKUP(AQ35,$W$8:$AO$1048576,15,FALSE))/7</f>
        <v>#N/A</v>
      </c>
      <c r="AX35" s="35" t="e">
        <f t="shared" si="16"/>
        <v>#N/A</v>
      </c>
      <c r="AY35" s="35"/>
      <c r="BA35" s="19" t="s">
        <v>362</v>
      </c>
      <c r="BB35" s="2">
        <v>93193</v>
      </c>
      <c r="BC35" s="2">
        <v>2579</v>
      </c>
      <c r="BD35" s="2">
        <v>95772</v>
      </c>
    </row>
    <row r="36" spans="12:56" x14ac:dyDescent="0.25">
      <c r="L36" s="19" t="s">
        <v>364</v>
      </c>
      <c r="M36" s="2">
        <v>93220</v>
      </c>
      <c r="N36" s="2">
        <v>3146</v>
      </c>
      <c r="O36" s="2">
        <v>96366</v>
      </c>
      <c r="AQ36" s="20" t="s">
        <v>64</v>
      </c>
      <c r="AR36" s="35" t="e">
        <f t="shared" si="11"/>
        <v>#N/A</v>
      </c>
      <c r="AS36" s="35" t="e">
        <f t="shared" si="12"/>
        <v>#N/A</v>
      </c>
      <c r="AT36" s="35" t="e">
        <f t="shared" si="13"/>
        <v>#N/A</v>
      </c>
      <c r="AU36" s="35" t="e">
        <f t="shared" si="14"/>
        <v>#N/A</v>
      </c>
      <c r="AV36" s="35" t="e">
        <f t="shared" si="15"/>
        <v>#N/A</v>
      </c>
      <c r="AW36" s="35" t="e">
        <f>(VLOOKUP(AQ36,$W$8:$AO$1048576,15,FALSE))/7</f>
        <v>#N/A</v>
      </c>
      <c r="AX36" s="35" t="e">
        <f t="shared" si="16"/>
        <v>#N/A</v>
      </c>
      <c r="BA36" s="19" t="s">
        <v>363</v>
      </c>
      <c r="BB36" s="2">
        <v>92979</v>
      </c>
      <c r="BC36" s="2">
        <v>2813</v>
      </c>
      <c r="BD36" s="2">
        <v>95792</v>
      </c>
    </row>
    <row r="37" spans="12:56" x14ac:dyDescent="0.25">
      <c r="L37" s="19" t="s">
        <v>365</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364</v>
      </c>
      <c r="BB37" s="2">
        <v>93220</v>
      </c>
      <c r="BC37" s="2">
        <v>3146</v>
      </c>
      <c r="BD37" s="2">
        <v>96366</v>
      </c>
    </row>
    <row r="38" spans="12:56" x14ac:dyDescent="0.25">
      <c r="L38" s="19" t="s">
        <v>366</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244</v>
      </c>
      <c r="AR38" t="s">
        <v>302</v>
      </c>
      <c r="AS38" s="43" t="s">
        <v>2</v>
      </c>
      <c r="AT38" s="43" t="s">
        <v>65</v>
      </c>
      <c r="AU38" s="43" t="s">
        <v>3</v>
      </c>
      <c r="AV38" s="43" t="s">
        <v>303</v>
      </c>
      <c r="AW38" s="43" t="s">
        <v>304</v>
      </c>
      <c r="AX38" s="46" t="s">
        <v>297</v>
      </c>
      <c r="AY38" s="35"/>
      <c r="BA38" s="19" t="s">
        <v>365</v>
      </c>
      <c r="BB38" s="2">
        <v>93324</v>
      </c>
      <c r="BC38" s="2">
        <v>3236</v>
      </c>
      <c r="BD38" s="2">
        <v>96560</v>
      </c>
    </row>
    <row r="39" spans="12:56" x14ac:dyDescent="0.25">
      <c r="L39" s="19" t="s">
        <v>367</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51</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(VLOOKUP(AQ39,$W$8:$AO$1048576,16,FALSE))/7</f>
        <v>9539.4285714285706</v>
      </c>
      <c r="AX39" s="35">
        <f>AV39+AW39</f>
        <v>22842.142857142855</v>
      </c>
      <c r="AY39" s="35"/>
      <c r="BA39" s="19" t="s">
        <v>366</v>
      </c>
      <c r="BB39" s="2">
        <v>93198</v>
      </c>
      <c r="BC39" s="2">
        <v>2966</v>
      </c>
      <c r="BD39" s="2">
        <v>96164</v>
      </c>
    </row>
    <row r="40" spans="12:56" x14ac:dyDescent="0.25">
      <c r="L40" s="19" t="s">
        <v>368</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52</v>
      </c>
      <c r="AR40" s="35">
        <f t="shared" ref="AR40:AR52" si="17">(VLOOKUP(AQ40,$W$8:$AO$1048576,19,FALSE))/7</f>
        <v>95721.28571428571</v>
      </c>
      <c r="AS40" s="35">
        <f t="shared" ref="AS40:AS52" si="18">(VLOOKUP(AQ40,$W$8:$AO$1048576,4,FALSE))/7</f>
        <v>13712.142857142857</v>
      </c>
      <c r="AT40" s="35">
        <f t="shared" ref="AT40:AT52" si="19">(VLOOKUP(AQ40,$W$8:$AO$1048576,7,FALSE))/7</f>
        <v>27681.428571428572</v>
      </c>
      <c r="AU40" s="35">
        <f t="shared" ref="AU40:AU52" si="20">(VLOOKUP(AQ40,$W$8:$AO$1048576,10,FALSE))/7</f>
        <v>31622.428571428572</v>
      </c>
      <c r="AV40" s="35">
        <f t="shared" ref="AV40:AV52" si="21">(VLOOKUP(AQ40,$W$8:$AO$1048576,13,FALSE))/7</f>
        <v>13237.714285714286</v>
      </c>
      <c r="AW40" s="35">
        <f>(VLOOKUP(AQ40,$W$8:$AO$1048576,16,FALSE))/7</f>
        <v>9467.5714285714294</v>
      </c>
      <c r="AX40" s="35">
        <f t="shared" ref="AX40:AX52" si="22">AV40+AW40</f>
        <v>22705.285714285717</v>
      </c>
      <c r="AY40" s="35"/>
      <c r="BA40" s="19" t="s">
        <v>367</v>
      </c>
      <c r="BB40" s="2">
        <v>92884</v>
      </c>
      <c r="BC40" s="2">
        <v>3098</v>
      </c>
      <c r="BD40" s="2">
        <v>95982</v>
      </c>
    </row>
    <row r="41" spans="12:56" x14ac:dyDescent="0.25">
      <c r="L41" s="19" t="s">
        <v>389</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53</v>
      </c>
      <c r="AR41" s="35">
        <f t="shared" si="17"/>
        <v>95395.28571428571</v>
      </c>
      <c r="AS41" s="35">
        <f t="shared" si="18"/>
        <v>13691.285714285714</v>
      </c>
      <c r="AT41" s="35">
        <f t="shared" si="19"/>
        <v>27558</v>
      </c>
      <c r="AU41" s="35">
        <f t="shared" si="20"/>
        <v>31517.142857142859</v>
      </c>
      <c r="AV41" s="35">
        <f t="shared" si="21"/>
        <v>13172.857142857143</v>
      </c>
      <c r="AW41" s="35">
        <f>(VLOOKUP(AQ41,$W$8:$AO$1048576,16,FALSE))/7</f>
        <v>9456</v>
      </c>
      <c r="AX41" s="35">
        <f t="shared" si="22"/>
        <v>22628.857142857145</v>
      </c>
      <c r="AY41" s="35"/>
      <c r="BA41" s="19" t="s">
        <v>368</v>
      </c>
      <c r="BB41" s="2">
        <v>93269</v>
      </c>
      <c r="BC41" s="2">
        <v>3623</v>
      </c>
      <c r="BD41" s="2">
        <v>96892</v>
      </c>
    </row>
    <row r="42" spans="12:56" x14ac:dyDescent="0.25">
      <c r="L42" s="19" t="s">
        <v>390</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54</v>
      </c>
      <c r="AR42" s="35">
        <f t="shared" si="17"/>
        <v>94648.428571428565</v>
      </c>
      <c r="AS42" s="35">
        <f t="shared" si="18"/>
        <v>13575.428571428571</v>
      </c>
      <c r="AT42" s="35">
        <f t="shared" si="19"/>
        <v>27377.857142857141</v>
      </c>
      <c r="AU42" s="35">
        <f t="shared" si="20"/>
        <v>31344.857142857141</v>
      </c>
      <c r="AV42" s="35">
        <f t="shared" si="21"/>
        <v>13002</v>
      </c>
      <c r="AW42" s="35">
        <f>(VLOOKUP(AQ42,$W$8:$AO$1048576,16,FALSE))/7</f>
        <v>9348.2857142857138</v>
      </c>
      <c r="AX42" s="35">
        <f t="shared" si="22"/>
        <v>22350.285714285714</v>
      </c>
      <c r="AY42" s="35"/>
      <c r="BA42" s="19" t="s">
        <v>389</v>
      </c>
      <c r="BB42" s="2">
        <v>93527</v>
      </c>
      <c r="BC42" s="2">
        <v>3918</v>
      </c>
      <c r="BD42" s="2">
        <v>97445</v>
      </c>
    </row>
    <row r="43" spans="12:56" x14ac:dyDescent="0.25">
      <c r="L43" s="19" t="s">
        <v>391</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55</v>
      </c>
      <c r="AR43" s="35">
        <f t="shared" si="17"/>
        <v>96218.28571428571</v>
      </c>
      <c r="AS43" s="35">
        <f t="shared" si="18"/>
        <v>13832.285714285714</v>
      </c>
      <c r="AT43" s="35">
        <f t="shared" si="19"/>
        <v>27567.571428571428</v>
      </c>
      <c r="AU43" s="35">
        <f t="shared" si="20"/>
        <v>31926.714285714286</v>
      </c>
      <c r="AV43" s="35">
        <f t="shared" si="21"/>
        <v>13332.428571428571</v>
      </c>
      <c r="AW43" s="35">
        <f>(VLOOKUP(AQ43,$W$8:$AO$1048576,16,FALSE))/7</f>
        <v>9559.2857142857138</v>
      </c>
      <c r="AX43" s="35">
        <f t="shared" si="22"/>
        <v>22891.714285714283</v>
      </c>
      <c r="AY43" s="35"/>
      <c r="BA43" s="19" t="s">
        <v>390</v>
      </c>
      <c r="BB43" s="2">
        <v>93956</v>
      </c>
      <c r="BC43" s="2">
        <v>3862</v>
      </c>
      <c r="BD43" s="2">
        <v>97818</v>
      </c>
    </row>
    <row r="44" spans="12:56" x14ac:dyDescent="0.25">
      <c r="L44" s="19" t="s">
        <v>392</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56</v>
      </c>
      <c r="AR44" s="35">
        <f t="shared" si="17"/>
        <v>97248</v>
      </c>
      <c r="AS44" s="35">
        <f t="shared" si="18"/>
        <v>13909.428571428571</v>
      </c>
      <c r="AT44" s="35">
        <f t="shared" si="19"/>
        <v>28192.142857142859</v>
      </c>
      <c r="AU44" s="35">
        <f t="shared" si="20"/>
        <v>32021.857142857141</v>
      </c>
      <c r="AV44" s="35">
        <f t="shared" si="21"/>
        <v>13462</v>
      </c>
      <c r="AW44" s="35">
        <f>(VLOOKUP(AQ44,$W$8:$AO$1048576,16,FALSE))/7</f>
        <v>9662.5714285714294</v>
      </c>
      <c r="AX44" s="35">
        <f t="shared" si="22"/>
        <v>23124.571428571428</v>
      </c>
      <c r="AY44" s="35"/>
      <c r="BA44" s="19" t="s">
        <v>391</v>
      </c>
      <c r="BB44" s="2">
        <v>93514</v>
      </c>
      <c r="BC44" s="2">
        <v>3724</v>
      </c>
      <c r="BD44" s="2">
        <v>97238</v>
      </c>
    </row>
    <row r="45" spans="12:56" x14ac:dyDescent="0.25">
      <c r="L45" s="19" t="s">
        <v>393</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57</v>
      </c>
      <c r="AR45" s="35" t="e">
        <f t="shared" si="17"/>
        <v>#N/A</v>
      </c>
      <c r="AS45" s="35" t="e">
        <f t="shared" si="18"/>
        <v>#N/A</v>
      </c>
      <c r="AT45" s="35" t="e">
        <f t="shared" si="19"/>
        <v>#N/A</v>
      </c>
      <c r="AU45" s="35" t="e">
        <f t="shared" si="20"/>
        <v>#N/A</v>
      </c>
      <c r="AV45" s="35" t="e">
        <f t="shared" si="21"/>
        <v>#N/A</v>
      </c>
      <c r="AW45" s="35" t="e">
        <f t="shared" ref="AW40:AW52" si="23">(VLOOKUP(AQ45,$W$8:$AO$1048576,16,FALSE))/7</f>
        <v>#N/A</v>
      </c>
      <c r="AX45" s="35" t="e">
        <f t="shared" si="22"/>
        <v>#N/A</v>
      </c>
      <c r="AY45" s="35"/>
      <c r="BA45" s="19" t="s">
        <v>392</v>
      </c>
      <c r="BB45" s="2">
        <v>93894</v>
      </c>
      <c r="BC45" s="2">
        <v>3491</v>
      </c>
      <c r="BD45" s="2">
        <v>97385</v>
      </c>
    </row>
    <row r="46" spans="12:56" x14ac:dyDescent="0.25">
      <c r="L46" s="19" t="s">
        <v>394</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58</v>
      </c>
      <c r="AR46" s="35" t="e">
        <f t="shared" si="17"/>
        <v>#N/A</v>
      </c>
      <c r="AS46" s="35" t="e">
        <f t="shared" si="18"/>
        <v>#N/A</v>
      </c>
      <c r="AT46" s="35" t="e">
        <f t="shared" si="19"/>
        <v>#N/A</v>
      </c>
      <c r="AU46" s="35" t="e">
        <f t="shared" si="20"/>
        <v>#N/A</v>
      </c>
      <c r="AV46" s="35" t="e">
        <f t="shared" si="21"/>
        <v>#N/A</v>
      </c>
      <c r="AW46" s="35" t="e">
        <f t="shared" si="23"/>
        <v>#N/A</v>
      </c>
      <c r="AX46" s="35" t="e">
        <f t="shared" si="22"/>
        <v>#N/A</v>
      </c>
      <c r="AY46" s="35"/>
      <c r="BA46" s="19" t="s">
        <v>393</v>
      </c>
      <c r="BB46" s="2">
        <v>93493</v>
      </c>
      <c r="BC46" s="2">
        <v>3249</v>
      </c>
      <c r="BD46" s="2">
        <v>96742</v>
      </c>
    </row>
    <row r="47" spans="12:56" x14ac:dyDescent="0.25">
      <c r="L47" s="19" t="s">
        <v>395</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59</v>
      </c>
      <c r="AR47" s="35" t="e">
        <f t="shared" si="17"/>
        <v>#N/A</v>
      </c>
      <c r="AS47" s="35" t="e">
        <f t="shared" si="18"/>
        <v>#N/A</v>
      </c>
      <c r="AT47" s="35" t="e">
        <f t="shared" si="19"/>
        <v>#N/A</v>
      </c>
      <c r="AU47" s="35" t="e">
        <f t="shared" si="20"/>
        <v>#N/A</v>
      </c>
      <c r="AV47" s="35" t="e">
        <f t="shared" si="21"/>
        <v>#N/A</v>
      </c>
      <c r="AW47" s="35" t="e">
        <f t="shared" si="23"/>
        <v>#N/A</v>
      </c>
      <c r="AX47" s="35" t="e">
        <f t="shared" si="22"/>
        <v>#N/A</v>
      </c>
      <c r="AY47" s="35"/>
      <c r="BA47" s="19" t="s">
        <v>394</v>
      </c>
      <c r="BB47" s="2">
        <v>93357</v>
      </c>
      <c r="BC47" s="2">
        <v>3273</v>
      </c>
      <c r="BD47" s="2">
        <v>96630</v>
      </c>
    </row>
    <row r="48" spans="12:56" x14ac:dyDescent="0.25">
      <c r="V48" s="35"/>
      <c r="W48" s="35"/>
      <c r="X48" s="35"/>
      <c r="Y48" s="35"/>
      <c r="Z48" s="35"/>
      <c r="AA48" s="35"/>
      <c r="AB48" s="35"/>
      <c r="AC48" s="35"/>
      <c r="AD48" s="35"/>
      <c r="AE48" s="35"/>
      <c r="AF48" s="35"/>
      <c r="AG48" s="35"/>
      <c r="AH48" s="35"/>
      <c r="AI48" s="35"/>
      <c r="AJ48" s="35"/>
      <c r="AK48" s="35"/>
      <c r="AL48" s="35"/>
      <c r="AM48" s="35"/>
      <c r="AN48" s="35"/>
      <c r="AO48" s="35"/>
      <c r="AP48" s="35"/>
      <c r="AQ48" s="20" t="s">
        <v>60</v>
      </c>
      <c r="AR48" s="35" t="e">
        <f t="shared" si="17"/>
        <v>#N/A</v>
      </c>
      <c r="AS48" s="35" t="e">
        <f t="shared" si="18"/>
        <v>#N/A</v>
      </c>
      <c r="AT48" s="35" t="e">
        <f t="shared" si="19"/>
        <v>#N/A</v>
      </c>
      <c r="AU48" s="35" t="e">
        <f t="shared" si="20"/>
        <v>#N/A</v>
      </c>
      <c r="AV48" s="35" t="e">
        <f t="shared" si="21"/>
        <v>#N/A</v>
      </c>
      <c r="AW48" s="35" t="e">
        <f t="shared" si="23"/>
        <v>#N/A</v>
      </c>
      <c r="AX48" s="35" t="e">
        <f t="shared" si="22"/>
        <v>#N/A</v>
      </c>
      <c r="AY48" s="35"/>
      <c r="BA48" s="19" t="s">
        <v>395</v>
      </c>
      <c r="BB48" s="2">
        <v>93713</v>
      </c>
      <c r="BC48" s="2">
        <v>3765</v>
      </c>
      <c r="BD48" s="2">
        <v>97478</v>
      </c>
    </row>
    <row r="49" spans="22:51" x14ac:dyDescent="0.25">
      <c r="V49" s="35"/>
      <c r="W49" s="35"/>
      <c r="X49" s="35"/>
      <c r="Y49" s="35"/>
      <c r="Z49" s="35"/>
      <c r="AA49" s="35"/>
      <c r="AB49" s="35"/>
      <c r="AC49" s="35"/>
      <c r="AD49" s="35"/>
      <c r="AE49" s="35"/>
      <c r="AF49" s="35"/>
      <c r="AG49" s="35"/>
      <c r="AH49" s="35"/>
      <c r="AI49" s="35"/>
      <c r="AJ49" s="35"/>
      <c r="AK49" s="35"/>
      <c r="AL49" s="35"/>
      <c r="AM49" s="35"/>
      <c r="AN49" s="35"/>
      <c r="AO49" s="35"/>
      <c r="AP49" s="35"/>
      <c r="AQ49" s="20" t="s">
        <v>61</v>
      </c>
      <c r="AR49" s="35" t="e">
        <f t="shared" si="17"/>
        <v>#N/A</v>
      </c>
      <c r="AS49" s="35" t="e">
        <f t="shared" si="18"/>
        <v>#N/A</v>
      </c>
      <c r="AT49" s="35" t="e">
        <f t="shared" si="19"/>
        <v>#N/A</v>
      </c>
      <c r="AU49" s="35" t="e">
        <f t="shared" si="20"/>
        <v>#N/A</v>
      </c>
      <c r="AV49" s="35" t="e">
        <f t="shared" si="21"/>
        <v>#N/A</v>
      </c>
      <c r="AW49" s="35" t="e">
        <f t="shared" si="23"/>
        <v>#N/A</v>
      </c>
      <c r="AX49" s="35" t="e">
        <f t="shared" si="22"/>
        <v>#N/A</v>
      </c>
      <c r="AY49" s="35"/>
    </row>
    <row r="50" spans="22:51" x14ac:dyDescent="0.25">
      <c r="V50" s="35"/>
      <c r="W50" s="35"/>
      <c r="X50" s="35"/>
      <c r="Y50" s="35"/>
      <c r="Z50" s="35"/>
      <c r="AA50" s="35"/>
      <c r="AB50" s="35"/>
      <c r="AC50" s="35"/>
      <c r="AD50" s="35"/>
      <c r="AE50" s="35"/>
      <c r="AF50" s="35"/>
      <c r="AG50" s="35"/>
      <c r="AH50" s="35"/>
      <c r="AI50" s="35"/>
      <c r="AJ50" s="35"/>
      <c r="AK50" s="35"/>
      <c r="AL50" s="35"/>
      <c r="AM50" s="35"/>
      <c r="AN50" s="35"/>
      <c r="AO50" s="35"/>
      <c r="AP50" s="35"/>
      <c r="AQ50" s="20" t="s">
        <v>62</v>
      </c>
      <c r="AR50" s="35" t="e">
        <f t="shared" si="17"/>
        <v>#N/A</v>
      </c>
      <c r="AS50" s="35" t="e">
        <f t="shared" si="18"/>
        <v>#N/A</v>
      </c>
      <c r="AT50" s="35" t="e">
        <f t="shared" si="19"/>
        <v>#N/A</v>
      </c>
      <c r="AU50" s="35" t="e">
        <f t="shared" si="20"/>
        <v>#N/A</v>
      </c>
      <c r="AV50" s="35" t="e">
        <f t="shared" si="21"/>
        <v>#N/A</v>
      </c>
      <c r="AW50" s="35" t="e">
        <f t="shared" si="23"/>
        <v>#N/A</v>
      </c>
      <c r="AX50" s="35" t="e">
        <f t="shared" si="22"/>
        <v>#N/A</v>
      </c>
      <c r="AY50" s="35"/>
    </row>
    <row r="51" spans="22:51" x14ac:dyDescent="0.25">
      <c r="V51" s="35"/>
      <c r="W51" s="35"/>
      <c r="X51" s="35"/>
      <c r="Y51" s="35"/>
      <c r="Z51" s="35"/>
      <c r="AA51" s="35"/>
      <c r="AB51" s="35"/>
      <c r="AC51" s="35"/>
      <c r="AD51" s="35"/>
      <c r="AE51" s="35"/>
      <c r="AF51" s="35"/>
      <c r="AG51" s="35"/>
      <c r="AH51" s="35"/>
      <c r="AI51" s="35"/>
      <c r="AJ51" s="35"/>
      <c r="AK51" s="35"/>
      <c r="AL51" s="35"/>
      <c r="AM51" s="35"/>
      <c r="AN51" s="35"/>
      <c r="AO51" s="35"/>
      <c r="AP51" s="35"/>
      <c r="AQ51" s="20" t="s">
        <v>63</v>
      </c>
      <c r="AR51" s="35" t="e">
        <f t="shared" si="17"/>
        <v>#N/A</v>
      </c>
      <c r="AS51" s="35" t="e">
        <f t="shared" si="18"/>
        <v>#N/A</v>
      </c>
      <c r="AT51" s="35" t="e">
        <f t="shared" si="19"/>
        <v>#N/A</v>
      </c>
      <c r="AU51" s="35" t="e">
        <f t="shared" si="20"/>
        <v>#N/A</v>
      </c>
      <c r="AV51" s="35" t="e">
        <f t="shared" si="21"/>
        <v>#N/A</v>
      </c>
      <c r="AW51" s="35" t="e">
        <f t="shared" si="23"/>
        <v>#N/A</v>
      </c>
      <c r="AX51" s="35" t="e">
        <f t="shared" si="22"/>
        <v>#N/A</v>
      </c>
      <c r="AY51" s="35"/>
    </row>
    <row r="52" spans="22:51" x14ac:dyDescent="0.25">
      <c r="AQ52" s="20" t="s">
        <v>64</v>
      </c>
      <c r="AR52" s="35" t="e">
        <f t="shared" si="17"/>
        <v>#N/A</v>
      </c>
      <c r="AS52" s="35" t="e">
        <f t="shared" si="18"/>
        <v>#N/A</v>
      </c>
      <c r="AT52" s="35" t="e">
        <f t="shared" si="19"/>
        <v>#N/A</v>
      </c>
      <c r="AU52" s="35" t="e">
        <f t="shared" si="20"/>
        <v>#N/A</v>
      </c>
      <c r="AV52" s="35" t="e">
        <f t="shared" si="21"/>
        <v>#N/A</v>
      </c>
      <c r="AW52" s="35" t="e">
        <f t="shared" si="23"/>
        <v>#N/A</v>
      </c>
      <c r="AX52" s="35" t="e">
        <f t="shared" si="22"/>
        <v>#N/A</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C409" zoomScale="90" zoomScaleNormal="90" workbookViewId="0">
      <selection activeCell="AN432" sqref="AN432"/>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s>
  <sheetData>
    <row r="1" spans="2:137" s="17" customFormat="1" ht="14.45" customHeight="1" x14ac:dyDescent="0.25">
      <c r="B1" s="45" t="s">
        <v>306</v>
      </c>
      <c r="C1" s="42"/>
      <c r="D1" s="42"/>
      <c r="E1" s="42"/>
      <c r="F1" s="42"/>
      <c r="G1" s="42"/>
      <c r="H1" s="38"/>
      <c r="I1" s="132" t="s">
        <v>311</v>
      </c>
      <c r="J1" s="132"/>
      <c r="K1" s="132"/>
      <c r="L1" s="132"/>
      <c r="M1" s="132"/>
      <c r="N1" s="132"/>
      <c r="O1" s="132"/>
      <c r="P1" s="132"/>
      <c r="Q1" s="132"/>
      <c r="R1" s="132"/>
      <c r="S1" s="132"/>
      <c r="T1" s="132"/>
      <c r="U1" s="132"/>
      <c r="V1" s="132"/>
      <c r="W1" s="132"/>
      <c r="X1" s="132"/>
      <c r="Y1" s="132"/>
      <c r="Z1" s="132"/>
      <c r="AA1" s="48"/>
      <c r="AB1" s="48"/>
      <c r="AC1" s="48"/>
      <c r="AD1" s="48"/>
    </row>
    <row r="2" spans="2:137" x14ac:dyDescent="0.25">
      <c r="CD2">
        <v>7</v>
      </c>
      <c r="CE2">
        <v>8</v>
      </c>
      <c r="CF2">
        <v>9</v>
      </c>
      <c r="CG2">
        <v>10</v>
      </c>
      <c r="CH2">
        <v>11</v>
      </c>
      <c r="CI2">
        <v>12</v>
      </c>
      <c r="CJ2">
        <v>13</v>
      </c>
    </row>
    <row r="3" spans="2:137" x14ac:dyDescent="0.25">
      <c r="B3" s="18" t="s">
        <v>47</v>
      </c>
      <c r="C3" t="s" vm="2">
        <v>261</v>
      </c>
      <c r="I3" s="18" t="s">
        <v>47</v>
      </c>
      <c r="J3" t="s" vm="2">
        <v>261</v>
      </c>
      <c r="X3" t="s">
        <v>48</v>
      </c>
      <c r="Y3" t="s">
        <v>2</v>
      </c>
      <c r="Z3" t="s">
        <v>65</v>
      </c>
      <c r="AA3" t="s">
        <v>3</v>
      </c>
      <c r="AB3" t="s">
        <v>303</v>
      </c>
      <c r="AC3" t="s">
        <v>304</v>
      </c>
      <c r="AD3" t="s">
        <v>297</v>
      </c>
      <c r="AG3" s="18" t="s">
        <v>47</v>
      </c>
      <c r="AH3" t="s" vm="2">
        <v>261</v>
      </c>
      <c r="CD3" t="s">
        <v>381</v>
      </c>
      <c r="CE3" t="s">
        <v>382</v>
      </c>
      <c r="CF3" t="s">
        <v>383</v>
      </c>
      <c r="CG3" t="s">
        <v>384</v>
      </c>
      <c r="CH3" t="s">
        <v>385</v>
      </c>
      <c r="CI3" t="s">
        <v>386</v>
      </c>
      <c r="CJ3" t="s">
        <v>387</v>
      </c>
    </row>
    <row r="4" spans="2:137" x14ac:dyDescent="0.25">
      <c r="W4" s="43" t="s">
        <v>51</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56</v>
      </c>
      <c r="BW4" t="s">
        <v>56</v>
      </c>
      <c r="BX4" t="s">
        <v>56</v>
      </c>
      <c r="BY4" t="s">
        <v>56</v>
      </c>
      <c r="BZ4" t="s">
        <v>56</v>
      </c>
      <c r="CA4" t="s">
        <v>56</v>
      </c>
      <c r="CB4" t="s">
        <v>56</v>
      </c>
      <c r="CC4" s="17" t="s">
        <v>373</v>
      </c>
      <c r="CD4" t="s">
        <v>57</v>
      </c>
      <c r="CE4" t="s">
        <v>57</v>
      </c>
      <c r="CF4" t="s">
        <v>57</v>
      </c>
      <c r="CG4" t="s">
        <v>57</v>
      </c>
      <c r="CH4" t="s">
        <v>57</v>
      </c>
      <c r="CI4" t="s">
        <v>57</v>
      </c>
      <c r="CJ4" t="s">
        <v>57</v>
      </c>
      <c r="CK4" s="17" t="s">
        <v>374</v>
      </c>
      <c r="CL4" t="s">
        <v>58</v>
      </c>
      <c r="CM4" t="s">
        <v>58</v>
      </c>
      <c r="CN4" t="s">
        <v>58</v>
      </c>
      <c r="CO4" t="s">
        <v>58</v>
      </c>
      <c r="CP4" t="s">
        <v>58</v>
      </c>
      <c r="CQ4" t="s">
        <v>58</v>
      </c>
      <c r="CR4" t="s">
        <v>58</v>
      </c>
      <c r="CS4" s="17" t="s">
        <v>375</v>
      </c>
      <c r="CT4" t="s">
        <v>59</v>
      </c>
      <c r="CU4" t="s">
        <v>59</v>
      </c>
      <c r="CV4" t="s">
        <v>59</v>
      </c>
      <c r="CW4" t="s">
        <v>59</v>
      </c>
      <c r="CX4" t="s">
        <v>59</v>
      </c>
      <c r="CY4" t="s">
        <v>59</v>
      </c>
      <c r="CZ4" t="s">
        <v>59</v>
      </c>
      <c r="DA4" s="17" t="s">
        <v>376</v>
      </c>
      <c r="DB4" t="s">
        <v>372</v>
      </c>
      <c r="DC4" t="s">
        <v>372</v>
      </c>
      <c r="DD4" t="s">
        <v>60</v>
      </c>
      <c r="DE4" t="s">
        <v>60</v>
      </c>
      <c r="DF4" t="s">
        <v>60</v>
      </c>
      <c r="DG4" t="s">
        <v>60</v>
      </c>
      <c r="DH4" t="s">
        <v>60</v>
      </c>
      <c r="DI4" s="17" t="s">
        <v>377</v>
      </c>
      <c r="DJ4" t="s">
        <v>61</v>
      </c>
      <c r="DK4" t="s">
        <v>61</v>
      </c>
      <c r="DL4" t="s">
        <v>61</v>
      </c>
      <c r="DM4" t="s">
        <v>61</v>
      </c>
      <c r="DN4" t="s">
        <v>61</v>
      </c>
      <c r="DO4" t="s">
        <v>61</v>
      </c>
      <c r="DP4" t="s">
        <v>61</v>
      </c>
      <c r="DQ4" s="17" t="s">
        <v>378</v>
      </c>
      <c r="DR4" t="s">
        <v>62</v>
      </c>
      <c r="DS4" t="s">
        <v>62</v>
      </c>
      <c r="DT4" t="s">
        <v>62</v>
      </c>
      <c r="DU4" t="s">
        <v>62</v>
      </c>
      <c r="DV4" t="s">
        <v>62</v>
      </c>
      <c r="DW4" t="s">
        <v>62</v>
      </c>
      <c r="DX4" t="s">
        <v>62</v>
      </c>
      <c r="DY4" s="17" t="s">
        <v>379</v>
      </c>
      <c r="DZ4" t="s">
        <v>63</v>
      </c>
      <c r="EA4" t="s">
        <v>63</v>
      </c>
      <c r="EB4" t="s">
        <v>63</v>
      </c>
      <c r="EC4" t="s">
        <v>63</v>
      </c>
      <c r="ED4" t="s">
        <v>63</v>
      </c>
      <c r="EE4" t="s">
        <v>63</v>
      </c>
      <c r="EF4" t="s">
        <v>63</v>
      </c>
      <c r="EG4" s="17" t="s">
        <v>380</v>
      </c>
    </row>
    <row r="5" spans="2:137" x14ac:dyDescent="0.25">
      <c r="B5" s="18" t="s">
        <v>44</v>
      </c>
      <c r="C5" t="s">
        <v>67</v>
      </c>
      <c r="D5" t="s">
        <v>69</v>
      </c>
      <c r="H5" s="3"/>
      <c r="J5" s="18" t="s">
        <v>49</v>
      </c>
      <c r="V5" s="3"/>
      <c r="W5" s="43" t="s">
        <v>52</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233</v>
      </c>
      <c r="AH5" s="18" t="s">
        <v>49</v>
      </c>
    </row>
    <row r="6" spans="2:137" x14ac:dyDescent="0.25">
      <c r="B6" s="19" t="s">
        <v>45</v>
      </c>
      <c r="C6" s="2">
        <v>672346</v>
      </c>
      <c r="D6" s="2">
        <v>633036</v>
      </c>
      <c r="E6" s="3"/>
      <c r="F6" s="3">
        <f>D6/C6</f>
        <v>0.94153307969408606</v>
      </c>
      <c r="G6" s="3"/>
      <c r="H6" s="3"/>
      <c r="J6" t="s">
        <v>2</v>
      </c>
      <c r="L6" t="s">
        <v>265</v>
      </c>
      <c r="N6" t="s">
        <v>50</v>
      </c>
      <c r="P6" t="s">
        <v>266</v>
      </c>
      <c r="R6" t="s">
        <v>267</v>
      </c>
      <c r="T6" t="s">
        <v>66</v>
      </c>
      <c r="U6" t="s">
        <v>68</v>
      </c>
      <c r="V6" s="3"/>
      <c r="W6" s="43" t="s">
        <v>53</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51</v>
      </c>
      <c r="AO6" t="s">
        <v>232</v>
      </c>
      <c r="AP6" t="s">
        <v>52</v>
      </c>
      <c r="AW6" t="s">
        <v>339</v>
      </c>
      <c r="AX6" t="s">
        <v>53</v>
      </c>
      <c r="BE6" t="s">
        <v>353</v>
      </c>
      <c r="BF6" t="s">
        <v>54</v>
      </c>
      <c r="BM6" t="s">
        <v>361</v>
      </c>
      <c r="BN6" t="s">
        <v>55</v>
      </c>
      <c r="BU6" t="s">
        <v>369</v>
      </c>
      <c r="BV6" t="s">
        <v>56</v>
      </c>
      <c r="CC6" t="s">
        <v>388</v>
      </c>
    </row>
    <row r="7" spans="2:137" x14ac:dyDescent="0.25">
      <c r="B7" s="19" t="s">
        <v>282</v>
      </c>
      <c r="C7" s="2">
        <v>670049</v>
      </c>
      <c r="D7" s="2">
        <v>625785</v>
      </c>
      <c r="E7" s="3"/>
      <c r="F7" s="3">
        <f>D7/C7</f>
        <v>0.93393915967339702</v>
      </c>
      <c r="G7" s="3"/>
      <c r="H7" s="3"/>
      <c r="I7" s="18" t="s">
        <v>44</v>
      </c>
      <c r="J7" t="s">
        <v>67</v>
      </c>
      <c r="K7" t="s">
        <v>69</v>
      </c>
      <c r="L7" t="s">
        <v>67</v>
      </c>
      <c r="M7" t="s">
        <v>69</v>
      </c>
      <c r="N7" t="s">
        <v>67</v>
      </c>
      <c r="O7" t="s">
        <v>69</v>
      </c>
      <c r="P7" t="s">
        <v>67</v>
      </c>
      <c r="Q7" t="s">
        <v>69</v>
      </c>
      <c r="R7" t="s">
        <v>67</v>
      </c>
      <c r="S7" t="s">
        <v>69</v>
      </c>
      <c r="V7" s="3"/>
      <c r="W7" s="43" t="s">
        <v>54</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44</v>
      </c>
      <c r="AH7" t="s">
        <v>225</v>
      </c>
      <c r="AI7" t="s">
        <v>226</v>
      </c>
      <c r="AJ7" t="s">
        <v>227</v>
      </c>
      <c r="AK7" t="s">
        <v>228</v>
      </c>
      <c r="AL7" t="s">
        <v>229</v>
      </c>
      <c r="AM7" t="s">
        <v>230</v>
      </c>
      <c r="AN7" t="s">
        <v>231</v>
      </c>
      <c r="AP7" t="s">
        <v>225</v>
      </c>
      <c r="AQ7" t="s">
        <v>226</v>
      </c>
      <c r="AR7" t="s">
        <v>227</v>
      </c>
      <c r="AS7" t="s">
        <v>228</v>
      </c>
      <c r="AT7" t="s">
        <v>229</v>
      </c>
      <c r="AU7" t="s">
        <v>230</v>
      </c>
      <c r="AV7" t="s">
        <v>231</v>
      </c>
      <c r="AX7" t="s">
        <v>225</v>
      </c>
      <c r="AY7" t="s">
        <v>226</v>
      </c>
      <c r="AZ7" t="s">
        <v>227</v>
      </c>
      <c r="BA7" t="s">
        <v>228</v>
      </c>
      <c r="BB7" t="s">
        <v>229</v>
      </c>
      <c r="BC7" t="s">
        <v>230</v>
      </c>
      <c r="BD7" t="s">
        <v>231</v>
      </c>
      <c r="BF7" t="s">
        <v>225</v>
      </c>
      <c r="BG7" t="s">
        <v>226</v>
      </c>
      <c r="BH7" t="s">
        <v>227</v>
      </c>
      <c r="BI7" t="s">
        <v>228</v>
      </c>
      <c r="BJ7" t="s">
        <v>229</v>
      </c>
      <c r="BK7" t="s">
        <v>230</v>
      </c>
      <c r="BL7" t="s">
        <v>231</v>
      </c>
      <c r="BN7" t="s">
        <v>225</v>
      </c>
      <c r="BO7" t="s">
        <v>226</v>
      </c>
      <c r="BP7" t="s">
        <v>227</v>
      </c>
      <c r="BQ7" t="s">
        <v>228</v>
      </c>
      <c r="BR7" t="s">
        <v>229</v>
      </c>
      <c r="BS7" t="s">
        <v>230</v>
      </c>
      <c r="BT7" t="s">
        <v>231</v>
      </c>
      <c r="BV7" t="s">
        <v>225</v>
      </c>
      <c r="BW7" t="s">
        <v>226</v>
      </c>
      <c r="BX7" t="s">
        <v>227</v>
      </c>
      <c r="BY7" t="s">
        <v>228</v>
      </c>
      <c r="BZ7" t="s">
        <v>229</v>
      </c>
      <c r="CA7" t="s">
        <v>230</v>
      </c>
      <c r="CB7" t="s">
        <v>231</v>
      </c>
    </row>
    <row r="8" spans="2:137" x14ac:dyDescent="0.25">
      <c r="B8" s="19" t="s">
        <v>283</v>
      </c>
      <c r="C8" s="2">
        <v>667767</v>
      </c>
      <c r="D8" s="2">
        <v>609212</v>
      </c>
      <c r="E8" s="3"/>
      <c r="F8" s="3">
        <f>D8/C8</f>
        <v>0.91231222866658579</v>
      </c>
      <c r="G8" s="3"/>
      <c r="H8" s="3"/>
      <c r="I8" s="19" t="s">
        <v>51</v>
      </c>
      <c r="J8" s="2">
        <v>96084</v>
      </c>
      <c r="K8" s="2">
        <v>91399</v>
      </c>
      <c r="L8" s="2">
        <v>195003</v>
      </c>
      <c r="M8" s="2">
        <v>183936</v>
      </c>
      <c r="N8" s="2">
        <v>221364</v>
      </c>
      <c r="O8" s="2">
        <v>206320</v>
      </c>
      <c r="P8" s="2">
        <v>93119</v>
      </c>
      <c r="Q8" s="2">
        <v>88551</v>
      </c>
      <c r="R8" s="2">
        <v>66776</v>
      </c>
      <c r="S8" s="2">
        <v>62830</v>
      </c>
      <c r="T8" s="2">
        <v>672346</v>
      </c>
      <c r="U8" s="2">
        <v>633036</v>
      </c>
      <c r="V8" s="3"/>
      <c r="W8" s="43" t="s">
        <v>55</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73</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row>
    <row r="9" spans="2:137" x14ac:dyDescent="0.25">
      <c r="B9" s="19" t="s">
        <v>284</v>
      </c>
      <c r="C9" s="2">
        <v>662539</v>
      </c>
      <c r="D9" s="2">
        <v>579581</v>
      </c>
      <c r="E9" s="3"/>
      <c r="F9" s="3">
        <f t="shared" ref="F9:F20" si="7">D9/C9</f>
        <v>0.87478774834387107</v>
      </c>
      <c r="G9" s="3"/>
      <c r="H9" s="3"/>
      <c r="I9" s="19" t="s">
        <v>52</v>
      </c>
      <c r="J9" s="2">
        <v>95985</v>
      </c>
      <c r="K9" s="2">
        <v>90629</v>
      </c>
      <c r="L9" s="2">
        <v>193770</v>
      </c>
      <c r="M9" s="2">
        <v>181785</v>
      </c>
      <c r="N9" s="2">
        <v>221357</v>
      </c>
      <c r="O9" s="2">
        <v>204250</v>
      </c>
      <c r="P9" s="2">
        <v>92664</v>
      </c>
      <c r="Q9" s="2">
        <v>87677</v>
      </c>
      <c r="R9" s="2">
        <v>66273</v>
      </c>
      <c r="S9" s="2">
        <v>61444</v>
      </c>
      <c r="T9" s="2">
        <v>670049</v>
      </c>
      <c r="U9" s="2">
        <v>625785</v>
      </c>
      <c r="V9" s="3"/>
      <c r="W9" s="20" t="s">
        <v>56</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74</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row>
    <row r="10" spans="2:137" x14ac:dyDescent="0.25">
      <c r="B10" s="19" t="s">
        <v>285</v>
      </c>
      <c r="C10" s="2">
        <v>673528</v>
      </c>
      <c r="D10" s="2">
        <v>627721</v>
      </c>
      <c r="E10" s="3"/>
      <c r="F10" s="3">
        <f t="shared" si="7"/>
        <v>0.93198946443206521</v>
      </c>
      <c r="G10" s="3"/>
      <c r="H10" s="3"/>
      <c r="I10" s="19" t="s">
        <v>53</v>
      </c>
      <c r="J10" s="2">
        <v>95839</v>
      </c>
      <c r="K10" s="2">
        <v>88801</v>
      </c>
      <c r="L10" s="2">
        <v>192906</v>
      </c>
      <c r="M10" s="2">
        <v>177270</v>
      </c>
      <c r="N10" s="2">
        <v>220620</v>
      </c>
      <c r="O10" s="2">
        <v>197939</v>
      </c>
      <c r="P10" s="2">
        <v>92210</v>
      </c>
      <c r="Q10" s="2">
        <v>85586</v>
      </c>
      <c r="R10" s="2">
        <v>66192</v>
      </c>
      <c r="S10" s="2">
        <v>59616</v>
      </c>
      <c r="T10" s="2">
        <v>667767</v>
      </c>
      <c r="U10" s="2">
        <v>609212</v>
      </c>
      <c r="V10" s="3"/>
      <c r="W10" s="20" t="s">
        <v>57</v>
      </c>
      <c r="X10" s="3" t="e">
        <f t="shared" si="5"/>
        <v>#N/A</v>
      </c>
      <c r="Y10" s="3" t="e">
        <f t="shared" si="6"/>
        <v>#N/A</v>
      </c>
      <c r="Z10" s="3" t="e">
        <f t="shared" si="0"/>
        <v>#N/A</v>
      </c>
      <c r="AA10" s="3" t="e">
        <f t="shared" si="1"/>
        <v>#N/A</v>
      </c>
      <c r="AB10" s="3" t="e">
        <f t="shared" si="2"/>
        <v>#N/A</v>
      </c>
      <c r="AC10" s="3" t="e">
        <f t="shared" si="3"/>
        <v>#N/A</v>
      </c>
      <c r="AD10" s="32" t="e">
        <f t="shared" si="4"/>
        <v>#N/A</v>
      </c>
      <c r="AG10" s="19" t="s">
        <v>75</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0.46061803601367091</v>
      </c>
      <c r="BN10" s="32">
        <v>0.58585858585858586</v>
      </c>
      <c r="BO10" s="32">
        <v>0.48756218905472637</v>
      </c>
      <c r="BP10" s="32">
        <v>0.58333333333333337</v>
      </c>
      <c r="BQ10" s="32">
        <v>0.52222222222222225</v>
      </c>
      <c r="BR10" s="32">
        <v>0.50753768844221103</v>
      </c>
      <c r="BS10" s="32">
        <v>0.44278606965174128</v>
      </c>
      <c r="BT10" s="32">
        <v>0.46766169154228854</v>
      </c>
      <c r="BU10" s="32">
        <v>0.51385168287215832</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row>
    <row r="11" spans="2:137" x14ac:dyDescent="0.25">
      <c r="B11" s="19" t="s">
        <v>286</v>
      </c>
      <c r="C11" s="2">
        <v>680736</v>
      </c>
      <c r="D11" s="2">
        <v>644417</v>
      </c>
      <c r="E11" s="3"/>
      <c r="F11" s="3">
        <f t="shared" si="7"/>
        <v>0.94664745216941659</v>
      </c>
      <c r="G11" s="3"/>
      <c r="H11" s="3"/>
      <c r="I11" s="19" t="s">
        <v>54</v>
      </c>
      <c r="J11" s="2">
        <v>95028</v>
      </c>
      <c r="K11" s="2">
        <v>83361</v>
      </c>
      <c r="L11" s="2">
        <v>191645</v>
      </c>
      <c r="M11" s="2">
        <v>170438</v>
      </c>
      <c r="N11" s="2">
        <v>219414</v>
      </c>
      <c r="O11" s="2">
        <v>188385</v>
      </c>
      <c r="P11" s="2">
        <v>91014</v>
      </c>
      <c r="Q11" s="2">
        <v>81955</v>
      </c>
      <c r="R11" s="2">
        <v>65438</v>
      </c>
      <c r="S11" s="2">
        <v>55442</v>
      </c>
      <c r="T11" s="2">
        <v>662539</v>
      </c>
      <c r="U11" s="2">
        <v>579581</v>
      </c>
      <c r="V11" s="3"/>
      <c r="W11" s="20" t="s">
        <v>58</v>
      </c>
      <c r="X11" s="3" t="e">
        <f>(VLOOKUP($W11,$I$8:$U$1048576,13,FALSE)/VLOOKUP($W11,$I$8:$U$1048576,12,FALSE))</f>
        <v>#N/A</v>
      </c>
      <c r="Y11" s="3" t="e">
        <f t="shared" si="6"/>
        <v>#N/A</v>
      </c>
      <c r="Z11" s="3" t="e">
        <f t="shared" si="0"/>
        <v>#N/A</v>
      </c>
      <c r="AA11" s="3" t="e">
        <f t="shared" si="1"/>
        <v>#N/A</v>
      </c>
      <c r="AB11" s="3" t="e">
        <f t="shared" si="2"/>
        <v>#N/A</v>
      </c>
      <c r="AC11" s="3" t="e">
        <f t="shared" si="3"/>
        <v>#N/A</v>
      </c>
      <c r="AD11" s="32" t="e">
        <f t="shared" si="4"/>
        <v>#N/A</v>
      </c>
      <c r="AG11" s="19" t="s">
        <v>76</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row>
    <row r="12" spans="2:137" x14ac:dyDescent="0.25">
      <c r="B12" s="19" t="s">
        <v>46</v>
      </c>
      <c r="C12" s="2">
        <v>4026965</v>
      </c>
      <c r="D12" s="2">
        <v>3719752</v>
      </c>
      <c r="E12" s="3"/>
      <c r="F12" s="3">
        <f>D12/C12</f>
        <v>0.92371103299879687</v>
      </c>
      <c r="G12" s="3"/>
      <c r="H12" s="3"/>
      <c r="I12" s="19" t="s">
        <v>55</v>
      </c>
      <c r="J12" s="2">
        <v>96826</v>
      </c>
      <c r="K12" s="2">
        <v>89791</v>
      </c>
      <c r="L12" s="2">
        <v>192973</v>
      </c>
      <c r="M12" s="2">
        <v>182138</v>
      </c>
      <c r="N12" s="2">
        <v>223487</v>
      </c>
      <c r="O12" s="2">
        <v>204800</v>
      </c>
      <c r="P12" s="2">
        <v>93327</v>
      </c>
      <c r="Q12" s="2">
        <v>88655</v>
      </c>
      <c r="R12" s="2">
        <v>66915</v>
      </c>
      <c r="S12" s="2">
        <v>62337</v>
      </c>
      <c r="T12" s="2">
        <v>673528</v>
      </c>
      <c r="U12" s="2">
        <v>627721</v>
      </c>
      <c r="V12" s="3"/>
      <c r="W12" s="20" t="s">
        <v>59</v>
      </c>
      <c r="X12" s="3" t="e">
        <f t="shared" si="5"/>
        <v>#N/A</v>
      </c>
      <c r="Y12" s="3" t="e">
        <f t="shared" si="6"/>
        <v>#N/A</v>
      </c>
      <c r="Z12" s="3" t="e">
        <f t="shared" si="0"/>
        <v>#N/A</v>
      </c>
      <c r="AA12" s="3" t="e">
        <f t="shared" si="1"/>
        <v>#N/A</v>
      </c>
      <c r="AB12" s="3" t="e">
        <f t="shared" si="2"/>
        <v>#N/A</v>
      </c>
      <c r="AC12" s="3" t="e">
        <f t="shared" si="3"/>
        <v>#N/A</v>
      </c>
      <c r="AD12" s="32" t="e">
        <f t="shared" si="4"/>
        <v>#N/A</v>
      </c>
      <c r="AG12" s="19" t="s">
        <v>77</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row>
    <row r="13" spans="2:137" x14ac:dyDescent="0.25">
      <c r="E13" s="3"/>
      <c r="F13" s="3" t="e">
        <f t="shared" si="7"/>
        <v>#DIV/0!</v>
      </c>
      <c r="G13" s="3"/>
      <c r="H13" s="3"/>
      <c r="I13" s="19" t="s">
        <v>56</v>
      </c>
      <c r="J13" s="2">
        <v>97366</v>
      </c>
      <c r="K13" s="2">
        <v>92691</v>
      </c>
      <c r="L13" s="2">
        <v>197345</v>
      </c>
      <c r="M13" s="2">
        <v>187923</v>
      </c>
      <c r="N13" s="2">
        <v>224153</v>
      </c>
      <c r="O13" s="2">
        <v>209567</v>
      </c>
      <c r="P13" s="2">
        <v>94234</v>
      </c>
      <c r="Q13" s="2">
        <v>90673</v>
      </c>
      <c r="R13" s="2">
        <v>67638</v>
      </c>
      <c r="S13" s="2">
        <v>63563</v>
      </c>
      <c r="T13" s="2">
        <v>680736</v>
      </c>
      <c r="U13" s="2">
        <v>644417</v>
      </c>
      <c r="V13" s="3"/>
      <c r="W13" s="20" t="s">
        <v>60</v>
      </c>
      <c r="X13" s="3" t="e">
        <f t="shared" si="5"/>
        <v>#N/A</v>
      </c>
      <c r="Y13" s="3" t="e">
        <f t="shared" si="6"/>
        <v>#N/A</v>
      </c>
      <c r="Z13" s="3" t="e">
        <f t="shared" si="0"/>
        <v>#N/A</v>
      </c>
      <c r="AA13" s="3" t="e">
        <f t="shared" si="1"/>
        <v>#N/A</v>
      </c>
      <c r="AB13" s="3" t="e">
        <f t="shared" si="2"/>
        <v>#N/A</v>
      </c>
      <c r="AC13" s="3" t="e">
        <f t="shared" si="3"/>
        <v>#N/A</v>
      </c>
      <c r="AD13" s="32" t="e">
        <f t="shared" si="4"/>
        <v>#N/A</v>
      </c>
      <c r="AG13" s="19" t="s">
        <v>78</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0.93961352657004826</v>
      </c>
      <c r="BW13" s="32">
        <v>0.99224806201550386</v>
      </c>
      <c r="BX13" s="32">
        <v>0.96382428940568476</v>
      </c>
      <c r="BY13" s="32">
        <v>0.99275362318840576</v>
      </c>
      <c r="BZ13" s="32">
        <v>1</v>
      </c>
      <c r="CA13" s="32">
        <v>0.99268292682926829</v>
      </c>
      <c r="CB13" s="32">
        <v>0.99758454106280192</v>
      </c>
      <c r="CC13" s="32">
        <v>0.98267242415310185</v>
      </c>
    </row>
    <row r="14" spans="2:137" x14ac:dyDescent="0.25">
      <c r="E14" s="3"/>
      <c r="F14" s="3" t="e">
        <f t="shared" si="7"/>
        <v>#DIV/0!</v>
      </c>
      <c r="G14" s="3"/>
      <c r="H14" s="3"/>
      <c r="I14" s="19" t="s">
        <v>46</v>
      </c>
      <c r="J14" s="2">
        <v>577128</v>
      </c>
      <c r="K14" s="2">
        <v>536672</v>
      </c>
      <c r="L14" s="2">
        <v>1163642</v>
      </c>
      <c r="M14" s="2">
        <v>1083490</v>
      </c>
      <c r="N14" s="2">
        <v>1330395</v>
      </c>
      <c r="O14" s="2">
        <v>1211261</v>
      </c>
      <c r="P14" s="2">
        <v>556568</v>
      </c>
      <c r="Q14" s="2">
        <v>523097</v>
      </c>
      <c r="R14" s="2">
        <v>399232</v>
      </c>
      <c r="S14" s="2">
        <v>365232</v>
      </c>
      <c r="T14" s="2">
        <v>4026965</v>
      </c>
      <c r="U14" s="2">
        <v>3719752</v>
      </c>
      <c r="V14" s="3"/>
      <c r="W14" s="20" t="s">
        <v>61</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79</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row>
    <row r="15" spans="2:137" x14ac:dyDescent="0.25">
      <c r="E15" s="3"/>
      <c r="F15" s="3" t="e">
        <f t="shared" si="7"/>
        <v>#DIV/0!</v>
      </c>
      <c r="G15" s="3"/>
      <c r="H15" s="3"/>
      <c r="T15" s="3"/>
      <c r="U15" s="3"/>
      <c r="V15" s="3"/>
      <c r="W15" s="20" t="s">
        <v>62</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80</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row>
    <row r="16" spans="2:137" x14ac:dyDescent="0.25">
      <c r="E16" s="3"/>
      <c r="F16" s="3" t="e">
        <f t="shared" si="7"/>
        <v>#DIV/0!</v>
      </c>
      <c r="G16" s="3"/>
      <c r="H16" s="3"/>
      <c r="T16" s="3"/>
      <c r="U16" s="3"/>
      <c r="V16" s="3"/>
      <c r="W16" s="20" t="s">
        <v>63</v>
      </c>
      <c r="X16" s="3" t="e">
        <f t="shared" si="5"/>
        <v>#N/A</v>
      </c>
      <c r="Y16" s="3" t="e">
        <f t="shared" si="6"/>
        <v>#N/A</v>
      </c>
      <c r="Z16" s="3" t="e">
        <f t="shared" si="0"/>
        <v>#N/A</v>
      </c>
      <c r="AA16" s="3" t="e">
        <f t="shared" si="1"/>
        <v>#N/A</v>
      </c>
      <c r="AB16" s="3" t="e">
        <f t="shared" si="2"/>
        <v>#N/A</v>
      </c>
      <c r="AC16" s="3" t="e">
        <f t="shared" si="3"/>
        <v>#N/A</v>
      </c>
      <c r="AD16" s="32" t="e">
        <f t="shared" si="4"/>
        <v>#N/A</v>
      </c>
      <c r="AG16" s="19" t="s">
        <v>81</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0.9026215265820936</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0.94977241138587409</v>
      </c>
    </row>
    <row r="17" spans="2:81" x14ac:dyDescent="0.25">
      <c r="E17" s="3"/>
      <c r="F17" s="3" t="e">
        <f t="shared" si="7"/>
        <v>#DIV/0!</v>
      </c>
      <c r="G17" s="3"/>
      <c r="H17" s="3"/>
      <c r="T17" s="3"/>
      <c r="U17" s="3"/>
      <c r="V17" s="3"/>
      <c r="W17" s="20" t="s">
        <v>64</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82</v>
      </c>
      <c r="AH17" s="32">
        <v>0.88212927756653992</v>
      </c>
      <c r="AI17" s="32">
        <v>0.91911764705882348</v>
      </c>
      <c r="AJ17" s="32">
        <v>0.83396226415094343</v>
      </c>
      <c r="AK17" s="32">
        <v>0.83520599250936334</v>
      </c>
      <c r="AL17" s="32">
        <v>0.91941391941391937</v>
      </c>
      <c r="AM17" s="32">
        <v>0.91605839416058399</v>
      </c>
      <c r="AN17" s="32">
        <v>0.8876811594202898</v>
      </c>
      <c r="AO17" s="32">
        <v>0.88479552204006606</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0.79862326846946541</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row>
    <row r="18" spans="2:81" x14ac:dyDescent="0.25">
      <c r="E18" s="3"/>
      <c r="F18" s="3" t="e">
        <f t="shared" si="7"/>
        <v>#DIV/0!</v>
      </c>
      <c r="G18" s="3"/>
      <c r="H18" s="3"/>
      <c r="T18" s="3"/>
      <c r="U18" s="3"/>
      <c r="V18" s="3"/>
      <c r="W18" s="3"/>
      <c r="X18" s="3"/>
      <c r="Y18" s="3"/>
      <c r="Z18" s="3"/>
      <c r="AA18" s="3"/>
      <c r="AB18" s="3"/>
      <c r="AC18" s="3"/>
      <c r="AD18" s="3"/>
      <c r="AG18" s="19" t="s">
        <v>83</v>
      </c>
      <c r="AH18" s="32">
        <v>0.86741889985895626</v>
      </c>
      <c r="AI18" s="32">
        <v>0.91114245416078987</v>
      </c>
      <c r="AJ18" s="32">
        <v>0.86459802538787023</v>
      </c>
      <c r="AK18" s="32">
        <v>0.88011283497884341</v>
      </c>
      <c r="AL18" s="32">
        <v>0.87870239774330039</v>
      </c>
      <c r="AM18" s="32">
        <v>0.89562764456981669</v>
      </c>
      <c r="AN18" s="32">
        <v>0.88152327221438642</v>
      </c>
      <c r="AO18" s="32">
        <v>0.88273221841628036</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0.80898650010074546</v>
      </c>
      <c r="BN18" s="32">
        <v>0.90550070521861781</v>
      </c>
      <c r="BO18" s="32">
        <v>0.87306064880112833</v>
      </c>
      <c r="BP18" s="32">
        <v>0.90267983074753178</v>
      </c>
      <c r="BQ18" s="32">
        <v>0.89421720733427368</v>
      </c>
      <c r="BR18" s="32">
        <v>0.90267983074753178</v>
      </c>
      <c r="BS18" s="32">
        <v>0.89280677009873055</v>
      </c>
      <c r="BT18" s="32">
        <v>0.89985895627644574</v>
      </c>
      <c r="BU18" s="32">
        <v>0.89582913560346555</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row>
    <row r="19" spans="2:81" x14ac:dyDescent="0.25">
      <c r="E19" s="3"/>
      <c r="F19" s="3" t="e">
        <f t="shared" si="7"/>
        <v>#DIV/0!</v>
      </c>
      <c r="G19" s="3"/>
      <c r="AG19" s="19" t="s">
        <v>84</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row>
    <row r="20" spans="2:81" x14ac:dyDescent="0.25">
      <c r="E20" s="3"/>
      <c r="F20" s="3" t="e">
        <f t="shared" si="7"/>
        <v>#DIV/0!</v>
      </c>
      <c r="G20" s="3"/>
      <c r="AG20" s="19" t="s">
        <v>85</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0.9529411879559756</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row>
    <row r="21" spans="2:81" x14ac:dyDescent="0.25">
      <c r="F21" s="3"/>
      <c r="AG21" s="19" t="s">
        <v>86</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row>
    <row r="22" spans="2:81" x14ac:dyDescent="0.25">
      <c r="B22" s="21"/>
      <c r="C22" s="21"/>
      <c r="D22" s="21"/>
      <c r="E22" s="21"/>
      <c r="F22" s="21"/>
      <c r="G22" s="21"/>
      <c r="AG22" s="19" t="s">
        <v>87</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0.97778403967101035</v>
      </c>
    </row>
    <row r="23" spans="2:81" x14ac:dyDescent="0.25">
      <c r="B23" s="20"/>
      <c r="C23" s="20"/>
      <c r="D23" s="20"/>
      <c r="E23" s="20"/>
      <c r="F23" s="20"/>
      <c r="G23" s="20"/>
      <c r="AG23" s="19" t="s">
        <v>88</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0.92592309442224763</v>
      </c>
    </row>
    <row r="24" spans="2:81" x14ac:dyDescent="0.25">
      <c r="B24" s="20"/>
      <c r="C24" s="20"/>
      <c r="D24" s="20"/>
      <c r="E24" s="20"/>
      <c r="F24" s="20"/>
      <c r="G24" s="20"/>
      <c r="AG24" s="19" t="s">
        <v>89</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row>
    <row r="25" spans="2:81" x14ac:dyDescent="0.25">
      <c r="B25" s="20"/>
      <c r="C25" s="20"/>
      <c r="D25" s="20"/>
      <c r="E25" s="20"/>
      <c r="F25" s="20"/>
      <c r="G25" s="20"/>
      <c r="AG25" s="19" t="s">
        <v>90</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row>
    <row r="26" spans="2:81" x14ac:dyDescent="0.25">
      <c r="B26" s="20"/>
      <c r="C26" s="20"/>
      <c r="D26" s="20"/>
      <c r="E26" s="20"/>
      <c r="F26" s="20"/>
      <c r="G26" s="20"/>
      <c r="AG26" s="19" t="s">
        <v>91</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0.9479141129311538</v>
      </c>
      <c r="BV26" s="32">
        <v>0.92351816443594648</v>
      </c>
      <c r="BW26" s="32">
        <v>0.97830374753451677</v>
      </c>
      <c r="BX26" s="32">
        <v>0.96259842519685035</v>
      </c>
      <c r="BY26" s="32">
        <v>0.95736434108527135</v>
      </c>
      <c r="BZ26" s="32">
        <v>0.95736434108527135</v>
      </c>
      <c r="CA26" s="32">
        <v>0.99408284023668636</v>
      </c>
      <c r="CB26" s="32">
        <v>0.97687861271676302</v>
      </c>
      <c r="CC26" s="32">
        <v>0.96430149604161508</v>
      </c>
    </row>
    <row r="27" spans="2:81" x14ac:dyDescent="0.25">
      <c r="B27" s="20"/>
      <c r="C27" s="20"/>
      <c r="D27" s="20"/>
      <c r="E27" s="20"/>
      <c r="F27" s="20"/>
      <c r="G27" s="20"/>
      <c r="AG27" s="19" t="s">
        <v>92</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0.87725626074386387</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row>
    <row r="28" spans="2:81" x14ac:dyDescent="0.25">
      <c r="B28" s="20"/>
      <c r="C28" s="20"/>
      <c r="D28" s="20"/>
      <c r="E28" s="20"/>
      <c r="F28" s="20"/>
      <c r="G28" s="20"/>
      <c r="AG28" s="19" t="s">
        <v>93</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row>
    <row r="29" spans="2:81" x14ac:dyDescent="0.25">
      <c r="B29" s="20"/>
      <c r="C29" s="20"/>
      <c r="D29" s="20"/>
      <c r="E29" s="20"/>
      <c r="F29" s="20"/>
      <c r="G29" s="20"/>
      <c r="AG29" s="19" t="s">
        <v>94</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row>
    <row r="30" spans="2:81" x14ac:dyDescent="0.25">
      <c r="B30" s="20"/>
      <c r="C30" s="20"/>
      <c r="D30" s="20"/>
      <c r="E30" s="20"/>
      <c r="F30" s="20"/>
      <c r="G30" s="20"/>
      <c r="AG30" s="19" t="s">
        <v>95</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row>
    <row r="31" spans="2:81" x14ac:dyDescent="0.25">
      <c r="B31" s="20"/>
      <c r="C31" s="20"/>
      <c r="D31" s="20"/>
      <c r="E31" s="20"/>
      <c r="F31" s="20"/>
      <c r="G31" s="20"/>
      <c r="AG31" s="19" t="s">
        <v>96</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row>
    <row r="32" spans="2:81" x14ac:dyDescent="0.25">
      <c r="B32" s="20"/>
      <c r="C32" s="20"/>
      <c r="D32" s="20"/>
      <c r="E32" s="20"/>
      <c r="F32" s="20"/>
      <c r="G32" s="20"/>
      <c r="AG32" s="19" t="s">
        <v>97</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0.92590258662460445</v>
      </c>
    </row>
    <row r="33" spans="2:81" x14ac:dyDescent="0.25">
      <c r="B33" s="20"/>
      <c r="C33" s="20"/>
      <c r="D33" s="20"/>
      <c r="E33" s="20"/>
      <c r="F33" s="20"/>
      <c r="G33" s="20"/>
      <c r="AG33" s="19" t="s">
        <v>98</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0.95265372778811241</v>
      </c>
      <c r="BV33" s="32">
        <v>0.96551724137931039</v>
      </c>
      <c r="BW33" s="32">
        <v>0.9525423728813559</v>
      </c>
      <c r="BX33" s="32">
        <v>1</v>
      </c>
      <c r="BY33" s="32">
        <v>0.97938144329896903</v>
      </c>
      <c r="BZ33" s="32">
        <v>0.9307958477508651</v>
      </c>
      <c r="CA33" s="32">
        <v>0.96245733788395904</v>
      </c>
      <c r="CB33" s="32">
        <v>0.9494949494949495</v>
      </c>
      <c r="CC33" s="32">
        <v>0.96288417038420138</v>
      </c>
    </row>
    <row r="34" spans="2:81" x14ac:dyDescent="0.25">
      <c r="B34" s="20"/>
      <c r="C34" s="20"/>
      <c r="D34" s="20"/>
      <c r="E34" s="20"/>
      <c r="F34" s="20"/>
      <c r="G34" s="20"/>
      <c r="AG34" s="19" t="s">
        <v>99</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row>
    <row r="35" spans="2:81" ht="14.25" customHeight="1" x14ac:dyDescent="0.25">
      <c r="B35" s="20"/>
      <c r="C35" s="20"/>
      <c r="D35" s="20"/>
      <c r="E35" s="20"/>
      <c r="F35" s="20"/>
      <c r="G35" s="20"/>
      <c r="AG35" s="19" t="s">
        <v>100</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0.95160652644449251</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row>
    <row r="36" spans="2:81" x14ac:dyDescent="0.25">
      <c r="AG36" s="19" t="s">
        <v>101</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0.93191056910569103</v>
      </c>
      <c r="BO36" s="32">
        <v>0.90721649484536082</v>
      </c>
      <c r="BP36" s="32">
        <v>0.94364754098360659</v>
      </c>
      <c r="BQ36" s="32">
        <v>0.95092024539877296</v>
      </c>
      <c r="BR36" s="32">
        <v>0.9134419551934827</v>
      </c>
      <c r="BS36" s="32">
        <v>0.89711934156378603</v>
      </c>
      <c r="BT36" s="32">
        <v>0.9148073022312373</v>
      </c>
      <c r="BU36" s="32">
        <v>0.92272334990313376</v>
      </c>
      <c r="BV36" s="32">
        <v>0.92520491803278693</v>
      </c>
      <c r="BW36" s="32">
        <v>0.96541200406917604</v>
      </c>
      <c r="BX36" s="32">
        <v>0.92878942014242116</v>
      </c>
      <c r="BY36" s="32">
        <v>0.93099897013388255</v>
      </c>
      <c r="BZ36" s="32">
        <v>0.9471007121057986</v>
      </c>
      <c r="CA36" s="32">
        <v>0.96881287726358145</v>
      </c>
      <c r="CB36" s="32">
        <v>0.96243654822335023</v>
      </c>
      <c r="CC36" s="32">
        <v>0.9469650642815709</v>
      </c>
    </row>
    <row r="37" spans="2:81" x14ac:dyDescent="0.25">
      <c r="AG37" s="19" t="s">
        <v>102</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0.91505878659631978</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0.94932305514739757</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row>
    <row r="38" spans="2:81" x14ac:dyDescent="0.25">
      <c r="AG38" s="19" t="s">
        <v>262</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0.9113899657406358</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row>
    <row r="39" spans="2:81" x14ac:dyDescent="0.25">
      <c r="AG39" s="19" t="s">
        <v>103</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0.97331639135959336</v>
      </c>
      <c r="BW39" s="32">
        <v>0.9733502538071066</v>
      </c>
      <c r="BX39" s="32">
        <v>0.97477931904161408</v>
      </c>
      <c r="BY39" s="32">
        <v>0.9949685534591195</v>
      </c>
      <c r="BZ39" s="32">
        <v>0.95685279187817263</v>
      </c>
      <c r="CA39" s="32">
        <v>0.9758883248730964</v>
      </c>
      <c r="CB39" s="32">
        <v>0.9733502538071066</v>
      </c>
      <c r="CC39" s="32">
        <v>0.97464369831797271</v>
      </c>
    </row>
    <row r="40" spans="2:81" x14ac:dyDescent="0.25">
      <c r="AG40" s="19" t="s">
        <v>104</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row>
    <row r="41" spans="2:81" x14ac:dyDescent="0.25">
      <c r="AG41" s="19" t="s">
        <v>105</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row>
    <row r="42" spans="2:81" x14ac:dyDescent="0.25">
      <c r="AG42" s="19" t="s">
        <v>106</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row>
    <row r="43" spans="2:81" x14ac:dyDescent="0.25">
      <c r="AG43" s="19" t="s">
        <v>107</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0.9464285714285714</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row>
    <row r="44" spans="2:81" x14ac:dyDescent="0.25">
      <c r="AG44" s="19" t="s">
        <v>108</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0.95903018349894442</v>
      </c>
    </row>
    <row r="45" spans="2:81" x14ac:dyDescent="0.25">
      <c r="AG45" s="19" t="s">
        <v>109</v>
      </c>
      <c r="AH45" s="32">
        <v>0.953307392996109</v>
      </c>
      <c r="AI45" s="32">
        <v>0.9609375</v>
      </c>
      <c r="AJ45" s="32">
        <v>0.95419847328244278</v>
      </c>
      <c r="AK45" s="32">
        <v>0.95402298850574707</v>
      </c>
      <c r="AL45" s="32">
        <v>0.95849056603773586</v>
      </c>
      <c r="AM45" s="32">
        <v>0.9653846153846154</v>
      </c>
      <c r="AN45" s="32">
        <v>0.95849802371541504</v>
      </c>
      <c r="AO45" s="32">
        <v>0.95783422284600939</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row>
    <row r="46" spans="2:81" x14ac:dyDescent="0.25">
      <c r="AG46" s="19" t="s">
        <v>110</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row>
    <row r="47" spans="2:81" x14ac:dyDescent="0.25">
      <c r="AG47" s="19" t="s">
        <v>111</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row>
    <row r="48" spans="2:81" x14ac:dyDescent="0.25">
      <c r="AG48" s="19" t="s">
        <v>112</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row>
    <row r="49" spans="33:81" x14ac:dyDescent="0.25">
      <c r="AG49" s="19" t="s">
        <v>113</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row>
    <row r="50" spans="33:81" x14ac:dyDescent="0.25">
      <c r="AG50" s="19" t="s">
        <v>114</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row>
    <row r="51" spans="33:81" x14ac:dyDescent="0.25">
      <c r="AG51" s="19" t="s">
        <v>115</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row>
    <row r="52" spans="33:81" x14ac:dyDescent="0.25">
      <c r="AG52" s="19" t="s">
        <v>116</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0.9291666666666667</v>
      </c>
      <c r="BW52" s="32">
        <v>0.97959183673469385</v>
      </c>
      <c r="BX52" s="32">
        <v>0.95491803278688525</v>
      </c>
      <c r="BY52" s="32">
        <v>0.95901639344262291</v>
      </c>
      <c r="BZ52" s="32">
        <v>0.93852459016393441</v>
      </c>
      <c r="CA52" s="32">
        <v>0.95901639344262291</v>
      </c>
      <c r="CB52" s="32">
        <v>0.96311475409836067</v>
      </c>
      <c r="CC52" s="32">
        <v>0.95476409533368378</v>
      </c>
    </row>
    <row r="53" spans="33:81" x14ac:dyDescent="0.25">
      <c r="AG53" s="19" t="s">
        <v>117</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row>
    <row r="54" spans="33:81" x14ac:dyDescent="0.25">
      <c r="AG54" s="19" t="s">
        <v>118</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row>
    <row r="55" spans="33:81" x14ac:dyDescent="0.25">
      <c r="AG55" s="19" t="s">
        <v>119</v>
      </c>
      <c r="AH55" s="32">
        <v>0.99180327868852458</v>
      </c>
      <c r="AI55" s="32">
        <v>1</v>
      </c>
      <c r="AJ55" s="32">
        <v>0.98739807264640478</v>
      </c>
      <c r="AK55" s="32">
        <v>0.99925484351713856</v>
      </c>
      <c r="AL55" s="32">
        <v>0.99851961509992593</v>
      </c>
      <c r="AM55" s="32">
        <v>0.99775784753363228</v>
      </c>
      <c r="AN55" s="32">
        <v>0.99702380952380953</v>
      </c>
      <c r="AO55" s="32">
        <v>0.99596535242991957</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0.98468013651946751</v>
      </c>
    </row>
    <row r="56" spans="33:81" x14ac:dyDescent="0.25">
      <c r="AG56" s="19" t="s">
        <v>120</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row>
    <row r="57" spans="33:81" x14ac:dyDescent="0.25">
      <c r="AG57" s="19" t="s">
        <v>121</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row>
    <row r="58" spans="33:81" x14ac:dyDescent="0.25">
      <c r="AG58" s="19" t="s">
        <v>122</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row>
    <row r="59" spans="33:81" x14ac:dyDescent="0.25">
      <c r="AG59" s="19" t="s">
        <v>123</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row>
    <row r="60" spans="33:81" x14ac:dyDescent="0.25">
      <c r="AG60" s="19" t="s">
        <v>263</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row>
    <row r="61" spans="33:81" x14ac:dyDescent="0.25">
      <c r="AG61" s="19" t="s">
        <v>124</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0.93939837112121238</v>
      </c>
    </row>
    <row r="62" spans="33:81" x14ac:dyDescent="0.25">
      <c r="AG62" s="19" t="s">
        <v>125</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row>
    <row r="63" spans="33:81" x14ac:dyDescent="0.25">
      <c r="AG63" s="19" t="s">
        <v>126</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row>
    <row r="64" spans="33:81" x14ac:dyDescent="0.25">
      <c r="AG64" s="19" t="s">
        <v>127</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row>
    <row r="65" spans="33:81" x14ac:dyDescent="0.25">
      <c r="AG65" s="19" t="s">
        <v>128</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row>
    <row r="66" spans="33:81" x14ac:dyDescent="0.25">
      <c r="AG66" s="19" t="s">
        <v>129</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row>
    <row r="67" spans="33:81" x14ac:dyDescent="0.25">
      <c r="AG67" s="19" t="s">
        <v>130</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row>
    <row r="68" spans="33:81" x14ac:dyDescent="0.25">
      <c r="AG68" s="19" t="s">
        <v>131</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row>
    <row r="69" spans="33:81" x14ac:dyDescent="0.25">
      <c r="AG69" s="19" t="s">
        <v>132</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0.86993095767558537</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row>
    <row r="70" spans="33:81" x14ac:dyDescent="0.25">
      <c r="AG70" s="19" t="s">
        <v>133</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0.84872003847729816</v>
      </c>
      <c r="BN70" s="32">
        <v>0.92272202998846597</v>
      </c>
      <c r="BO70" s="32">
        <v>0.9094036697247706</v>
      </c>
      <c r="BP70" s="32">
        <v>0.94688221709006926</v>
      </c>
      <c r="BQ70" s="32">
        <v>0.96662830840046032</v>
      </c>
      <c r="BR70" s="32">
        <v>0.98179749715585896</v>
      </c>
      <c r="BS70" s="32">
        <v>0.96078431372549022</v>
      </c>
      <c r="BT70" s="32">
        <v>0.96449026345933564</v>
      </c>
      <c r="BU70" s="32">
        <v>0.95038689993492176</v>
      </c>
      <c r="BV70" s="32">
        <v>0.97806004618937648</v>
      </c>
      <c r="BW70" s="32">
        <v>0.97139588100686503</v>
      </c>
      <c r="BX70" s="32">
        <v>0.9757505773672055</v>
      </c>
      <c r="BY70" s="32">
        <v>0.99096045197740112</v>
      </c>
      <c r="BZ70" s="32">
        <v>0.95622119815668205</v>
      </c>
      <c r="CA70" s="32">
        <v>0.97968397291196385</v>
      </c>
      <c r="CB70" s="32">
        <v>0.98738532110091748</v>
      </c>
      <c r="CC70" s="32">
        <v>0.9770653498157732</v>
      </c>
    </row>
    <row r="71" spans="33:81" x14ac:dyDescent="0.25">
      <c r="AG71" s="19" t="s">
        <v>134</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row>
    <row r="72" spans="33:81" x14ac:dyDescent="0.25">
      <c r="AG72" s="19" t="s">
        <v>135</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row>
    <row r="73" spans="33:81" x14ac:dyDescent="0.25">
      <c r="AG73" s="19" t="s">
        <v>136</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row>
    <row r="74" spans="33:81" x14ac:dyDescent="0.25">
      <c r="AG74" s="19" t="s">
        <v>137</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row>
    <row r="75" spans="33:81" x14ac:dyDescent="0.25">
      <c r="AG75" s="19" t="s">
        <v>138</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0.98621989566056523</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row>
    <row r="76" spans="33:81" x14ac:dyDescent="0.25">
      <c r="AG76" s="19" t="s">
        <v>139</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0.85286249331193165</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row>
    <row r="77" spans="33:81" x14ac:dyDescent="0.25">
      <c r="AG77" s="19" t="s">
        <v>140</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row>
    <row r="78" spans="33:81" x14ac:dyDescent="0.25">
      <c r="AG78" s="19" t="s">
        <v>141</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0.80201970868426797</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0.88848817286973814</v>
      </c>
    </row>
    <row r="79" spans="33:81" x14ac:dyDescent="0.25">
      <c r="AG79" s="19" t="s">
        <v>142</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0.94008169784293849</v>
      </c>
    </row>
    <row r="80" spans="33:81" x14ac:dyDescent="0.25">
      <c r="AG80" s="19" t="s">
        <v>143</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row>
    <row r="81" spans="33:81" x14ac:dyDescent="0.25">
      <c r="AG81" s="19" t="s">
        <v>144</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0.86391921701597063</v>
      </c>
      <c r="BN81" s="32">
        <v>0.92824287028518859</v>
      </c>
      <c r="BO81" s="32">
        <v>0.91666666666666663</v>
      </c>
      <c r="BP81" s="32">
        <v>0.93492208982584779</v>
      </c>
      <c r="BQ81" s="32">
        <v>0.94731977818853974</v>
      </c>
      <c r="BR81" s="32">
        <v>0.92765567765567769</v>
      </c>
      <c r="BS81" s="32">
        <v>0.93638914873713752</v>
      </c>
      <c r="BT81" s="32">
        <v>0.9123287671232877</v>
      </c>
      <c r="BU81" s="32">
        <v>0.92907499978319219</v>
      </c>
      <c r="BV81" s="32">
        <v>0.9048490393412626</v>
      </c>
      <c r="BW81" s="32">
        <v>0.92040256175663315</v>
      </c>
      <c r="BX81" s="32">
        <v>0.92738970588235292</v>
      </c>
      <c r="BY81" s="32">
        <v>0.91689750692520777</v>
      </c>
      <c r="BZ81" s="32">
        <v>0.90354868061874427</v>
      </c>
      <c r="CA81" s="32">
        <v>0.91901728844404007</v>
      </c>
      <c r="CB81" s="32">
        <v>0.92349726775956287</v>
      </c>
      <c r="CC81" s="32">
        <v>0.91651457867540054</v>
      </c>
    </row>
    <row r="82" spans="33:81" x14ac:dyDescent="0.25">
      <c r="AG82" s="19" t="s">
        <v>145</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row>
    <row r="83" spans="33:81" x14ac:dyDescent="0.25">
      <c r="AG83" s="19" t="s">
        <v>146</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row>
    <row r="84" spans="33:81" x14ac:dyDescent="0.25">
      <c r="AG84" s="19" t="s">
        <v>147</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row>
    <row r="85" spans="33:81" x14ac:dyDescent="0.25">
      <c r="AG85" s="19" t="s">
        <v>148</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row>
    <row r="86" spans="33:81" x14ac:dyDescent="0.25">
      <c r="AG86" s="19" t="s">
        <v>149</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0.9173202741954406</v>
      </c>
    </row>
    <row r="87" spans="33:81" x14ac:dyDescent="0.25">
      <c r="AG87" s="19" t="s">
        <v>150</v>
      </c>
      <c r="AH87" s="32">
        <v>0.94964028776978415</v>
      </c>
      <c r="AI87" s="32">
        <v>0.98201438848920863</v>
      </c>
      <c r="AJ87" s="32">
        <v>0.96182266009852213</v>
      </c>
      <c r="AK87" s="32">
        <v>0.98488664987405539</v>
      </c>
      <c r="AL87" s="32">
        <v>0.97674418604651159</v>
      </c>
      <c r="AM87" s="32">
        <v>0.96103896103896103</v>
      </c>
      <c r="AN87" s="32">
        <v>0.97048406139315235</v>
      </c>
      <c r="AO87" s="32">
        <v>0.96951874210145661</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row>
    <row r="88" spans="33:81" x14ac:dyDescent="0.25">
      <c r="AG88" s="19" t="s">
        <v>151</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row>
    <row r="89" spans="33:81" x14ac:dyDescent="0.25">
      <c r="AG89" s="19" t="s">
        <v>152</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0.95111195575000307</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0.97002602856136677</v>
      </c>
    </row>
    <row r="90" spans="33:81" x14ac:dyDescent="0.25">
      <c r="AG90" s="19" t="s">
        <v>153</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row>
    <row r="91" spans="33:81" x14ac:dyDescent="0.25">
      <c r="AG91" s="19" t="s">
        <v>154</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0.85604254538785984</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row>
    <row r="92" spans="33:81" x14ac:dyDescent="0.25">
      <c r="AG92" s="19" t="s">
        <v>155</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row>
    <row r="93" spans="33:81" x14ac:dyDescent="0.25">
      <c r="AG93" s="19" t="s">
        <v>156</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0.92785234899328861</v>
      </c>
      <c r="BG93" s="32">
        <v>0.90954773869346739</v>
      </c>
      <c r="BH93" s="32">
        <v>0.93833333333333335</v>
      </c>
      <c r="BI93" s="32">
        <v>0.93143812709030105</v>
      </c>
      <c r="BJ93" s="32">
        <v>0.94639865996649919</v>
      </c>
      <c r="BK93" s="32">
        <v>0.91878172588832485</v>
      </c>
      <c r="BL93" s="32">
        <v>0.90524534686971236</v>
      </c>
      <c r="BM93" s="32">
        <v>0.92537104011927518</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0.96075198068608081</v>
      </c>
    </row>
    <row r="94" spans="33:81" x14ac:dyDescent="0.25">
      <c r="AG94" s="19" t="s">
        <v>157</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0.78390634191879005</v>
      </c>
      <c r="AX94" s="32">
        <v>0.59183673469387754</v>
      </c>
      <c r="AY94" s="32">
        <v>0.75167785234899331</v>
      </c>
      <c r="AZ94" s="32">
        <v>0.54794520547945202</v>
      </c>
      <c r="BA94" s="32">
        <v>0.5547945205479452</v>
      </c>
      <c r="BB94" s="32">
        <v>0.72413793103448276</v>
      </c>
      <c r="BC94" s="32">
        <v>0.69798657718120805</v>
      </c>
      <c r="BD94" s="32">
        <v>0.73469387755102045</v>
      </c>
      <c r="BE94" s="32">
        <v>0.65758181411956851</v>
      </c>
      <c r="BF94" s="32">
        <v>0.48979591836734693</v>
      </c>
      <c r="BG94" s="32">
        <v>0.35172413793103446</v>
      </c>
      <c r="BH94" s="32">
        <v>0.50340136054421769</v>
      </c>
      <c r="BI94" s="32">
        <v>0.57042253521126762</v>
      </c>
      <c r="BJ94" s="32">
        <v>0.54421768707482998</v>
      </c>
      <c r="BK94" s="32">
        <v>0.46527777777777779</v>
      </c>
      <c r="BL94" s="32">
        <v>0.47945205479452052</v>
      </c>
      <c r="BM94" s="32">
        <v>0.48632735310014213</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row>
    <row r="95" spans="33:81" x14ac:dyDescent="0.25">
      <c r="AG95" s="19" t="s">
        <v>158</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row>
    <row r="96" spans="33:81" x14ac:dyDescent="0.25">
      <c r="AG96" s="19" t="s">
        <v>159</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0.92228083921160242</v>
      </c>
    </row>
    <row r="97" spans="33:81" x14ac:dyDescent="0.25">
      <c r="AG97" s="19" t="s">
        <v>160</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row>
    <row r="98" spans="33:81" x14ac:dyDescent="0.25">
      <c r="AG98" s="19" t="s">
        <v>161</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row>
    <row r="99" spans="33:81" x14ac:dyDescent="0.25">
      <c r="AG99" s="19" t="s">
        <v>162</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0.92555805928511214</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row>
    <row r="100" spans="33:81" x14ac:dyDescent="0.25">
      <c r="AG100" s="19" t="s">
        <v>163</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0.95463891152337443</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0.94588337794904598</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0.95757991137827558</v>
      </c>
    </row>
    <row r="101" spans="33:81" x14ac:dyDescent="0.25">
      <c r="AG101" s="19" t="s">
        <v>164</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row>
    <row r="102" spans="33:81" x14ac:dyDescent="0.25">
      <c r="AG102" s="19" t="s">
        <v>165</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row>
    <row r="103" spans="33:81" x14ac:dyDescent="0.25">
      <c r="AG103" s="19" t="s">
        <v>166</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row>
    <row r="104" spans="33:81" x14ac:dyDescent="0.25">
      <c r="AG104" s="19" t="s">
        <v>167</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row>
    <row r="105" spans="33:81" x14ac:dyDescent="0.25">
      <c r="AG105" s="19" t="s">
        <v>168</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0.91233753459395273</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row>
    <row r="106" spans="33:81" x14ac:dyDescent="0.25">
      <c r="AG106" s="19" t="s">
        <v>169</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row>
    <row r="107" spans="33:81" x14ac:dyDescent="0.25">
      <c r="AG107" s="19" t="s">
        <v>170</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row>
    <row r="108" spans="33:81" x14ac:dyDescent="0.25">
      <c r="AG108" s="19" t="s">
        <v>171</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row>
    <row r="109" spans="33:81" x14ac:dyDescent="0.25">
      <c r="AG109" s="19" t="s">
        <v>172</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0.91686942425403284</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row>
    <row r="110" spans="33:81" x14ac:dyDescent="0.25">
      <c r="AG110" s="19" t="s">
        <v>173</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row>
    <row r="111" spans="33:81" x14ac:dyDescent="0.25">
      <c r="AG111" s="19" t="s">
        <v>174</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row>
    <row r="112" spans="33:81" x14ac:dyDescent="0.25">
      <c r="AG112" s="19" t="s">
        <v>175</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row>
    <row r="113" spans="33:81" x14ac:dyDescent="0.25">
      <c r="AG113" s="19" t="s">
        <v>176</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row>
    <row r="114" spans="33:81" x14ac:dyDescent="0.25">
      <c r="AG114" s="19" t="s">
        <v>177</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0.9382168834256005</v>
      </c>
      <c r="BN114" s="32">
        <v>0.97989949748743721</v>
      </c>
      <c r="BO114" s="32">
        <v>0.97029702970297027</v>
      </c>
      <c r="BP114" s="32">
        <v>0.98492462311557794</v>
      </c>
      <c r="BQ114" s="32">
        <v>0.99246231155778897</v>
      </c>
      <c r="BR114" s="32">
        <v>0.98267326732673266</v>
      </c>
      <c r="BS114" s="32">
        <v>0.98759305210918114</v>
      </c>
      <c r="BT114" s="32">
        <v>1</v>
      </c>
      <c r="BU114" s="32">
        <v>0.98540711161424122</v>
      </c>
      <c r="BV114" s="32">
        <v>0.98529411764705888</v>
      </c>
      <c r="BW114" s="32" t="e">
        <v>#NUM!</v>
      </c>
      <c r="BX114" s="32">
        <v>0.99515738498789341</v>
      </c>
      <c r="BY114" s="32">
        <v>1</v>
      </c>
      <c r="BZ114" s="32">
        <v>0.98284313725490191</v>
      </c>
      <c r="CA114" s="32">
        <v>1</v>
      </c>
      <c r="CB114" s="32" t="e">
        <v>#NUM!</v>
      </c>
      <c r="CC114" s="32" t="e">
        <v>#NUM!</v>
      </c>
    </row>
    <row r="115" spans="33:81" x14ac:dyDescent="0.25">
      <c r="AG115" s="19" t="s">
        <v>178</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0.87762381867748951</v>
      </c>
    </row>
    <row r="116" spans="33:81" x14ac:dyDescent="0.25">
      <c r="AG116" s="19" t="s">
        <v>179</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row>
    <row r="117" spans="33:81" x14ac:dyDescent="0.25">
      <c r="AG117" s="19" t="s">
        <v>180</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0.89330387259099753</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0.93281853281853266</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0.9285714285714286</v>
      </c>
    </row>
    <row r="118" spans="33:81" x14ac:dyDescent="0.25">
      <c r="AG118" s="19" t="s">
        <v>181</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row>
    <row r="119" spans="33:81" x14ac:dyDescent="0.25">
      <c r="AG119" s="19" t="s">
        <v>182</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row>
    <row r="120" spans="33:81" x14ac:dyDescent="0.25">
      <c r="AG120" s="19" t="s">
        <v>183</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row>
    <row r="121" spans="33:81" x14ac:dyDescent="0.25">
      <c r="AG121" s="19" t="s">
        <v>184</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row>
    <row r="122" spans="33:81" x14ac:dyDescent="0.25">
      <c r="AG122" s="19" t="s">
        <v>185</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row>
    <row r="123" spans="33:81" x14ac:dyDescent="0.25">
      <c r="AG123" s="19" t="s">
        <v>186</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0.97013408936691192</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0.9790061466988681</v>
      </c>
    </row>
    <row r="124" spans="33:81" x14ac:dyDescent="0.25">
      <c r="AG124" s="19" t="s">
        <v>278</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row>
    <row r="125" spans="33:81" x14ac:dyDescent="0.25">
      <c r="AG125" s="19" t="s">
        <v>187</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row>
    <row r="126" spans="33:81" x14ac:dyDescent="0.25">
      <c r="AG126" s="19" t="s">
        <v>188</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row>
    <row r="127" spans="33:81" x14ac:dyDescent="0.25">
      <c r="AG127" s="19" t="s">
        <v>189</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row>
    <row r="128" spans="33:81" x14ac:dyDescent="0.25">
      <c r="AG128" s="19" t="s">
        <v>264</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row>
    <row r="129" spans="33:81" x14ac:dyDescent="0.25">
      <c r="AG129" s="19" t="s">
        <v>190</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row>
    <row r="130" spans="33:81" x14ac:dyDescent="0.25">
      <c r="AG130" s="19" t="s">
        <v>191</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0.89734510924751321</v>
      </c>
    </row>
    <row r="131" spans="33:81" x14ac:dyDescent="0.25">
      <c r="AG131" s="19" t="s">
        <v>192</v>
      </c>
      <c r="AH131" s="32">
        <v>0.9206586826347305</v>
      </c>
      <c r="AI131" s="32">
        <v>0.88</v>
      </c>
      <c r="AJ131" s="32">
        <v>0.92686567164179101</v>
      </c>
      <c r="AK131" s="32">
        <v>0.93148688046647232</v>
      </c>
      <c r="AL131" s="32">
        <v>0.94298245614035092</v>
      </c>
      <c r="AM131" s="32">
        <v>0.91703703703703698</v>
      </c>
      <c r="AN131" s="32">
        <v>0.92261904761904767</v>
      </c>
      <c r="AO131" s="32">
        <v>0.92023568221991869</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0.94373274018934439</v>
      </c>
    </row>
    <row r="132" spans="33:81" x14ac:dyDescent="0.25">
      <c r="AG132" s="19" t="s">
        <v>193</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0.95601094700929512</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0.93278098995427516</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row>
    <row r="133" spans="33:81" x14ac:dyDescent="0.25">
      <c r="AG133" s="19" t="s">
        <v>194</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row>
    <row r="134" spans="33:81" x14ac:dyDescent="0.25">
      <c r="AG134" s="19" t="s">
        <v>195</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0.98646454999375466</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row>
    <row r="135" spans="33:81" x14ac:dyDescent="0.25">
      <c r="AG135" s="19" t="s">
        <v>196</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row>
    <row r="136" spans="33:81" x14ac:dyDescent="0.25">
      <c r="AG136" s="19" t="s">
        <v>197</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0.98590261849159178</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row>
    <row r="137" spans="33:81" x14ac:dyDescent="0.25">
      <c r="AG137" s="19" t="s">
        <v>198</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row>
    <row r="138" spans="33:81" x14ac:dyDescent="0.25">
      <c r="AG138" s="19" t="s">
        <v>199</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0.94347283149888195</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row>
    <row r="139" spans="33:81" x14ac:dyDescent="0.25">
      <c r="AG139" s="19" t="s">
        <v>200</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row>
    <row r="140" spans="33:81" x14ac:dyDescent="0.25">
      <c r="AG140" s="19" t="s">
        <v>201</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row>
    <row r="141" spans="33:81" x14ac:dyDescent="0.25">
      <c r="AG141" s="19" t="s">
        <v>202</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0.9232976623665895</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0.93239263879563439</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row>
    <row r="142" spans="33:81" x14ac:dyDescent="0.25">
      <c r="AG142" s="19" t="s">
        <v>46</v>
      </c>
      <c r="AH142" s="32">
        <v>0.93154477380280154</v>
      </c>
      <c r="AI142" s="32">
        <v>0.9514460989449024</v>
      </c>
      <c r="AJ142" s="32">
        <v>0.92938303865031824</v>
      </c>
      <c r="AK142" s="32">
        <v>0.93821333731438972</v>
      </c>
      <c r="AL142" s="32">
        <v>0.94689746725795365</v>
      </c>
      <c r="AM142" s="32">
        <v>0.94870130812651188</v>
      </c>
      <c r="AN142" s="32">
        <v>0.94819126864806225</v>
      </c>
      <c r="AO142" s="32">
        <v>0.94205389896356351</v>
      </c>
      <c r="AP142" s="32">
        <v>0.91908738543003565</v>
      </c>
      <c r="AQ142" s="32">
        <v>0.94954497249405001</v>
      </c>
      <c r="AR142" s="32" t="e">
        <v>#NUM!</v>
      </c>
      <c r="AS142" s="32">
        <v>0.93148550386255924</v>
      </c>
      <c r="AT142" s="32">
        <v>0.93593002790000901</v>
      </c>
      <c r="AU142" s="32">
        <v>0.94677977803513158</v>
      </c>
      <c r="AV142" s="32">
        <v>0.94240063693232534</v>
      </c>
      <c r="AW142" s="32" t="e">
        <v>#NUM!</v>
      </c>
      <c r="AX142" s="32">
        <v>0.89114519293767658</v>
      </c>
      <c r="AY142" s="32">
        <v>0.94129727221837611</v>
      </c>
      <c r="AZ142" s="32">
        <v>0.87321933470090718</v>
      </c>
      <c r="BA142" s="32">
        <v>0.87878540390326831</v>
      </c>
      <c r="BB142" s="32">
        <v>0.92226320253943606</v>
      </c>
      <c r="BC142" s="32">
        <v>0.93999914674972607</v>
      </c>
      <c r="BD142" s="32">
        <v>0.93524456075356854</v>
      </c>
      <c r="BE142" s="32">
        <v>0.91170773054327969</v>
      </c>
      <c r="BF142" s="32">
        <v>0.90126877721730758</v>
      </c>
      <c r="BG142" s="32">
        <v>0.81560249756720971</v>
      </c>
      <c r="BH142" s="32">
        <v>0.9102172137069201</v>
      </c>
      <c r="BI142" s="32" t="e">
        <v>#NUM!</v>
      </c>
      <c r="BJ142" s="32">
        <v>0.89594058124127474</v>
      </c>
      <c r="BK142" s="32">
        <v>0.82114431861466863</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0.93651741977163672</v>
      </c>
      <c r="BW142" s="32" t="e">
        <v>#NUM!</v>
      </c>
      <c r="BX142" s="32">
        <v>0.93048396509354225</v>
      </c>
      <c r="BY142" s="32">
        <v>0.94346290294718693</v>
      </c>
      <c r="BZ142" s="32">
        <v>0.94624924834124813</v>
      </c>
      <c r="CA142" s="32">
        <v>0.95057300620203933</v>
      </c>
      <c r="CB142" s="32" t="e">
        <v>#NUM!</v>
      </c>
      <c r="CC142" s="32" t="e">
        <v>#NUM!</v>
      </c>
    </row>
    <row r="149" spans="33:47" x14ac:dyDescent="0.25">
      <c r="AG149" s="16" t="s">
        <v>234</v>
      </c>
      <c r="AH149" s="27" t="s">
        <v>51</v>
      </c>
      <c r="AI149" s="27" t="s">
        <v>52</v>
      </c>
      <c r="AJ149" s="27" t="s">
        <v>53</v>
      </c>
      <c r="AK149" s="27" t="s">
        <v>54</v>
      </c>
      <c r="AL149" s="27" t="s">
        <v>55</v>
      </c>
      <c r="AM149" s="27" t="s">
        <v>56</v>
      </c>
      <c r="AN149" s="27" t="s">
        <v>57</v>
      </c>
      <c r="AO149" s="27" t="s">
        <v>58</v>
      </c>
      <c r="AP149" s="27" t="s">
        <v>59</v>
      </c>
      <c r="AQ149" s="27" t="s">
        <v>60</v>
      </c>
      <c r="AR149" s="27" t="s">
        <v>61</v>
      </c>
      <c r="AS149" s="27" t="s">
        <v>62</v>
      </c>
      <c r="AT149" s="27" t="s">
        <v>63</v>
      </c>
      <c r="AU149" s="27"/>
    </row>
    <row r="150" spans="33:47" x14ac:dyDescent="0.25">
      <c r="AG150" s="16" t="s">
        <v>42</v>
      </c>
      <c r="AH150" s="27">
        <f>COUNTIF(AH151:AH287,"&gt;0")</f>
        <v>133</v>
      </c>
      <c r="AI150" s="27">
        <f>COUNTIF(AI151:AI284,"&gt;0")</f>
        <v>131</v>
      </c>
      <c r="AJ150" s="27">
        <f>COUNTIF(AJ151:AJ284,"&gt;0")</f>
        <v>130</v>
      </c>
      <c r="AK150" s="27">
        <f>COUNTIF(AK151:AK284,"&gt;0")</f>
        <v>125</v>
      </c>
      <c r="AL150" s="27">
        <f>COUNTIF(AL151:AL284,"&gt;0")</f>
        <v>129</v>
      </c>
      <c r="AM150" s="27">
        <f>COUNTIF(AM151:AM284,"&gt;0")</f>
        <v>132</v>
      </c>
      <c r="AN150" s="27"/>
      <c r="AO150" s="27"/>
      <c r="AP150" s="27"/>
      <c r="AQ150" s="27"/>
      <c r="AR150" s="27"/>
      <c r="AS150" s="27"/>
      <c r="AT150" s="27"/>
      <c r="AU150" s="27"/>
    </row>
    <row r="151" spans="33:47" x14ac:dyDescent="0.25">
      <c r="AG151" s="19" t="s">
        <v>73</v>
      </c>
      <c r="AH151">
        <f>COUNTIF($AH8:$AN8,"&gt;=85%")</f>
        <v>7</v>
      </c>
      <c r="AI151">
        <f>COUNTIF($AP8:$AV8,"&gt;=85%")</f>
        <v>7</v>
      </c>
      <c r="AJ151">
        <f>COUNTIF($AX8:$BD8,"&gt;=85%")</f>
        <v>7</v>
      </c>
      <c r="AK151">
        <f>COUNTIF($BF8:$BL8,"&gt;=85%")</f>
        <v>3</v>
      </c>
      <c r="AL151">
        <f>COUNTIF($BN8:$BT8,"&gt;=85%")</f>
        <v>7</v>
      </c>
      <c r="AM151">
        <f>COUNTIF($BV8:$CB8,"&gt;=85%")</f>
        <v>7</v>
      </c>
      <c r="AN151">
        <f>COUNTIF($CD8:$CJ8,"&gt;=85%")</f>
        <v>0</v>
      </c>
      <c r="AO151">
        <f>COUNTIF($CL8:$CR8,"&gt;=85%")</f>
        <v>0</v>
      </c>
      <c r="AP151">
        <f>COUNTIF($CT8:$CZ8,"&gt;=85%")</f>
        <v>0</v>
      </c>
      <c r="AQ151">
        <f>COUNTIF($DB8:$DH8,"&gt;=85%")</f>
        <v>0</v>
      </c>
      <c r="AR151">
        <f>COUNTIF($DJ8:$DP8,"&gt;=85%")</f>
        <v>0</v>
      </c>
      <c r="AS151">
        <f>COUNTIF($DR8:$DX8,"&gt;=85%")</f>
        <v>0</v>
      </c>
      <c r="AT151">
        <f>COUNTIF($DZ8:$EF8,"&gt;=85%")</f>
        <v>0</v>
      </c>
    </row>
    <row r="152" spans="33:47" x14ac:dyDescent="0.25">
      <c r="AG152" s="19" t="s">
        <v>74</v>
      </c>
      <c r="AH152">
        <f t="shared" ref="AH152:AH215" si="8">COUNTIF($AH9:$AN9,"&gt;=85%")</f>
        <v>7</v>
      </c>
      <c r="AI152">
        <f t="shared" ref="AI152:AI215" si="9">COUNTIF($AP9:$AV9,"&gt;=85%")</f>
        <v>7</v>
      </c>
      <c r="AJ152">
        <f t="shared" ref="AJ152:AJ215" si="10">COUNTIF($AX9:$BD9,"&gt;=85%")</f>
        <v>7</v>
      </c>
      <c r="AK152">
        <f t="shared" ref="AK152:AK215" si="11">COUNTIF($BF9:$BL9,"&gt;=85%")</f>
        <v>7</v>
      </c>
      <c r="AL152">
        <f t="shared" ref="AL152:AL215" si="12">COUNTIF($BN9:$BT9,"&gt;=85%")</f>
        <v>7</v>
      </c>
      <c r="AM152">
        <f t="shared" ref="AM152:AM215" si="13">COUNTIF($BV9:$CB9,"&gt;=85%")</f>
        <v>7</v>
      </c>
      <c r="AN152">
        <f t="shared" ref="AN152:AN215" si="14">COUNTIF($CD9:$CJ9,"&gt;=85%")</f>
        <v>0</v>
      </c>
      <c r="AO152">
        <f t="shared" ref="AO152:AO215" si="15">COUNTIF($CL9:$CR9,"&gt;=85%")</f>
        <v>0</v>
      </c>
      <c r="AP152">
        <f t="shared" ref="AP152:AP215" si="16">COUNTIF($CT9:$CZ9,"&gt;=85%")</f>
        <v>0</v>
      </c>
      <c r="AQ152">
        <f t="shared" ref="AQ152:AQ215" si="17">COUNTIF($DB9:$DH9,"&gt;=85%")</f>
        <v>0</v>
      </c>
      <c r="AR152">
        <f t="shared" ref="AR152:AR215" si="18">COUNTIF($DJ9:$DP9,"&gt;=85%")</f>
        <v>0</v>
      </c>
      <c r="AS152">
        <f t="shared" ref="AS152:AS215" si="19">COUNTIF($DR9:$DX9,"&gt;=85%")</f>
        <v>0</v>
      </c>
      <c r="AT152">
        <f t="shared" ref="AT152:AT215" si="20">COUNTIF($DZ9:$EF9,"&gt;=85%")</f>
        <v>0</v>
      </c>
    </row>
    <row r="153" spans="33:47" x14ac:dyDescent="0.25">
      <c r="AG153" s="19" t="s">
        <v>75</v>
      </c>
      <c r="AH153">
        <f t="shared" si="8"/>
        <v>1</v>
      </c>
      <c r="AI153">
        <f t="shared" si="9"/>
        <v>4</v>
      </c>
      <c r="AJ153">
        <f t="shared" si="10"/>
        <v>0</v>
      </c>
      <c r="AK153">
        <f t="shared" si="11"/>
        <v>0</v>
      </c>
      <c r="AL153">
        <f t="shared" si="12"/>
        <v>0</v>
      </c>
      <c r="AM153">
        <f t="shared" si="13"/>
        <v>0</v>
      </c>
      <c r="AN153">
        <f t="shared" si="14"/>
        <v>0</v>
      </c>
      <c r="AO153">
        <f t="shared" si="15"/>
        <v>0</v>
      </c>
      <c r="AP153">
        <f t="shared" si="16"/>
        <v>0</v>
      </c>
      <c r="AQ153">
        <f t="shared" si="17"/>
        <v>0</v>
      </c>
      <c r="AR153">
        <f t="shared" si="18"/>
        <v>0</v>
      </c>
      <c r="AS153">
        <f t="shared" si="19"/>
        <v>0</v>
      </c>
      <c r="AT153">
        <f t="shared" si="20"/>
        <v>0</v>
      </c>
    </row>
    <row r="154" spans="33:47" x14ac:dyDescent="0.25">
      <c r="AG154" s="19" t="s">
        <v>76</v>
      </c>
      <c r="AH154">
        <f t="shared" si="8"/>
        <v>7</v>
      </c>
      <c r="AI154">
        <f t="shared" si="9"/>
        <v>7</v>
      </c>
      <c r="AJ154">
        <f t="shared" si="10"/>
        <v>7</v>
      </c>
      <c r="AK154">
        <f t="shared" si="11"/>
        <v>7</v>
      </c>
      <c r="AL154">
        <f t="shared" si="12"/>
        <v>7</v>
      </c>
      <c r="AM154">
        <f t="shared" si="13"/>
        <v>7</v>
      </c>
      <c r="AN154">
        <f t="shared" si="14"/>
        <v>0</v>
      </c>
      <c r="AO154">
        <f t="shared" si="15"/>
        <v>0</v>
      </c>
      <c r="AP154">
        <f t="shared" si="16"/>
        <v>0</v>
      </c>
      <c r="AQ154">
        <f t="shared" si="17"/>
        <v>0</v>
      </c>
      <c r="AR154">
        <f t="shared" si="18"/>
        <v>0</v>
      </c>
      <c r="AS154">
        <f t="shared" si="19"/>
        <v>0</v>
      </c>
      <c r="AT154">
        <f t="shared" si="20"/>
        <v>0</v>
      </c>
    </row>
    <row r="155" spans="33:47" x14ac:dyDescent="0.25">
      <c r="AG155" s="19" t="s">
        <v>77</v>
      </c>
      <c r="AH155">
        <f t="shared" si="8"/>
        <v>7</v>
      </c>
      <c r="AI155">
        <f t="shared" si="9"/>
        <v>7</v>
      </c>
      <c r="AJ155">
        <f t="shared" si="10"/>
        <v>7</v>
      </c>
      <c r="AK155">
        <f t="shared" si="11"/>
        <v>7</v>
      </c>
      <c r="AL155">
        <f t="shared" si="12"/>
        <v>7</v>
      </c>
      <c r="AM155">
        <f t="shared" si="13"/>
        <v>7</v>
      </c>
      <c r="AN155">
        <f t="shared" si="14"/>
        <v>0</v>
      </c>
      <c r="AO155">
        <f t="shared" si="15"/>
        <v>0</v>
      </c>
      <c r="AP155">
        <f t="shared" si="16"/>
        <v>0</v>
      </c>
      <c r="AQ155">
        <f t="shared" si="17"/>
        <v>0</v>
      </c>
      <c r="AR155">
        <f t="shared" si="18"/>
        <v>0</v>
      </c>
      <c r="AS155">
        <f t="shared" si="19"/>
        <v>0</v>
      </c>
      <c r="AT155">
        <f t="shared" si="20"/>
        <v>0</v>
      </c>
    </row>
    <row r="156" spans="33:47" x14ac:dyDescent="0.25">
      <c r="AG156" s="19" t="s">
        <v>78</v>
      </c>
      <c r="AH156">
        <f t="shared" si="8"/>
        <v>7</v>
      </c>
      <c r="AI156">
        <f t="shared" si="9"/>
        <v>7</v>
      </c>
      <c r="AJ156">
        <f t="shared" si="10"/>
        <v>7</v>
      </c>
      <c r="AK156">
        <f t="shared" si="11"/>
        <v>6</v>
      </c>
      <c r="AL156">
        <f t="shared" si="12"/>
        <v>7</v>
      </c>
      <c r="AM156">
        <f t="shared" si="13"/>
        <v>7</v>
      </c>
      <c r="AN156">
        <f t="shared" si="14"/>
        <v>0</v>
      </c>
      <c r="AO156">
        <f t="shared" si="15"/>
        <v>0</v>
      </c>
      <c r="AP156">
        <f t="shared" si="16"/>
        <v>0</v>
      </c>
      <c r="AQ156">
        <f t="shared" si="17"/>
        <v>0</v>
      </c>
      <c r="AR156">
        <f t="shared" si="18"/>
        <v>0</v>
      </c>
      <c r="AS156">
        <f t="shared" si="19"/>
        <v>0</v>
      </c>
      <c r="AT156">
        <f t="shared" si="20"/>
        <v>0</v>
      </c>
    </row>
    <row r="157" spans="33:47" x14ac:dyDescent="0.25">
      <c r="AG157" s="19" t="s">
        <v>79</v>
      </c>
      <c r="AH157">
        <f t="shared" si="8"/>
        <v>7</v>
      </c>
      <c r="AI157">
        <f t="shared" si="9"/>
        <v>7</v>
      </c>
      <c r="AJ157">
        <f t="shared" si="10"/>
        <v>7</v>
      </c>
      <c r="AK157">
        <f t="shared" si="11"/>
        <v>5</v>
      </c>
      <c r="AL157">
        <f t="shared" si="12"/>
        <v>7</v>
      </c>
      <c r="AM157">
        <f t="shared" si="13"/>
        <v>7</v>
      </c>
      <c r="AN157">
        <f t="shared" si="14"/>
        <v>0</v>
      </c>
      <c r="AO157">
        <f t="shared" si="15"/>
        <v>0</v>
      </c>
      <c r="AP157">
        <f t="shared" si="16"/>
        <v>0</v>
      </c>
      <c r="AQ157">
        <f t="shared" si="17"/>
        <v>0</v>
      </c>
      <c r="AR157">
        <f t="shared" si="18"/>
        <v>0</v>
      </c>
      <c r="AS157">
        <f t="shared" si="19"/>
        <v>0</v>
      </c>
      <c r="AT157">
        <f t="shared" si="20"/>
        <v>0</v>
      </c>
    </row>
    <row r="158" spans="33:47" x14ac:dyDescent="0.25">
      <c r="AG158" s="19" t="s">
        <v>80</v>
      </c>
      <c r="AH158">
        <f t="shared" si="8"/>
        <v>7</v>
      </c>
      <c r="AI158">
        <f t="shared" si="9"/>
        <v>7</v>
      </c>
      <c r="AJ158">
        <f t="shared" si="10"/>
        <v>7</v>
      </c>
      <c r="AK158">
        <f t="shared" si="11"/>
        <v>6</v>
      </c>
      <c r="AL158">
        <f t="shared" si="12"/>
        <v>7</v>
      </c>
      <c r="AM158">
        <f t="shared" si="13"/>
        <v>6</v>
      </c>
      <c r="AN158">
        <f t="shared" si="14"/>
        <v>0</v>
      </c>
      <c r="AO158">
        <f t="shared" si="15"/>
        <v>0</v>
      </c>
      <c r="AP158">
        <f t="shared" si="16"/>
        <v>0</v>
      </c>
      <c r="AQ158">
        <f t="shared" si="17"/>
        <v>0</v>
      </c>
      <c r="AR158">
        <f t="shared" si="18"/>
        <v>0</v>
      </c>
      <c r="AS158">
        <f t="shared" si="19"/>
        <v>0</v>
      </c>
      <c r="AT158">
        <f t="shared" si="20"/>
        <v>0</v>
      </c>
    </row>
    <row r="159" spans="33:47" x14ac:dyDescent="0.25">
      <c r="AG159" s="19" t="s">
        <v>81</v>
      </c>
      <c r="AH159">
        <f t="shared" si="8"/>
        <v>6</v>
      </c>
      <c r="AI159">
        <f t="shared" si="9"/>
        <v>6</v>
      </c>
      <c r="AJ159">
        <f t="shared" si="10"/>
        <v>7</v>
      </c>
      <c r="AK159">
        <f t="shared" si="11"/>
        <v>6</v>
      </c>
      <c r="AL159">
        <f t="shared" si="12"/>
        <v>7</v>
      </c>
      <c r="AM159">
        <f t="shared" si="13"/>
        <v>7</v>
      </c>
      <c r="AN159">
        <f t="shared" si="14"/>
        <v>0</v>
      </c>
      <c r="AO159">
        <f t="shared" si="15"/>
        <v>0</v>
      </c>
      <c r="AP159">
        <f t="shared" si="16"/>
        <v>0</v>
      </c>
      <c r="AQ159">
        <f t="shared" si="17"/>
        <v>0</v>
      </c>
      <c r="AR159">
        <f t="shared" si="18"/>
        <v>0</v>
      </c>
      <c r="AS159">
        <f t="shared" si="19"/>
        <v>0</v>
      </c>
      <c r="AT159">
        <f t="shared" si="20"/>
        <v>0</v>
      </c>
    </row>
    <row r="160" spans="33:47" x14ac:dyDescent="0.25">
      <c r="AG160" s="19" t="s">
        <v>82</v>
      </c>
      <c r="AH160">
        <f t="shared" si="8"/>
        <v>5</v>
      </c>
      <c r="AI160">
        <f t="shared" si="9"/>
        <v>5</v>
      </c>
      <c r="AJ160">
        <f t="shared" si="10"/>
        <v>2</v>
      </c>
      <c r="AK160">
        <f t="shared" si="11"/>
        <v>0</v>
      </c>
      <c r="AL160">
        <f t="shared" si="12"/>
        <v>1</v>
      </c>
      <c r="AM160">
        <f t="shared" si="13"/>
        <v>5</v>
      </c>
      <c r="AN160">
        <f t="shared" si="14"/>
        <v>0</v>
      </c>
      <c r="AO160">
        <f t="shared" si="15"/>
        <v>0</v>
      </c>
      <c r="AP160">
        <f t="shared" si="16"/>
        <v>0</v>
      </c>
      <c r="AQ160">
        <f t="shared" si="17"/>
        <v>0</v>
      </c>
      <c r="AR160">
        <f t="shared" si="18"/>
        <v>0</v>
      </c>
      <c r="AS160">
        <f t="shared" si="19"/>
        <v>0</v>
      </c>
      <c r="AT160">
        <f t="shared" si="20"/>
        <v>0</v>
      </c>
    </row>
    <row r="161" spans="33:46" x14ac:dyDescent="0.25">
      <c r="AG161" s="19" t="s">
        <v>83</v>
      </c>
      <c r="AH161">
        <f t="shared" si="8"/>
        <v>7</v>
      </c>
      <c r="AI161">
        <f t="shared" si="9"/>
        <v>5</v>
      </c>
      <c r="AJ161">
        <f t="shared" si="10"/>
        <v>4</v>
      </c>
      <c r="AK161">
        <f t="shared" si="11"/>
        <v>3</v>
      </c>
      <c r="AL161">
        <f t="shared" si="12"/>
        <v>7</v>
      </c>
      <c r="AM161">
        <f t="shared" si="13"/>
        <v>7</v>
      </c>
      <c r="AN161">
        <f t="shared" si="14"/>
        <v>0</v>
      </c>
      <c r="AO161">
        <f t="shared" si="15"/>
        <v>0</v>
      </c>
      <c r="AP161">
        <f t="shared" si="16"/>
        <v>0</v>
      </c>
      <c r="AQ161">
        <f t="shared" si="17"/>
        <v>0</v>
      </c>
      <c r="AR161">
        <f t="shared" si="18"/>
        <v>0</v>
      </c>
      <c r="AS161">
        <f t="shared" si="19"/>
        <v>0</v>
      </c>
      <c r="AT161">
        <f t="shared" si="20"/>
        <v>0</v>
      </c>
    </row>
    <row r="162" spans="33:46" x14ac:dyDescent="0.25">
      <c r="AG162" s="19" t="s">
        <v>84</v>
      </c>
      <c r="AH162">
        <f t="shared" si="8"/>
        <v>7</v>
      </c>
      <c r="AI162">
        <f t="shared" si="9"/>
        <v>7</v>
      </c>
      <c r="AJ162">
        <f t="shared" si="10"/>
        <v>7</v>
      </c>
      <c r="AK162">
        <f t="shared" si="11"/>
        <v>6</v>
      </c>
      <c r="AL162">
        <f t="shared" si="12"/>
        <v>7</v>
      </c>
      <c r="AM162">
        <f t="shared" si="13"/>
        <v>7</v>
      </c>
      <c r="AN162">
        <f t="shared" si="14"/>
        <v>0</v>
      </c>
      <c r="AO162">
        <f t="shared" si="15"/>
        <v>0</v>
      </c>
      <c r="AP162">
        <f t="shared" si="16"/>
        <v>0</v>
      </c>
      <c r="AQ162">
        <f t="shared" si="17"/>
        <v>0</v>
      </c>
      <c r="AR162">
        <f t="shared" si="18"/>
        <v>0</v>
      </c>
      <c r="AS162">
        <f t="shared" si="19"/>
        <v>0</v>
      </c>
      <c r="AT162">
        <f t="shared" si="20"/>
        <v>0</v>
      </c>
    </row>
    <row r="163" spans="33:46" x14ac:dyDescent="0.25">
      <c r="AG163" s="19" t="s">
        <v>85</v>
      </c>
      <c r="AH163">
        <f t="shared" si="8"/>
        <v>7</v>
      </c>
      <c r="AI163">
        <f t="shared" si="9"/>
        <v>7</v>
      </c>
      <c r="AJ163">
        <f t="shared" si="10"/>
        <v>7</v>
      </c>
      <c r="AK163">
        <f t="shared" si="11"/>
        <v>7</v>
      </c>
      <c r="AL163">
        <f t="shared" si="12"/>
        <v>7</v>
      </c>
      <c r="AM163">
        <f t="shared" si="13"/>
        <v>7</v>
      </c>
      <c r="AN163">
        <f t="shared" si="14"/>
        <v>0</v>
      </c>
      <c r="AO163">
        <f t="shared" si="15"/>
        <v>0</v>
      </c>
      <c r="AP163">
        <f t="shared" si="16"/>
        <v>0</v>
      </c>
      <c r="AQ163">
        <f t="shared" si="17"/>
        <v>0</v>
      </c>
      <c r="AR163">
        <f t="shared" si="18"/>
        <v>0</v>
      </c>
      <c r="AS163">
        <f t="shared" si="19"/>
        <v>0</v>
      </c>
      <c r="AT163">
        <f t="shared" si="20"/>
        <v>0</v>
      </c>
    </row>
    <row r="164" spans="33:46" x14ac:dyDescent="0.25">
      <c r="AG164" s="19" t="s">
        <v>86</v>
      </c>
      <c r="AH164">
        <f t="shared" si="8"/>
        <v>7</v>
      </c>
      <c r="AI164">
        <f t="shared" si="9"/>
        <v>7</v>
      </c>
      <c r="AJ164">
        <f t="shared" si="10"/>
        <v>7</v>
      </c>
      <c r="AK164">
        <f t="shared" si="11"/>
        <v>7</v>
      </c>
      <c r="AL164">
        <f t="shared" si="12"/>
        <v>7</v>
      </c>
      <c r="AM164">
        <f t="shared" si="13"/>
        <v>7</v>
      </c>
      <c r="AN164">
        <f t="shared" si="14"/>
        <v>0</v>
      </c>
      <c r="AO164">
        <f t="shared" si="15"/>
        <v>0</v>
      </c>
      <c r="AP164">
        <f t="shared" si="16"/>
        <v>0</v>
      </c>
      <c r="AQ164">
        <f t="shared" si="17"/>
        <v>0</v>
      </c>
      <c r="AR164">
        <f t="shared" si="18"/>
        <v>0</v>
      </c>
      <c r="AS164">
        <f t="shared" si="19"/>
        <v>0</v>
      </c>
      <c r="AT164">
        <f t="shared" si="20"/>
        <v>0</v>
      </c>
    </row>
    <row r="165" spans="33:46" x14ac:dyDescent="0.25">
      <c r="AG165" s="19" t="s">
        <v>87</v>
      </c>
      <c r="AH165">
        <f t="shared" si="8"/>
        <v>7</v>
      </c>
      <c r="AI165">
        <f t="shared" si="9"/>
        <v>7</v>
      </c>
      <c r="AJ165">
        <f t="shared" si="10"/>
        <v>7</v>
      </c>
      <c r="AK165">
        <f t="shared" si="11"/>
        <v>7</v>
      </c>
      <c r="AL165">
        <f t="shared" si="12"/>
        <v>7</v>
      </c>
      <c r="AM165">
        <f t="shared" si="13"/>
        <v>7</v>
      </c>
      <c r="AN165">
        <f t="shared" si="14"/>
        <v>0</v>
      </c>
      <c r="AO165">
        <f t="shared" si="15"/>
        <v>0</v>
      </c>
      <c r="AP165">
        <f t="shared" si="16"/>
        <v>0</v>
      </c>
      <c r="AQ165">
        <f t="shared" si="17"/>
        <v>0</v>
      </c>
      <c r="AR165">
        <f t="shared" si="18"/>
        <v>0</v>
      </c>
      <c r="AS165">
        <f t="shared" si="19"/>
        <v>0</v>
      </c>
      <c r="AT165">
        <f t="shared" si="20"/>
        <v>0</v>
      </c>
    </row>
    <row r="166" spans="33:46" x14ac:dyDescent="0.25">
      <c r="AG166" s="19" t="s">
        <v>88</v>
      </c>
      <c r="AH166">
        <f t="shared" si="8"/>
        <v>7</v>
      </c>
      <c r="AI166">
        <f t="shared" si="9"/>
        <v>7</v>
      </c>
      <c r="AJ166">
        <f t="shared" si="10"/>
        <v>6</v>
      </c>
      <c r="AK166">
        <f t="shared" si="11"/>
        <v>5</v>
      </c>
      <c r="AL166">
        <f t="shared" si="12"/>
        <v>7</v>
      </c>
      <c r="AM166">
        <f t="shared" si="13"/>
        <v>7</v>
      </c>
      <c r="AN166">
        <f t="shared" si="14"/>
        <v>0</v>
      </c>
      <c r="AO166">
        <f t="shared" si="15"/>
        <v>0</v>
      </c>
      <c r="AP166">
        <f t="shared" si="16"/>
        <v>0</v>
      </c>
      <c r="AQ166">
        <f t="shared" si="17"/>
        <v>0</v>
      </c>
      <c r="AR166">
        <f t="shared" si="18"/>
        <v>0</v>
      </c>
      <c r="AS166">
        <f t="shared" si="19"/>
        <v>0</v>
      </c>
      <c r="AT166">
        <f t="shared" si="20"/>
        <v>0</v>
      </c>
    </row>
    <row r="167" spans="33:46" x14ac:dyDescent="0.25">
      <c r="AG167" s="19" t="s">
        <v>89</v>
      </c>
      <c r="AH167">
        <f t="shared" si="8"/>
        <v>7</v>
      </c>
      <c r="AI167">
        <f t="shared" si="9"/>
        <v>7</v>
      </c>
      <c r="AJ167">
        <f t="shared" si="10"/>
        <v>4</v>
      </c>
      <c r="AK167">
        <f t="shared" si="11"/>
        <v>0</v>
      </c>
      <c r="AL167">
        <f t="shared" si="12"/>
        <v>6</v>
      </c>
      <c r="AM167">
        <f t="shared" si="13"/>
        <v>7</v>
      </c>
      <c r="AN167">
        <f t="shared" si="14"/>
        <v>0</v>
      </c>
      <c r="AO167">
        <f t="shared" si="15"/>
        <v>0</v>
      </c>
      <c r="AP167">
        <f t="shared" si="16"/>
        <v>0</v>
      </c>
      <c r="AQ167">
        <f t="shared" si="17"/>
        <v>0</v>
      </c>
      <c r="AR167">
        <f t="shared" si="18"/>
        <v>0</v>
      </c>
      <c r="AS167">
        <f t="shared" si="19"/>
        <v>0</v>
      </c>
      <c r="AT167">
        <f t="shared" si="20"/>
        <v>0</v>
      </c>
    </row>
    <row r="168" spans="33:46" x14ac:dyDescent="0.25">
      <c r="AG168" s="19" t="s">
        <v>90</v>
      </c>
      <c r="AH168">
        <f t="shared" si="8"/>
        <v>7</v>
      </c>
      <c r="AI168">
        <f t="shared" si="9"/>
        <v>7</v>
      </c>
      <c r="AJ168">
        <f t="shared" si="10"/>
        <v>7</v>
      </c>
      <c r="AK168">
        <f t="shared" si="11"/>
        <v>7</v>
      </c>
      <c r="AL168">
        <f t="shared" si="12"/>
        <v>7</v>
      </c>
      <c r="AM168">
        <f t="shared" si="13"/>
        <v>7</v>
      </c>
      <c r="AN168">
        <f t="shared" si="14"/>
        <v>0</v>
      </c>
      <c r="AO168">
        <f t="shared" si="15"/>
        <v>0</v>
      </c>
      <c r="AP168">
        <f t="shared" si="16"/>
        <v>0</v>
      </c>
      <c r="AQ168">
        <f t="shared" si="17"/>
        <v>0</v>
      </c>
      <c r="AR168">
        <f t="shared" si="18"/>
        <v>0</v>
      </c>
      <c r="AS168">
        <f t="shared" si="19"/>
        <v>0</v>
      </c>
      <c r="AT168">
        <f t="shared" si="20"/>
        <v>0</v>
      </c>
    </row>
    <row r="169" spans="33:46" x14ac:dyDescent="0.25">
      <c r="AG169" s="19" t="s">
        <v>91</v>
      </c>
      <c r="AH169">
        <f t="shared" si="8"/>
        <v>7</v>
      </c>
      <c r="AI169">
        <f t="shared" si="9"/>
        <v>7</v>
      </c>
      <c r="AJ169">
        <f t="shared" si="10"/>
        <v>7</v>
      </c>
      <c r="AK169">
        <f t="shared" si="11"/>
        <v>5</v>
      </c>
      <c r="AL169">
        <f t="shared" si="12"/>
        <v>7</v>
      </c>
      <c r="AM169">
        <f t="shared" si="13"/>
        <v>7</v>
      </c>
      <c r="AN169">
        <f t="shared" si="14"/>
        <v>0</v>
      </c>
      <c r="AO169">
        <f t="shared" si="15"/>
        <v>0</v>
      </c>
      <c r="AP169">
        <f t="shared" si="16"/>
        <v>0</v>
      </c>
      <c r="AQ169">
        <f t="shared" si="17"/>
        <v>0</v>
      </c>
      <c r="AR169">
        <f t="shared" si="18"/>
        <v>0</v>
      </c>
      <c r="AS169">
        <f t="shared" si="19"/>
        <v>0</v>
      </c>
      <c r="AT169">
        <f t="shared" si="20"/>
        <v>0</v>
      </c>
    </row>
    <row r="170" spans="33:46" x14ac:dyDescent="0.25">
      <c r="AG170" s="19" t="s">
        <v>92</v>
      </c>
      <c r="AH170">
        <f t="shared" si="8"/>
        <v>2</v>
      </c>
      <c r="AI170">
        <f t="shared" si="9"/>
        <v>3</v>
      </c>
      <c r="AJ170">
        <f t="shared" si="10"/>
        <v>3</v>
      </c>
      <c r="AK170">
        <f t="shared" si="11"/>
        <v>1</v>
      </c>
      <c r="AL170">
        <f t="shared" si="12"/>
        <v>7</v>
      </c>
      <c r="AM170">
        <f t="shared" si="13"/>
        <v>6</v>
      </c>
      <c r="AN170">
        <f t="shared" si="14"/>
        <v>0</v>
      </c>
      <c r="AO170">
        <f t="shared" si="15"/>
        <v>0</v>
      </c>
      <c r="AP170">
        <f t="shared" si="16"/>
        <v>0</v>
      </c>
      <c r="AQ170">
        <f t="shared" si="17"/>
        <v>0</v>
      </c>
      <c r="AR170">
        <f t="shared" si="18"/>
        <v>0</v>
      </c>
      <c r="AS170">
        <f t="shared" si="19"/>
        <v>0</v>
      </c>
      <c r="AT170">
        <f t="shared" si="20"/>
        <v>0</v>
      </c>
    </row>
    <row r="171" spans="33:46" x14ac:dyDescent="0.25">
      <c r="AG171" s="19" t="s">
        <v>93</v>
      </c>
      <c r="AH171">
        <f t="shared" si="8"/>
        <v>7</v>
      </c>
      <c r="AI171">
        <f t="shared" si="9"/>
        <v>7</v>
      </c>
      <c r="AJ171">
        <f t="shared" si="10"/>
        <v>7</v>
      </c>
      <c r="AK171">
        <f t="shared" si="11"/>
        <v>5</v>
      </c>
      <c r="AL171">
        <f t="shared" si="12"/>
        <v>7</v>
      </c>
      <c r="AM171">
        <f t="shared" si="13"/>
        <v>7</v>
      </c>
      <c r="AN171">
        <f t="shared" si="14"/>
        <v>0</v>
      </c>
      <c r="AO171">
        <f t="shared" si="15"/>
        <v>0</v>
      </c>
      <c r="AP171">
        <f t="shared" si="16"/>
        <v>0</v>
      </c>
      <c r="AQ171">
        <f t="shared" si="17"/>
        <v>0</v>
      </c>
      <c r="AR171">
        <f t="shared" si="18"/>
        <v>0</v>
      </c>
      <c r="AS171">
        <f t="shared" si="19"/>
        <v>0</v>
      </c>
      <c r="AT171">
        <f t="shared" si="20"/>
        <v>0</v>
      </c>
    </row>
    <row r="172" spans="33:46" x14ac:dyDescent="0.25">
      <c r="AG172" s="19" t="s">
        <v>94</v>
      </c>
      <c r="AH172">
        <f t="shared" si="8"/>
        <v>5</v>
      </c>
      <c r="AI172">
        <f t="shared" si="9"/>
        <v>7</v>
      </c>
      <c r="AJ172">
        <f t="shared" si="10"/>
        <v>5</v>
      </c>
      <c r="AK172">
        <f t="shared" si="11"/>
        <v>2</v>
      </c>
      <c r="AL172">
        <f t="shared" si="12"/>
        <v>4</v>
      </c>
      <c r="AM172">
        <f t="shared" si="13"/>
        <v>5</v>
      </c>
      <c r="AN172">
        <f t="shared" si="14"/>
        <v>0</v>
      </c>
      <c r="AO172">
        <f t="shared" si="15"/>
        <v>0</v>
      </c>
      <c r="AP172">
        <f t="shared" si="16"/>
        <v>0</v>
      </c>
      <c r="AQ172">
        <f t="shared" si="17"/>
        <v>0</v>
      </c>
      <c r="AR172">
        <f t="shared" si="18"/>
        <v>0</v>
      </c>
      <c r="AS172">
        <f t="shared" si="19"/>
        <v>0</v>
      </c>
      <c r="AT172">
        <f t="shared" si="20"/>
        <v>0</v>
      </c>
    </row>
    <row r="173" spans="33:46" x14ac:dyDescent="0.25">
      <c r="AG173" s="19" t="s">
        <v>95</v>
      </c>
      <c r="AH173">
        <f t="shared" si="8"/>
        <v>7</v>
      </c>
      <c r="AI173">
        <f t="shared" si="9"/>
        <v>7</v>
      </c>
      <c r="AJ173">
        <f t="shared" si="10"/>
        <v>7</v>
      </c>
      <c r="AK173">
        <f t="shared" si="11"/>
        <v>7</v>
      </c>
      <c r="AL173">
        <f t="shared" si="12"/>
        <v>7</v>
      </c>
      <c r="AM173">
        <f t="shared" si="13"/>
        <v>7</v>
      </c>
      <c r="AN173">
        <f t="shared" si="14"/>
        <v>0</v>
      </c>
      <c r="AO173">
        <f t="shared" si="15"/>
        <v>0</v>
      </c>
      <c r="AP173">
        <f t="shared" si="16"/>
        <v>0</v>
      </c>
      <c r="AQ173">
        <f t="shared" si="17"/>
        <v>0</v>
      </c>
      <c r="AR173">
        <f t="shared" si="18"/>
        <v>0</v>
      </c>
      <c r="AS173">
        <f t="shared" si="19"/>
        <v>0</v>
      </c>
      <c r="AT173">
        <f t="shared" si="20"/>
        <v>0</v>
      </c>
    </row>
    <row r="174" spans="33:46" x14ac:dyDescent="0.25">
      <c r="AG174" s="19" t="s">
        <v>96</v>
      </c>
      <c r="AH174">
        <f t="shared" si="8"/>
        <v>7</v>
      </c>
      <c r="AI174">
        <f t="shared" si="9"/>
        <v>7</v>
      </c>
      <c r="AJ174">
        <f t="shared" si="10"/>
        <v>5</v>
      </c>
      <c r="AK174">
        <f t="shared" si="11"/>
        <v>5</v>
      </c>
      <c r="AL174">
        <f t="shared" si="12"/>
        <v>7</v>
      </c>
      <c r="AM174">
        <f t="shared" si="13"/>
        <v>7</v>
      </c>
      <c r="AN174">
        <f t="shared" si="14"/>
        <v>0</v>
      </c>
      <c r="AO174">
        <f t="shared" si="15"/>
        <v>0</v>
      </c>
      <c r="AP174">
        <f t="shared" si="16"/>
        <v>0</v>
      </c>
      <c r="AQ174">
        <f t="shared" si="17"/>
        <v>0</v>
      </c>
      <c r="AR174">
        <f t="shared" si="18"/>
        <v>0</v>
      </c>
      <c r="AS174">
        <f t="shared" si="19"/>
        <v>0</v>
      </c>
      <c r="AT174">
        <f t="shared" si="20"/>
        <v>0</v>
      </c>
    </row>
    <row r="175" spans="33:46" x14ac:dyDescent="0.25">
      <c r="AG175" s="19" t="s">
        <v>97</v>
      </c>
      <c r="AH175">
        <f t="shared" si="8"/>
        <v>7</v>
      </c>
      <c r="AI175">
        <f t="shared" si="9"/>
        <v>7</v>
      </c>
      <c r="AJ175">
        <f t="shared" si="10"/>
        <v>7</v>
      </c>
      <c r="AK175">
        <f t="shared" si="11"/>
        <v>6</v>
      </c>
      <c r="AL175">
        <f t="shared" si="12"/>
        <v>7</v>
      </c>
      <c r="AM175">
        <f t="shared" si="13"/>
        <v>7</v>
      </c>
      <c r="AN175">
        <f t="shared" si="14"/>
        <v>0</v>
      </c>
      <c r="AO175">
        <f t="shared" si="15"/>
        <v>0</v>
      </c>
      <c r="AP175">
        <f t="shared" si="16"/>
        <v>0</v>
      </c>
      <c r="AQ175">
        <f t="shared" si="17"/>
        <v>0</v>
      </c>
      <c r="AR175">
        <f t="shared" si="18"/>
        <v>0</v>
      </c>
      <c r="AS175">
        <f t="shared" si="19"/>
        <v>0</v>
      </c>
      <c r="AT175">
        <f t="shared" si="20"/>
        <v>0</v>
      </c>
    </row>
    <row r="176" spans="33:46" x14ac:dyDescent="0.25">
      <c r="AG176" s="19" t="s">
        <v>98</v>
      </c>
      <c r="AH176">
        <f t="shared" si="8"/>
        <v>7</v>
      </c>
      <c r="AI176">
        <f t="shared" si="9"/>
        <v>7</v>
      </c>
      <c r="AJ176">
        <f t="shared" si="10"/>
        <v>5</v>
      </c>
      <c r="AK176">
        <f t="shared" si="11"/>
        <v>4</v>
      </c>
      <c r="AL176">
        <f t="shared" si="12"/>
        <v>7</v>
      </c>
      <c r="AM176">
        <f t="shared" si="13"/>
        <v>7</v>
      </c>
      <c r="AN176">
        <f t="shared" si="14"/>
        <v>0</v>
      </c>
      <c r="AO176">
        <f t="shared" si="15"/>
        <v>0</v>
      </c>
      <c r="AP176">
        <f t="shared" si="16"/>
        <v>0</v>
      </c>
      <c r="AQ176">
        <f t="shared" si="17"/>
        <v>0</v>
      </c>
      <c r="AR176">
        <f t="shared" si="18"/>
        <v>0</v>
      </c>
      <c r="AS176">
        <f t="shared" si="19"/>
        <v>0</v>
      </c>
      <c r="AT176">
        <f t="shared" si="20"/>
        <v>0</v>
      </c>
    </row>
    <row r="177" spans="33:46" x14ac:dyDescent="0.25">
      <c r="AG177" s="19" t="s">
        <v>99</v>
      </c>
      <c r="AH177">
        <f t="shared" si="8"/>
        <v>7</v>
      </c>
      <c r="AI177">
        <f t="shared" si="9"/>
        <v>7</v>
      </c>
      <c r="AJ177">
        <f t="shared" si="10"/>
        <v>7</v>
      </c>
      <c r="AK177">
        <f t="shared" si="11"/>
        <v>7</v>
      </c>
      <c r="AL177">
        <f t="shared" si="12"/>
        <v>7</v>
      </c>
      <c r="AM177">
        <f t="shared" si="13"/>
        <v>7</v>
      </c>
      <c r="AN177">
        <f t="shared" si="14"/>
        <v>0</v>
      </c>
      <c r="AO177">
        <f t="shared" si="15"/>
        <v>0</v>
      </c>
      <c r="AP177">
        <f t="shared" si="16"/>
        <v>0</v>
      </c>
      <c r="AQ177">
        <f t="shared" si="17"/>
        <v>0</v>
      </c>
      <c r="AR177">
        <f t="shared" si="18"/>
        <v>0</v>
      </c>
      <c r="AS177">
        <f t="shared" si="19"/>
        <v>0</v>
      </c>
      <c r="AT177">
        <f t="shared" si="20"/>
        <v>0</v>
      </c>
    </row>
    <row r="178" spans="33:46" x14ac:dyDescent="0.25">
      <c r="AG178" s="19" t="s">
        <v>100</v>
      </c>
      <c r="AH178">
        <f t="shared" si="8"/>
        <v>7</v>
      </c>
      <c r="AI178">
        <f t="shared" si="9"/>
        <v>7</v>
      </c>
      <c r="AJ178">
        <f t="shared" si="10"/>
        <v>7</v>
      </c>
      <c r="AK178">
        <f t="shared" si="11"/>
        <v>7</v>
      </c>
      <c r="AL178">
        <f t="shared" si="12"/>
        <v>7</v>
      </c>
      <c r="AM178">
        <f t="shared" si="13"/>
        <v>7</v>
      </c>
      <c r="AN178">
        <f t="shared" si="14"/>
        <v>0</v>
      </c>
      <c r="AO178">
        <f t="shared" si="15"/>
        <v>0</v>
      </c>
      <c r="AP178">
        <f t="shared" si="16"/>
        <v>0</v>
      </c>
      <c r="AQ178">
        <f t="shared" si="17"/>
        <v>0</v>
      </c>
      <c r="AR178">
        <f t="shared" si="18"/>
        <v>0</v>
      </c>
      <c r="AS178">
        <f t="shared" si="19"/>
        <v>0</v>
      </c>
      <c r="AT178">
        <f t="shared" si="20"/>
        <v>0</v>
      </c>
    </row>
    <row r="179" spans="33:46" x14ac:dyDescent="0.25">
      <c r="AG179" s="19" t="s">
        <v>101</v>
      </c>
      <c r="AH179">
        <f t="shared" si="8"/>
        <v>7</v>
      </c>
      <c r="AI179">
        <f t="shared" si="9"/>
        <v>7</v>
      </c>
      <c r="AJ179">
        <f t="shared" si="10"/>
        <v>7</v>
      </c>
      <c r="AK179">
        <f t="shared" si="11"/>
        <v>5</v>
      </c>
      <c r="AL179">
        <f t="shared" si="12"/>
        <v>7</v>
      </c>
      <c r="AM179">
        <f t="shared" si="13"/>
        <v>7</v>
      </c>
      <c r="AN179">
        <f t="shared" si="14"/>
        <v>0</v>
      </c>
      <c r="AO179">
        <f t="shared" si="15"/>
        <v>0</v>
      </c>
      <c r="AP179">
        <f t="shared" si="16"/>
        <v>0</v>
      </c>
      <c r="AQ179">
        <f t="shared" si="17"/>
        <v>0</v>
      </c>
      <c r="AR179">
        <f t="shared" si="18"/>
        <v>0</v>
      </c>
      <c r="AS179">
        <f t="shared" si="19"/>
        <v>0</v>
      </c>
      <c r="AT179">
        <f t="shared" si="20"/>
        <v>0</v>
      </c>
    </row>
    <row r="180" spans="33:46" x14ac:dyDescent="0.25">
      <c r="AG180" s="19" t="s">
        <v>102</v>
      </c>
      <c r="AH180">
        <f t="shared" si="8"/>
        <v>7</v>
      </c>
      <c r="AI180">
        <f t="shared" si="9"/>
        <v>7</v>
      </c>
      <c r="AJ180">
        <f t="shared" si="10"/>
        <v>5</v>
      </c>
      <c r="AK180">
        <f t="shared" si="11"/>
        <v>7</v>
      </c>
      <c r="AL180">
        <f t="shared" si="12"/>
        <v>7</v>
      </c>
      <c r="AM180">
        <f t="shared" si="13"/>
        <v>7</v>
      </c>
      <c r="AN180">
        <f t="shared" si="14"/>
        <v>0</v>
      </c>
      <c r="AO180">
        <f t="shared" si="15"/>
        <v>0</v>
      </c>
      <c r="AP180">
        <f t="shared" si="16"/>
        <v>0</v>
      </c>
      <c r="AQ180">
        <f t="shared" si="17"/>
        <v>0</v>
      </c>
      <c r="AR180">
        <f t="shared" si="18"/>
        <v>0</v>
      </c>
      <c r="AS180">
        <f t="shared" si="19"/>
        <v>0</v>
      </c>
      <c r="AT180">
        <f t="shared" si="20"/>
        <v>0</v>
      </c>
    </row>
    <row r="181" spans="33:46" x14ac:dyDescent="0.25">
      <c r="AG181" s="19" t="s">
        <v>262</v>
      </c>
      <c r="AH181">
        <f t="shared" si="8"/>
        <v>7</v>
      </c>
      <c r="AI181">
        <f t="shared" si="9"/>
        <v>7</v>
      </c>
      <c r="AJ181">
        <f t="shared" si="10"/>
        <v>7</v>
      </c>
      <c r="AK181">
        <f t="shared" si="11"/>
        <v>6</v>
      </c>
      <c r="AL181">
        <f t="shared" si="12"/>
        <v>7</v>
      </c>
      <c r="AM181">
        <f t="shared" si="13"/>
        <v>7</v>
      </c>
      <c r="AN181">
        <f t="shared" si="14"/>
        <v>0</v>
      </c>
      <c r="AO181">
        <f t="shared" si="15"/>
        <v>0</v>
      </c>
      <c r="AP181">
        <f t="shared" si="16"/>
        <v>0</v>
      </c>
      <c r="AQ181">
        <f t="shared" si="17"/>
        <v>0</v>
      </c>
      <c r="AR181">
        <f t="shared" si="18"/>
        <v>0</v>
      </c>
      <c r="AS181">
        <f t="shared" si="19"/>
        <v>0</v>
      </c>
      <c r="AT181">
        <f t="shared" si="20"/>
        <v>0</v>
      </c>
    </row>
    <row r="182" spans="33:46" x14ac:dyDescent="0.25">
      <c r="AG182" s="19" t="s">
        <v>103</v>
      </c>
      <c r="AH182">
        <f t="shared" si="8"/>
        <v>7</v>
      </c>
      <c r="AI182">
        <f t="shared" si="9"/>
        <v>7</v>
      </c>
      <c r="AJ182">
        <f t="shared" si="10"/>
        <v>7</v>
      </c>
      <c r="AK182">
        <f t="shared" si="11"/>
        <v>6</v>
      </c>
      <c r="AL182">
        <f t="shared" si="12"/>
        <v>7</v>
      </c>
      <c r="AM182">
        <f t="shared" si="13"/>
        <v>7</v>
      </c>
      <c r="AN182">
        <f t="shared" si="14"/>
        <v>0</v>
      </c>
      <c r="AO182">
        <f t="shared" si="15"/>
        <v>0</v>
      </c>
      <c r="AP182">
        <f t="shared" si="16"/>
        <v>0</v>
      </c>
      <c r="AQ182">
        <f t="shared" si="17"/>
        <v>0</v>
      </c>
      <c r="AR182">
        <f t="shared" si="18"/>
        <v>0</v>
      </c>
      <c r="AS182">
        <f t="shared" si="19"/>
        <v>0</v>
      </c>
      <c r="AT182">
        <f t="shared" si="20"/>
        <v>0</v>
      </c>
    </row>
    <row r="183" spans="33:46" x14ac:dyDescent="0.25">
      <c r="AG183" s="19" t="s">
        <v>104</v>
      </c>
      <c r="AH183">
        <f t="shared" si="8"/>
        <v>4</v>
      </c>
      <c r="AI183">
        <f t="shared" si="9"/>
        <v>4</v>
      </c>
      <c r="AJ183">
        <f t="shared" si="10"/>
        <v>2</v>
      </c>
      <c r="AK183">
        <f t="shared" si="11"/>
        <v>0</v>
      </c>
      <c r="AL183">
        <f t="shared" si="12"/>
        <v>1</v>
      </c>
      <c r="AM183">
        <f t="shared" si="13"/>
        <v>6</v>
      </c>
      <c r="AN183">
        <f t="shared" si="14"/>
        <v>0</v>
      </c>
      <c r="AO183">
        <f t="shared" si="15"/>
        <v>0</v>
      </c>
      <c r="AP183">
        <f t="shared" si="16"/>
        <v>0</v>
      </c>
      <c r="AQ183">
        <f t="shared" si="17"/>
        <v>0</v>
      </c>
      <c r="AR183">
        <f t="shared" si="18"/>
        <v>0</v>
      </c>
      <c r="AS183">
        <f t="shared" si="19"/>
        <v>0</v>
      </c>
      <c r="AT183">
        <f t="shared" si="20"/>
        <v>0</v>
      </c>
    </row>
    <row r="184" spans="33:46" x14ac:dyDescent="0.25">
      <c r="AG184" s="19" t="s">
        <v>105</v>
      </c>
      <c r="AH184">
        <f t="shared" si="8"/>
        <v>7</v>
      </c>
      <c r="AI184">
        <f t="shared" si="9"/>
        <v>7</v>
      </c>
      <c r="AJ184">
        <f t="shared" si="10"/>
        <v>7</v>
      </c>
      <c r="AK184">
        <f t="shared" si="11"/>
        <v>7</v>
      </c>
      <c r="AL184">
        <f t="shared" si="12"/>
        <v>7</v>
      </c>
      <c r="AM184">
        <f t="shared" si="13"/>
        <v>7</v>
      </c>
      <c r="AN184">
        <f t="shared" si="14"/>
        <v>0</v>
      </c>
      <c r="AO184">
        <f t="shared" si="15"/>
        <v>0</v>
      </c>
      <c r="AP184">
        <f t="shared" si="16"/>
        <v>0</v>
      </c>
      <c r="AQ184">
        <f t="shared" si="17"/>
        <v>0</v>
      </c>
      <c r="AR184">
        <f t="shared" si="18"/>
        <v>0</v>
      </c>
      <c r="AS184">
        <f t="shared" si="19"/>
        <v>0</v>
      </c>
      <c r="AT184">
        <f t="shared" si="20"/>
        <v>0</v>
      </c>
    </row>
    <row r="185" spans="33:46" x14ac:dyDescent="0.25">
      <c r="AG185" s="19" t="s">
        <v>106</v>
      </c>
      <c r="AH185">
        <f t="shared" si="8"/>
        <v>7</v>
      </c>
      <c r="AI185">
        <f t="shared" si="9"/>
        <v>7</v>
      </c>
      <c r="AJ185">
        <f t="shared" si="10"/>
        <v>6</v>
      </c>
      <c r="AK185">
        <f t="shared" si="11"/>
        <v>4</v>
      </c>
      <c r="AL185">
        <f t="shared" si="12"/>
        <v>7</v>
      </c>
      <c r="AM185">
        <f t="shared" si="13"/>
        <v>7</v>
      </c>
      <c r="AN185">
        <f t="shared" si="14"/>
        <v>0</v>
      </c>
      <c r="AO185">
        <f t="shared" si="15"/>
        <v>0</v>
      </c>
      <c r="AP185">
        <f t="shared" si="16"/>
        <v>0</v>
      </c>
      <c r="AQ185">
        <f t="shared" si="17"/>
        <v>0</v>
      </c>
      <c r="AR185">
        <f t="shared" si="18"/>
        <v>0</v>
      </c>
      <c r="AS185">
        <f t="shared" si="19"/>
        <v>0</v>
      </c>
      <c r="AT185">
        <f t="shared" si="20"/>
        <v>0</v>
      </c>
    </row>
    <row r="186" spans="33:46" x14ac:dyDescent="0.25">
      <c r="AG186" s="19" t="s">
        <v>107</v>
      </c>
      <c r="AH186">
        <f t="shared" si="8"/>
        <v>7</v>
      </c>
      <c r="AI186">
        <f t="shared" si="9"/>
        <v>7</v>
      </c>
      <c r="AJ186">
        <f t="shared" si="10"/>
        <v>7</v>
      </c>
      <c r="AK186">
        <f t="shared" si="11"/>
        <v>7</v>
      </c>
      <c r="AL186">
        <f t="shared" si="12"/>
        <v>7</v>
      </c>
      <c r="AM186">
        <f t="shared" si="13"/>
        <v>7</v>
      </c>
      <c r="AN186">
        <f t="shared" si="14"/>
        <v>0</v>
      </c>
      <c r="AO186">
        <f t="shared" si="15"/>
        <v>0</v>
      </c>
      <c r="AP186">
        <f t="shared" si="16"/>
        <v>0</v>
      </c>
      <c r="AQ186">
        <f t="shared" si="17"/>
        <v>0</v>
      </c>
      <c r="AR186">
        <f t="shared" si="18"/>
        <v>0</v>
      </c>
      <c r="AS186">
        <f t="shared" si="19"/>
        <v>0</v>
      </c>
      <c r="AT186">
        <f t="shared" si="20"/>
        <v>0</v>
      </c>
    </row>
    <row r="187" spans="33:46" x14ac:dyDescent="0.25">
      <c r="AG187" s="19" t="s">
        <v>108</v>
      </c>
      <c r="AH187">
        <f t="shared" si="8"/>
        <v>7</v>
      </c>
      <c r="AI187">
        <f t="shared" si="9"/>
        <v>7</v>
      </c>
      <c r="AJ187">
        <f t="shared" si="10"/>
        <v>7</v>
      </c>
      <c r="AK187">
        <f t="shared" si="11"/>
        <v>4</v>
      </c>
      <c r="AL187">
        <f t="shared" si="12"/>
        <v>7</v>
      </c>
      <c r="AM187">
        <f t="shared" si="13"/>
        <v>7</v>
      </c>
      <c r="AN187">
        <f t="shared" si="14"/>
        <v>0</v>
      </c>
      <c r="AO187">
        <f t="shared" si="15"/>
        <v>0</v>
      </c>
      <c r="AP187">
        <f t="shared" si="16"/>
        <v>0</v>
      </c>
      <c r="AQ187">
        <f t="shared" si="17"/>
        <v>0</v>
      </c>
      <c r="AR187">
        <f t="shared" si="18"/>
        <v>0</v>
      </c>
      <c r="AS187">
        <f t="shared" si="19"/>
        <v>0</v>
      </c>
      <c r="AT187">
        <f t="shared" si="20"/>
        <v>0</v>
      </c>
    </row>
    <row r="188" spans="33:46" x14ac:dyDescent="0.25">
      <c r="AG188" s="19" t="s">
        <v>109</v>
      </c>
      <c r="AH188">
        <f t="shared" si="8"/>
        <v>7</v>
      </c>
      <c r="AI188">
        <f t="shared" si="9"/>
        <v>7</v>
      </c>
      <c r="AJ188">
        <f t="shared" si="10"/>
        <v>7</v>
      </c>
      <c r="AK188">
        <f t="shared" si="11"/>
        <v>5</v>
      </c>
      <c r="AL188">
        <f t="shared" si="12"/>
        <v>7</v>
      </c>
      <c r="AM188">
        <f t="shared" si="13"/>
        <v>7</v>
      </c>
      <c r="AN188">
        <f t="shared" si="14"/>
        <v>0</v>
      </c>
      <c r="AO188">
        <f t="shared" si="15"/>
        <v>0</v>
      </c>
      <c r="AP188">
        <f t="shared" si="16"/>
        <v>0</v>
      </c>
      <c r="AQ188">
        <f t="shared" si="17"/>
        <v>0</v>
      </c>
      <c r="AR188">
        <f t="shared" si="18"/>
        <v>0</v>
      </c>
      <c r="AS188">
        <f t="shared" si="19"/>
        <v>0</v>
      </c>
      <c r="AT188">
        <f t="shared" si="20"/>
        <v>0</v>
      </c>
    </row>
    <row r="189" spans="33:46" x14ac:dyDescent="0.25">
      <c r="AG189" s="19" t="s">
        <v>110</v>
      </c>
      <c r="AH189">
        <f t="shared" si="8"/>
        <v>7</v>
      </c>
      <c r="AI189">
        <f t="shared" si="9"/>
        <v>7</v>
      </c>
      <c r="AJ189">
        <f t="shared" si="10"/>
        <v>7</v>
      </c>
      <c r="AK189">
        <f t="shared" si="11"/>
        <v>0</v>
      </c>
      <c r="AL189">
        <f t="shared" si="12"/>
        <v>5</v>
      </c>
      <c r="AM189">
        <f t="shared" si="13"/>
        <v>7</v>
      </c>
      <c r="AN189">
        <f t="shared" si="14"/>
        <v>0</v>
      </c>
      <c r="AO189">
        <f t="shared" si="15"/>
        <v>0</v>
      </c>
      <c r="AP189">
        <f t="shared" si="16"/>
        <v>0</v>
      </c>
      <c r="AQ189">
        <f t="shared" si="17"/>
        <v>0</v>
      </c>
      <c r="AR189">
        <f t="shared" si="18"/>
        <v>0</v>
      </c>
      <c r="AS189">
        <f t="shared" si="19"/>
        <v>0</v>
      </c>
      <c r="AT189">
        <f t="shared" si="20"/>
        <v>0</v>
      </c>
    </row>
    <row r="190" spans="33:46" x14ac:dyDescent="0.25">
      <c r="AG190" s="19" t="s">
        <v>111</v>
      </c>
      <c r="AH190">
        <f t="shared" si="8"/>
        <v>7</v>
      </c>
      <c r="AI190">
        <f t="shared" si="9"/>
        <v>7</v>
      </c>
      <c r="AJ190">
        <f t="shared" si="10"/>
        <v>4</v>
      </c>
      <c r="AK190">
        <f t="shared" si="11"/>
        <v>4</v>
      </c>
      <c r="AL190">
        <f t="shared" si="12"/>
        <v>7</v>
      </c>
      <c r="AM190">
        <f t="shared" si="13"/>
        <v>7</v>
      </c>
      <c r="AN190">
        <f t="shared" si="14"/>
        <v>0</v>
      </c>
      <c r="AO190">
        <f t="shared" si="15"/>
        <v>0</v>
      </c>
      <c r="AP190">
        <f t="shared" si="16"/>
        <v>0</v>
      </c>
      <c r="AQ190">
        <f t="shared" si="17"/>
        <v>0</v>
      </c>
      <c r="AR190">
        <f t="shared" si="18"/>
        <v>0</v>
      </c>
      <c r="AS190">
        <f t="shared" si="19"/>
        <v>0</v>
      </c>
      <c r="AT190">
        <f t="shared" si="20"/>
        <v>0</v>
      </c>
    </row>
    <row r="191" spans="33:46" x14ac:dyDescent="0.25">
      <c r="AG191" s="19" t="s">
        <v>112</v>
      </c>
      <c r="AH191">
        <f t="shared" si="8"/>
        <v>7</v>
      </c>
      <c r="AI191">
        <f t="shared" si="9"/>
        <v>7</v>
      </c>
      <c r="AJ191">
        <f t="shared" si="10"/>
        <v>4</v>
      </c>
      <c r="AK191">
        <f t="shared" si="11"/>
        <v>0</v>
      </c>
      <c r="AL191">
        <f t="shared" si="12"/>
        <v>2</v>
      </c>
      <c r="AM191">
        <f t="shared" si="13"/>
        <v>6</v>
      </c>
      <c r="AN191">
        <f t="shared" si="14"/>
        <v>0</v>
      </c>
      <c r="AO191">
        <f t="shared" si="15"/>
        <v>0</v>
      </c>
      <c r="AP191">
        <f t="shared" si="16"/>
        <v>0</v>
      </c>
      <c r="AQ191">
        <f t="shared" si="17"/>
        <v>0</v>
      </c>
      <c r="AR191">
        <f t="shared" si="18"/>
        <v>0</v>
      </c>
      <c r="AS191">
        <f t="shared" si="19"/>
        <v>0</v>
      </c>
      <c r="AT191">
        <f t="shared" si="20"/>
        <v>0</v>
      </c>
    </row>
    <row r="192" spans="33:46" x14ac:dyDescent="0.25">
      <c r="AG192" s="19" t="s">
        <v>113</v>
      </c>
      <c r="AH192">
        <f t="shared" si="8"/>
        <v>5</v>
      </c>
      <c r="AI192">
        <f t="shared" si="9"/>
        <v>5</v>
      </c>
      <c r="AJ192">
        <f t="shared" si="10"/>
        <v>4</v>
      </c>
      <c r="AK192">
        <f t="shared" si="11"/>
        <v>2</v>
      </c>
      <c r="AL192">
        <f t="shared" si="12"/>
        <v>3</v>
      </c>
      <c r="AM192">
        <f t="shared" si="13"/>
        <v>2</v>
      </c>
      <c r="AN192">
        <f t="shared" si="14"/>
        <v>0</v>
      </c>
      <c r="AO192">
        <f t="shared" si="15"/>
        <v>0</v>
      </c>
      <c r="AP192">
        <f t="shared" si="16"/>
        <v>0</v>
      </c>
      <c r="AQ192">
        <f t="shared" si="17"/>
        <v>0</v>
      </c>
      <c r="AR192">
        <f t="shared" si="18"/>
        <v>0</v>
      </c>
      <c r="AS192">
        <f t="shared" si="19"/>
        <v>0</v>
      </c>
      <c r="AT192">
        <f t="shared" si="20"/>
        <v>0</v>
      </c>
    </row>
    <row r="193" spans="33:46" x14ac:dyDescent="0.25">
      <c r="AG193" s="19" t="s">
        <v>114</v>
      </c>
      <c r="AH193">
        <f t="shared" si="8"/>
        <v>7</v>
      </c>
      <c r="AI193">
        <f t="shared" si="9"/>
        <v>7</v>
      </c>
      <c r="AJ193">
        <f t="shared" si="10"/>
        <v>6</v>
      </c>
      <c r="AK193">
        <f t="shared" si="11"/>
        <v>4</v>
      </c>
      <c r="AL193">
        <f t="shared" si="12"/>
        <v>6</v>
      </c>
      <c r="AM193">
        <f t="shared" si="13"/>
        <v>7</v>
      </c>
      <c r="AN193">
        <f t="shared" si="14"/>
        <v>0</v>
      </c>
      <c r="AO193">
        <f t="shared" si="15"/>
        <v>0</v>
      </c>
      <c r="AP193">
        <f t="shared" si="16"/>
        <v>0</v>
      </c>
      <c r="AQ193">
        <f t="shared" si="17"/>
        <v>0</v>
      </c>
      <c r="AR193">
        <f t="shared" si="18"/>
        <v>0</v>
      </c>
      <c r="AS193">
        <f t="shared" si="19"/>
        <v>0</v>
      </c>
      <c r="AT193">
        <f t="shared" si="20"/>
        <v>0</v>
      </c>
    </row>
    <row r="194" spans="33:46" x14ac:dyDescent="0.25">
      <c r="AG194" s="19" t="s">
        <v>115</v>
      </c>
      <c r="AH194">
        <f t="shared" si="8"/>
        <v>7</v>
      </c>
      <c r="AI194">
        <f t="shared" si="9"/>
        <v>7</v>
      </c>
      <c r="AJ194">
        <f t="shared" si="10"/>
        <v>7</v>
      </c>
      <c r="AK194">
        <f t="shared" si="11"/>
        <v>1</v>
      </c>
      <c r="AL194">
        <f t="shared" si="12"/>
        <v>5</v>
      </c>
      <c r="AM194">
        <f t="shared" si="13"/>
        <v>7</v>
      </c>
      <c r="AN194">
        <f t="shared" si="14"/>
        <v>0</v>
      </c>
      <c r="AO194">
        <f t="shared" si="15"/>
        <v>0</v>
      </c>
      <c r="AP194">
        <f t="shared" si="16"/>
        <v>0</v>
      </c>
      <c r="AQ194">
        <f t="shared" si="17"/>
        <v>0</v>
      </c>
      <c r="AR194">
        <f t="shared" si="18"/>
        <v>0</v>
      </c>
      <c r="AS194">
        <f t="shared" si="19"/>
        <v>0</v>
      </c>
      <c r="AT194">
        <f t="shared" si="20"/>
        <v>0</v>
      </c>
    </row>
    <row r="195" spans="33:46" x14ac:dyDescent="0.25">
      <c r="AG195" s="19" t="s">
        <v>116</v>
      </c>
      <c r="AH195">
        <f t="shared" si="8"/>
        <v>7</v>
      </c>
      <c r="AI195">
        <f t="shared" si="9"/>
        <v>7</v>
      </c>
      <c r="AJ195">
        <f t="shared" si="10"/>
        <v>6</v>
      </c>
      <c r="AK195">
        <f t="shared" si="11"/>
        <v>5</v>
      </c>
      <c r="AL195">
        <f t="shared" si="12"/>
        <v>7</v>
      </c>
      <c r="AM195">
        <f t="shared" si="13"/>
        <v>7</v>
      </c>
      <c r="AN195">
        <f t="shared" si="14"/>
        <v>0</v>
      </c>
      <c r="AO195">
        <f t="shared" si="15"/>
        <v>0</v>
      </c>
      <c r="AP195">
        <f t="shared" si="16"/>
        <v>0</v>
      </c>
      <c r="AQ195">
        <f t="shared" si="17"/>
        <v>0</v>
      </c>
      <c r="AR195">
        <f t="shared" si="18"/>
        <v>0</v>
      </c>
      <c r="AS195">
        <f t="shared" si="19"/>
        <v>0</v>
      </c>
      <c r="AT195">
        <f t="shared" si="20"/>
        <v>0</v>
      </c>
    </row>
    <row r="196" spans="33:46" x14ac:dyDescent="0.25">
      <c r="AG196" s="19" t="s">
        <v>117</v>
      </c>
      <c r="AH196">
        <f t="shared" si="8"/>
        <v>7</v>
      </c>
      <c r="AI196">
        <f t="shared" si="9"/>
        <v>7</v>
      </c>
      <c r="AJ196">
        <f t="shared" si="10"/>
        <v>7</v>
      </c>
      <c r="AK196">
        <f t="shared" si="11"/>
        <v>7</v>
      </c>
      <c r="AL196">
        <f t="shared" si="12"/>
        <v>7</v>
      </c>
      <c r="AM196">
        <f t="shared" si="13"/>
        <v>7</v>
      </c>
      <c r="AN196">
        <f t="shared" si="14"/>
        <v>0</v>
      </c>
      <c r="AO196">
        <f t="shared" si="15"/>
        <v>0</v>
      </c>
      <c r="AP196">
        <f t="shared" si="16"/>
        <v>0</v>
      </c>
      <c r="AQ196">
        <f t="shared" si="17"/>
        <v>0</v>
      </c>
      <c r="AR196">
        <f t="shared" si="18"/>
        <v>0</v>
      </c>
      <c r="AS196">
        <f t="shared" si="19"/>
        <v>0</v>
      </c>
      <c r="AT196">
        <f t="shared" si="20"/>
        <v>0</v>
      </c>
    </row>
    <row r="197" spans="33:46" x14ac:dyDescent="0.25">
      <c r="AG197" s="19" t="s">
        <v>118</v>
      </c>
      <c r="AH197">
        <f t="shared" si="8"/>
        <v>7</v>
      </c>
      <c r="AI197">
        <f t="shared" si="9"/>
        <v>7</v>
      </c>
      <c r="AJ197">
        <f t="shared" si="10"/>
        <v>7</v>
      </c>
      <c r="AK197">
        <f t="shared" si="11"/>
        <v>6</v>
      </c>
      <c r="AL197">
        <f t="shared" si="12"/>
        <v>7</v>
      </c>
      <c r="AM197">
        <f t="shared" si="13"/>
        <v>7</v>
      </c>
      <c r="AN197">
        <f t="shared" si="14"/>
        <v>0</v>
      </c>
      <c r="AO197">
        <f t="shared" si="15"/>
        <v>0</v>
      </c>
      <c r="AP197">
        <f t="shared" si="16"/>
        <v>0</v>
      </c>
      <c r="AQ197">
        <f t="shared" si="17"/>
        <v>0</v>
      </c>
      <c r="AR197">
        <f t="shared" si="18"/>
        <v>0</v>
      </c>
      <c r="AS197">
        <f t="shared" si="19"/>
        <v>0</v>
      </c>
      <c r="AT197">
        <f t="shared" si="20"/>
        <v>0</v>
      </c>
    </row>
    <row r="198" spans="33:46" x14ac:dyDescent="0.25">
      <c r="AG198" s="19" t="s">
        <v>119</v>
      </c>
      <c r="AH198">
        <f t="shared" si="8"/>
        <v>7</v>
      </c>
      <c r="AI198">
        <f t="shared" si="9"/>
        <v>7</v>
      </c>
      <c r="AJ198">
        <f t="shared" si="10"/>
        <v>7</v>
      </c>
      <c r="AK198">
        <f t="shared" si="11"/>
        <v>7</v>
      </c>
      <c r="AL198">
        <f t="shared" si="12"/>
        <v>7</v>
      </c>
      <c r="AM198">
        <f t="shared" si="13"/>
        <v>7</v>
      </c>
      <c r="AN198">
        <f t="shared" si="14"/>
        <v>0</v>
      </c>
      <c r="AO198">
        <f t="shared" si="15"/>
        <v>0</v>
      </c>
      <c r="AP198">
        <f t="shared" si="16"/>
        <v>0</v>
      </c>
      <c r="AQ198">
        <f t="shared" si="17"/>
        <v>0</v>
      </c>
      <c r="AR198">
        <f t="shared" si="18"/>
        <v>0</v>
      </c>
      <c r="AS198">
        <f t="shared" si="19"/>
        <v>0</v>
      </c>
      <c r="AT198">
        <f t="shared" si="20"/>
        <v>0</v>
      </c>
    </row>
    <row r="199" spans="33:46" x14ac:dyDescent="0.25">
      <c r="AG199" s="19" t="s">
        <v>120</v>
      </c>
      <c r="AH199">
        <f t="shared" si="8"/>
        <v>7</v>
      </c>
      <c r="AI199">
        <f t="shared" si="9"/>
        <v>7</v>
      </c>
      <c r="AJ199">
        <f t="shared" si="10"/>
        <v>7</v>
      </c>
      <c r="AK199">
        <f t="shared" si="11"/>
        <v>7</v>
      </c>
      <c r="AL199">
        <f t="shared" si="12"/>
        <v>7</v>
      </c>
      <c r="AM199">
        <f t="shared" si="13"/>
        <v>7</v>
      </c>
      <c r="AN199">
        <f t="shared" si="14"/>
        <v>0</v>
      </c>
      <c r="AO199">
        <f t="shared" si="15"/>
        <v>0</v>
      </c>
      <c r="AP199">
        <f t="shared" si="16"/>
        <v>0</v>
      </c>
      <c r="AQ199">
        <f t="shared" si="17"/>
        <v>0</v>
      </c>
      <c r="AR199">
        <f t="shared" si="18"/>
        <v>0</v>
      </c>
      <c r="AS199">
        <f t="shared" si="19"/>
        <v>0</v>
      </c>
      <c r="AT199">
        <f t="shared" si="20"/>
        <v>0</v>
      </c>
    </row>
    <row r="200" spans="33:46" x14ac:dyDescent="0.25">
      <c r="AG200" s="19" t="s">
        <v>121</v>
      </c>
      <c r="AH200">
        <f t="shared" si="8"/>
        <v>7</v>
      </c>
      <c r="AI200">
        <f t="shared" si="9"/>
        <v>7</v>
      </c>
      <c r="AJ200">
        <f t="shared" si="10"/>
        <v>7</v>
      </c>
      <c r="AK200">
        <f t="shared" si="11"/>
        <v>7</v>
      </c>
      <c r="AL200">
        <f t="shared" si="12"/>
        <v>7</v>
      </c>
      <c r="AM200">
        <f t="shared" si="13"/>
        <v>7</v>
      </c>
      <c r="AN200">
        <f t="shared" si="14"/>
        <v>0</v>
      </c>
      <c r="AO200">
        <f t="shared" si="15"/>
        <v>0</v>
      </c>
      <c r="AP200">
        <f t="shared" si="16"/>
        <v>0</v>
      </c>
      <c r="AQ200">
        <f t="shared" si="17"/>
        <v>0</v>
      </c>
      <c r="AR200">
        <f t="shared" si="18"/>
        <v>0</v>
      </c>
      <c r="AS200">
        <f t="shared" si="19"/>
        <v>0</v>
      </c>
      <c r="AT200">
        <f t="shared" si="20"/>
        <v>0</v>
      </c>
    </row>
    <row r="201" spans="33:46" x14ac:dyDescent="0.25">
      <c r="AG201" s="19" t="s">
        <v>122</v>
      </c>
      <c r="AH201">
        <f t="shared" si="8"/>
        <v>7</v>
      </c>
      <c r="AI201">
        <f t="shared" si="9"/>
        <v>7</v>
      </c>
      <c r="AJ201">
        <f t="shared" si="10"/>
        <v>7</v>
      </c>
      <c r="AK201">
        <f t="shared" si="11"/>
        <v>7</v>
      </c>
      <c r="AL201">
        <f t="shared" si="12"/>
        <v>7</v>
      </c>
      <c r="AM201">
        <f t="shared" si="13"/>
        <v>7</v>
      </c>
      <c r="AN201">
        <f t="shared" si="14"/>
        <v>0</v>
      </c>
      <c r="AO201">
        <f t="shared" si="15"/>
        <v>0</v>
      </c>
      <c r="AP201">
        <f t="shared" si="16"/>
        <v>0</v>
      </c>
      <c r="AQ201">
        <f t="shared" si="17"/>
        <v>0</v>
      </c>
      <c r="AR201">
        <f t="shared" si="18"/>
        <v>0</v>
      </c>
      <c r="AS201">
        <f t="shared" si="19"/>
        <v>0</v>
      </c>
      <c r="AT201">
        <f t="shared" si="20"/>
        <v>0</v>
      </c>
    </row>
    <row r="202" spans="33:46" x14ac:dyDescent="0.25">
      <c r="AG202" s="19" t="s">
        <v>123</v>
      </c>
      <c r="AH202">
        <f t="shared" si="8"/>
        <v>7</v>
      </c>
      <c r="AI202">
        <f t="shared" si="9"/>
        <v>7</v>
      </c>
      <c r="AJ202">
        <f t="shared" si="10"/>
        <v>7</v>
      </c>
      <c r="AK202">
        <f t="shared" si="11"/>
        <v>6</v>
      </c>
      <c r="AL202">
        <f t="shared" si="12"/>
        <v>7</v>
      </c>
      <c r="AM202">
        <f t="shared" si="13"/>
        <v>7</v>
      </c>
      <c r="AN202">
        <f t="shared" si="14"/>
        <v>0</v>
      </c>
      <c r="AO202">
        <f t="shared" si="15"/>
        <v>0</v>
      </c>
      <c r="AP202">
        <f t="shared" si="16"/>
        <v>0</v>
      </c>
      <c r="AQ202">
        <f t="shared" si="17"/>
        <v>0</v>
      </c>
      <c r="AR202">
        <f t="shared" si="18"/>
        <v>0</v>
      </c>
      <c r="AS202">
        <f t="shared" si="19"/>
        <v>0</v>
      </c>
      <c r="AT202">
        <f t="shared" si="20"/>
        <v>0</v>
      </c>
    </row>
    <row r="203" spans="33:46" x14ac:dyDescent="0.25">
      <c r="AG203" s="19" t="s">
        <v>263</v>
      </c>
      <c r="AH203">
        <f t="shared" si="8"/>
        <v>7</v>
      </c>
      <c r="AI203">
        <f t="shared" si="9"/>
        <v>7</v>
      </c>
      <c r="AJ203">
        <f t="shared" si="10"/>
        <v>7</v>
      </c>
      <c r="AK203">
        <f t="shared" si="11"/>
        <v>7</v>
      </c>
      <c r="AL203">
        <f t="shared" si="12"/>
        <v>7</v>
      </c>
      <c r="AM203">
        <f t="shared" si="13"/>
        <v>7</v>
      </c>
      <c r="AN203">
        <f t="shared" si="14"/>
        <v>0</v>
      </c>
      <c r="AO203">
        <f t="shared" si="15"/>
        <v>0</v>
      </c>
      <c r="AP203">
        <f t="shared" si="16"/>
        <v>0</v>
      </c>
      <c r="AQ203">
        <f t="shared" si="17"/>
        <v>0</v>
      </c>
      <c r="AR203">
        <f t="shared" si="18"/>
        <v>0</v>
      </c>
      <c r="AS203">
        <f t="shared" si="19"/>
        <v>0</v>
      </c>
      <c r="AT203">
        <f t="shared" si="20"/>
        <v>0</v>
      </c>
    </row>
    <row r="204" spans="33:46" x14ac:dyDescent="0.25">
      <c r="AG204" s="19" t="s">
        <v>124</v>
      </c>
      <c r="AH204">
        <f t="shared" si="8"/>
        <v>7</v>
      </c>
      <c r="AI204">
        <f t="shared" si="9"/>
        <v>7</v>
      </c>
      <c r="AJ204">
        <f t="shared" si="10"/>
        <v>6</v>
      </c>
      <c r="AK204">
        <f t="shared" si="11"/>
        <v>4</v>
      </c>
      <c r="AL204">
        <f t="shared" si="12"/>
        <v>7</v>
      </c>
      <c r="AM204">
        <f t="shared" si="13"/>
        <v>7</v>
      </c>
      <c r="AN204">
        <f t="shared" si="14"/>
        <v>0</v>
      </c>
      <c r="AO204">
        <f t="shared" si="15"/>
        <v>0</v>
      </c>
      <c r="AP204">
        <f t="shared" si="16"/>
        <v>0</v>
      </c>
      <c r="AQ204">
        <f t="shared" si="17"/>
        <v>0</v>
      </c>
      <c r="AR204">
        <f t="shared" si="18"/>
        <v>0</v>
      </c>
      <c r="AS204">
        <f t="shared" si="19"/>
        <v>0</v>
      </c>
      <c r="AT204">
        <f t="shared" si="20"/>
        <v>0</v>
      </c>
    </row>
    <row r="205" spans="33:46" x14ac:dyDescent="0.25">
      <c r="AG205" s="19" t="s">
        <v>125</v>
      </c>
      <c r="AH205">
        <f t="shared" si="8"/>
        <v>7</v>
      </c>
      <c r="AI205">
        <f t="shared" si="9"/>
        <v>7</v>
      </c>
      <c r="AJ205">
        <f t="shared" si="10"/>
        <v>7</v>
      </c>
      <c r="AK205">
        <f t="shared" si="11"/>
        <v>7</v>
      </c>
      <c r="AL205">
        <f t="shared" si="12"/>
        <v>7</v>
      </c>
      <c r="AM205">
        <f t="shared" si="13"/>
        <v>7</v>
      </c>
      <c r="AN205">
        <f t="shared" si="14"/>
        <v>0</v>
      </c>
      <c r="AO205">
        <f t="shared" si="15"/>
        <v>0</v>
      </c>
      <c r="AP205">
        <f t="shared" si="16"/>
        <v>0</v>
      </c>
      <c r="AQ205">
        <f t="shared" si="17"/>
        <v>0</v>
      </c>
      <c r="AR205">
        <f t="shared" si="18"/>
        <v>0</v>
      </c>
      <c r="AS205">
        <f t="shared" si="19"/>
        <v>0</v>
      </c>
      <c r="AT205">
        <f t="shared" si="20"/>
        <v>0</v>
      </c>
    </row>
    <row r="206" spans="33:46" x14ac:dyDescent="0.25">
      <c r="AG206" s="19" t="s">
        <v>126</v>
      </c>
      <c r="AH206">
        <f t="shared" si="8"/>
        <v>7</v>
      </c>
      <c r="AI206">
        <f t="shared" si="9"/>
        <v>7</v>
      </c>
      <c r="AJ206">
        <f t="shared" si="10"/>
        <v>4</v>
      </c>
      <c r="AK206">
        <f t="shared" si="11"/>
        <v>2</v>
      </c>
      <c r="AL206">
        <f t="shared" si="12"/>
        <v>6</v>
      </c>
      <c r="AM206">
        <f t="shared" si="13"/>
        <v>7</v>
      </c>
      <c r="AN206">
        <f t="shared" si="14"/>
        <v>0</v>
      </c>
      <c r="AO206">
        <f t="shared" si="15"/>
        <v>0</v>
      </c>
      <c r="AP206">
        <f t="shared" si="16"/>
        <v>0</v>
      </c>
      <c r="AQ206">
        <f t="shared" si="17"/>
        <v>0</v>
      </c>
      <c r="AR206">
        <f t="shared" si="18"/>
        <v>0</v>
      </c>
      <c r="AS206">
        <f t="shared" si="19"/>
        <v>0</v>
      </c>
      <c r="AT206">
        <f t="shared" si="20"/>
        <v>0</v>
      </c>
    </row>
    <row r="207" spans="33:46" x14ac:dyDescent="0.25">
      <c r="AG207" s="19" t="s">
        <v>127</v>
      </c>
      <c r="AH207">
        <f t="shared" si="8"/>
        <v>7</v>
      </c>
      <c r="AI207">
        <f t="shared" si="9"/>
        <v>7</v>
      </c>
      <c r="AJ207">
        <f t="shared" si="10"/>
        <v>7</v>
      </c>
      <c r="AK207">
        <f t="shared" si="11"/>
        <v>7</v>
      </c>
      <c r="AL207">
        <f t="shared" si="12"/>
        <v>7</v>
      </c>
      <c r="AM207">
        <f t="shared" si="13"/>
        <v>7</v>
      </c>
      <c r="AN207">
        <f t="shared" si="14"/>
        <v>0</v>
      </c>
      <c r="AO207">
        <f t="shared" si="15"/>
        <v>0</v>
      </c>
      <c r="AP207">
        <f t="shared" si="16"/>
        <v>0</v>
      </c>
      <c r="AQ207">
        <f t="shared" si="17"/>
        <v>0</v>
      </c>
      <c r="AR207">
        <f t="shared" si="18"/>
        <v>0</v>
      </c>
      <c r="AS207">
        <f t="shared" si="19"/>
        <v>0</v>
      </c>
      <c r="AT207">
        <f t="shared" si="20"/>
        <v>0</v>
      </c>
    </row>
    <row r="208" spans="33:46" x14ac:dyDescent="0.25">
      <c r="AG208" s="19" t="s">
        <v>128</v>
      </c>
      <c r="AH208">
        <f t="shared" si="8"/>
        <v>7</v>
      </c>
      <c r="AI208">
        <f t="shared" si="9"/>
        <v>7</v>
      </c>
      <c r="AJ208">
        <f t="shared" si="10"/>
        <v>7</v>
      </c>
      <c r="AK208">
        <f t="shared" si="11"/>
        <v>5</v>
      </c>
      <c r="AL208">
        <f t="shared" si="12"/>
        <v>7</v>
      </c>
      <c r="AM208">
        <f t="shared" si="13"/>
        <v>7</v>
      </c>
      <c r="AN208">
        <f t="shared" si="14"/>
        <v>0</v>
      </c>
      <c r="AO208">
        <f t="shared" si="15"/>
        <v>0</v>
      </c>
      <c r="AP208">
        <f t="shared" si="16"/>
        <v>0</v>
      </c>
      <c r="AQ208">
        <f t="shared" si="17"/>
        <v>0</v>
      </c>
      <c r="AR208">
        <f t="shared" si="18"/>
        <v>0</v>
      </c>
      <c r="AS208">
        <f t="shared" si="19"/>
        <v>0</v>
      </c>
      <c r="AT208">
        <f t="shared" si="20"/>
        <v>0</v>
      </c>
    </row>
    <row r="209" spans="33:46" x14ac:dyDescent="0.25">
      <c r="AG209" s="19" t="s">
        <v>129</v>
      </c>
      <c r="AH209">
        <f t="shared" si="8"/>
        <v>7</v>
      </c>
      <c r="AI209">
        <f t="shared" si="9"/>
        <v>7</v>
      </c>
      <c r="AJ209">
        <f t="shared" si="10"/>
        <v>7</v>
      </c>
      <c r="AK209">
        <f t="shared" si="11"/>
        <v>7</v>
      </c>
      <c r="AL209">
        <f t="shared" si="12"/>
        <v>7</v>
      </c>
      <c r="AM209">
        <f t="shared" si="13"/>
        <v>7</v>
      </c>
      <c r="AN209">
        <f t="shared" si="14"/>
        <v>0</v>
      </c>
      <c r="AO209">
        <f t="shared" si="15"/>
        <v>0</v>
      </c>
      <c r="AP209">
        <f t="shared" si="16"/>
        <v>0</v>
      </c>
      <c r="AQ209">
        <f t="shared" si="17"/>
        <v>0</v>
      </c>
      <c r="AR209">
        <f t="shared" si="18"/>
        <v>0</v>
      </c>
      <c r="AS209">
        <f t="shared" si="19"/>
        <v>0</v>
      </c>
      <c r="AT209">
        <f t="shared" si="20"/>
        <v>0</v>
      </c>
    </row>
    <row r="210" spans="33:46" x14ac:dyDescent="0.25">
      <c r="AG210" s="19" t="s">
        <v>130</v>
      </c>
      <c r="AH210">
        <f t="shared" si="8"/>
        <v>7</v>
      </c>
      <c r="AI210">
        <f t="shared" si="9"/>
        <v>7</v>
      </c>
      <c r="AJ210">
        <f t="shared" si="10"/>
        <v>7</v>
      </c>
      <c r="AK210">
        <f t="shared" si="11"/>
        <v>7</v>
      </c>
      <c r="AL210">
        <f t="shared" si="12"/>
        <v>7</v>
      </c>
      <c r="AM210">
        <f t="shared" si="13"/>
        <v>7</v>
      </c>
      <c r="AN210">
        <f t="shared" si="14"/>
        <v>0</v>
      </c>
      <c r="AO210">
        <f t="shared" si="15"/>
        <v>0</v>
      </c>
      <c r="AP210">
        <f t="shared" si="16"/>
        <v>0</v>
      </c>
      <c r="AQ210">
        <f t="shared" si="17"/>
        <v>0</v>
      </c>
      <c r="AR210">
        <f t="shared" si="18"/>
        <v>0</v>
      </c>
      <c r="AS210">
        <f t="shared" si="19"/>
        <v>0</v>
      </c>
      <c r="AT210">
        <f t="shared" si="20"/>
        <v>0</v>
      </c>
    </row>
    <row r="211" spans="33:46" x14ac:dyDescent="0.25">
      <c r="AG211" s="19" t="s">
        <v>131</v>
      </c>
      <c r="AH211">
        <f t="shared" si="8"/>
        <v>7</v>
      </c>
      <c r="AI211">
        <f t="shared" si="9"/>
        <v>7</v>
      </c>
      <c r="AJ211">
        <f t="shared" si="10"/>
        <v>7</v>
      </c>
      <c r="AK211">
        <f t="shared" si="11"/>
        <v>4</v>
      </c>
      <c r="AL211">
        <f t="shared" si="12"/>
        <v>7</v>
      </c>
      <c r="AM211">
        <f t="shared" si="13"/>
        <v>7</v>
      </c>
      <c r="AN211">
        <f t="shared" si="14"/>
        <v>0</v>
      </c>
      <c r="AO211">
        <f t="shared" si="15"/>
        <v>0</v>
      </c>
      <c r="AP211">
        <f t="shared" si="16"/>
        <v>0</v>
      </c>
      <c r="AQ211">
        <f t="shared" si="17"/>
        <v>0</v>
      </c>
      <c r="AR211">
        <f t="shared" si="18"/>
        <v>0</v>
      </c>
      <c r="AS211">
        <f t="shared" si="19"/>
        <v>0</v>
      </c>
      <c r="AT211">
        <f t="shared" si="20"/>
        <v>0</v>
      </c>
    </row>
    <row r="212" spans="33:46" x14ac:dyDescent="0.25">
      <c r="AG212" s="19" t="s">
        <v>132</v>
      </c>
      <c r="AH212">
        <f t="shared" si="8"/>
        <v>7</v>
      </c>
      <c r="AI212">
        <f t="shared" si="9"/>
        <v>7</v>
      </c>
      <c r="AJ212">
        <f t="shared" si="10"/>
        <v>6</v>
      </c>
      <c r="AK212">
        <f t="shared" si="11"/>
        <v>5</v>
      </c>
      <c r="AL212">
        <f t="shared" si="12"/>
        <v>7</v>
      </c>
      <c r="AM212">
        <f t="shared" si="13"/>
        <v>7</v>
      </c>
      <c r="AN212">
        <f t="shared" si="14"/>
        <v>0</v>
      </c>
      <c r="AO212">
        <f t="shared" si="15"/>
        <v>0</v>
      </c>
      <c r="AP212">
        <f t="shared" si="16"/>
        <v>0</v>
      </c>
      <c r="AQ212">
        <f t="shared" si="17"/>
        <v>0</v>
      </c>
      <c r="AR212">
        <f t="shared" si="18"/>
        <v>0</v>
      </c>
      <c r="AS212">
        <f t="shared" si="19"/>
        <v>0</v>
      </c>
      <c r="AT212">
        <f t="shared" si="20"/>
        <v>0</v>
      </c>
    </row>
    <row r="213" spans="33:46" x14ac:dyDescent="0.25">
      <c r="AG213" s="19" t="s">
        <v>133</v>
      </c>
      <c r="AH213">
        <f t="shared" si="8"/>
        <v>7</v>
      </c>
      <c r="AI213">
        <f t="shared" si="9"/>
        <v>7</v>
      </c>
      <c r="AJ213">
        <f t="shared" si="10"/>
        <v>5</v>
      </c>
      <c r="AK213">
        <f t="shared" si="11"/>
        <v>4</v>
      </c>
      <c r="AL213">
        <f t="shared" si="12"/>
        <v>7</v>
      </c>
      <c r="AM213">
        <f t="shared" si="13"/>
        <v>7</v>
      </c>
      <c r="AN213">
        <f t="shared" si="14"/>
        <v>0</v>
      </c>
      <c r="AO213">
        <f t="shared" si="15"/>
        <v>0</v>
      </c>
      <c r="AP213">
        <f t="shared" si="16"/>
        <v>0</v>
      </c>
      <c r="AQ213">
        <f t="shared" si="17"/>
        <v>0</v>
      </c>
      <c r="AR213">
        <f t="shared" si="18"/>
        <v>0</v>
      </c>
      <c r="AS213">
        <f t="shared" si="19"/>
        <v>0</v>
      </c>
      <c r="AT213">
        <f t="shared" si="20"/>
        <v>0</v>
      </c>
    </row>
    <row r="214" spans="33:46" x14ac:dyDescent="0.25">
      <c r="AG214" s="19" t="s">
        <v>134</v>
      </c>
      <c r="AH214">
        <f t="shared" si="8"/>
        <v>7</v>
      </c>
      <c r="AI214">
        <f t="shared" si="9"/>
        <v>7</v>
      </c>
      <c r="AJ214">
        <f t="shared" si="10"/>
        <v>7</v>
      </c>
      <c r="AK214">
        <f t="shared" si="11"/>
        <v>5</v>
      </c>
      <c r="AL214">
        <f t="shared" si="12"/>
        <v>7</v>
      </c>
      <c r="AM214">
        <f t="shared" si="13"/>
        <v>7</v>
      </c>
      <c r="AN214">
        <f t="shared" si="14"/>
        <v>0</v>
      </c>
      <c r="AO214">
        <f t="shared" si="15"/>
        <v>0</v>
      </c>
      <c r="AP214">
        <f t="shared" si="16"/>
        <v>0</v>
      </c>
      <c r="AQ214">
        <f t="shared" si="17"/>
        <v>0</v>
      </c>
      <c r="AR214">
        <f t="shared" si="18"/>
        <v>0</v>
      </c>
      <c r="AS214">
        <f t="shared" si="19"/>
        <v>0</v>
      </c>
      <c r="AT214">
        <f t="shared" si="20"/>
        <v>0</v>
      </c>
    </row>
    <row r="215" spans="33:46" x14ac:dyDescent="0.25">
      <c r="AG215" s="19" t="s">
        <v>135</v>
      </c>
      <c r="AH215">
        <f t="shared" si="8"/>
        <v>7</v>
      </c>
      <c r="AI215">
        <f t="shared" si="9"/>
        <v>7</v>
      </c>
      <c r="AJ215">
        <f t="shared" si="10"/>
        <v>7</v>
      </c>
      <c r="AK215">
        <f t="shared" si="11"/>
        <v>6</v>
      </c>
      <c r="AL215">
        <f t="shared" si="12"/>
        <v>7</v>
      </c>
      <c r="AM215">
        <f t="shared" si="13"/>
        <v>7</v>
      </c>
      <c r="AN215">
        <f t="shared" si="14"/>
        <v>0</v>
      </c>
      <c r="AO215">
        <f t="shared" si="15"/>
        <v>0</v>
      </c>
      <c r="AP215">
        <f t="shared" si="16"/>
        <v>0</v>
      </c>
      <c r="AQ215">
        <f t="shared" si="17"/>
        <v>0</v>
      </c>
      <c r="AR215">
        <f t="shared" si="18"/>
        <v>0</v>
      </c>
      <c r="AS215">
        <f t="shared" si="19"/>
        <v>0</v>
      </c>
      <c r="AT215">
        <f t="shared" si="20"/>
        <v>0</v>
      </c>
    </row>
    <row r="216" spans="33:46" x14ac:dyDescent="0.25">
      <c r="AG216" s="19" t="s">
        <v>136</v>
      </c>
      <c r="AH216">
        <f t="shared" ref="AH216:AH279" si="21">COUNTIF($AH73:$AN73,"&gt;=85%")</f>
        <v>5</v>
      </c>
      <c r="AI216">
        <f t="shared" ref="AI216:AI279" si="22">COUNTIF($AP73:$AV73,"&gt;=85%")</f>
        <v>5</v>
      </c>
      <c r="AJ216">
        <f t="shared" ref="AJ216:AJ279" si="23">COUNTIF($AX73:$BD73,"&gt;=85%")</f>
        <v>3</v>
      </c>
      <c r="AK216">
        <f t="shared" ref="AK216:AK279" si="24">COUNTIF($BF73:$BL73,"&gt;=85%")</f>
        <v>4</v>
      </c>
      <c r="AL216">
        <f t="shared" ref="AL216:AL279" si="25">COUNTIF($BN73:$BT73,"&gt;=85%")</f>
        <v>6</v>
      </c>
      <c r="AM216">
        <f t="shared" ref="AM216:AM279" si="26">COUNTIF($BV73:$CB73,"&gt;=85%")</f>
        <v>7</v>
      </c>
      <c r="AN216">
        <f t="shared" ref="AN216:AN279" si="27">COUNTIF($CD73:$CJ73,"&gt;=85%")</f>
        <v>0</v>
      </c>
      <c r="AO216">
        <f t="shared" ref="AO216:AO279" si="28">COUNTIF($CL73:$CR73,"&gt;=85%")</f>
        <v>0</v>
      </c>
      <c r="AP216">
        <f t="shared" ref="AP216:AP279" si="29">COUNTIF($CT73:$CZ73,"&gt;=85%")</f>
        <v>0</v>
      </c>
      <c r="AQ216">
        <f t="shared" ref="AQ216:AQ279" si="30">COUNTIF($DB73:$DH73,"&gt;=85%")</f>
        <v>0</v>
      </c>
      <c r="AR216">
        <f t="shared" ref="AR216:AR279" si="31">COUNTIF($DJ73:$DP73,"&gt;=85%")</f>
        <v>0</v>
      </c>
      <c r="AS216">
        <f t="shared" ref="AS216:AS279" si="32">COUNTIF($DR73:$DX73,"&gt;=85%")</f>
        <v>0</v>
      </c>
      <c r="AT216">
        <f t="shared" ref="AT216:AT279" si="33">COUNTIF($DZ73:$EF73,"&gt;=85%")</f>
        <v>0</v>
      </c>
    </row>
    <row r="217" spans="33:46" x14ac:dyDescent="0.25">
      <c r="AG217" s="19" t="s">
        <v>137</v>
      </c>
      <c r="AH217">
        <f t="shared" si="21"/>
        <v>7</v>
      </c>
      <c r="AI217">
        <f t="shared" si="22"/>
        <v>7</v>
      </c>
      <c r="AJ217">
        <f t="shared" si="23"/>
        <v>7</v>
      </c>
      <c r="AK217">
        <f t="shared" si="24"/>
        <v>5</v>
      </c>
      <c r="AL217">
        <f t="shared" si="25"/>
        <v>7</v>
      </c>
      <c r="AM217">
        <f t="shared" si="26"/>
        <v>7</v>
      </c>
      <c r="AN217">
        <f t="shared" si="27"/>
        <v>0</v>
      </c>
      <c r="AO217">
        <f t="shared" si="28"/>
        <v>0</v>
      </c>
      <c r="AP217">
        <f t="shared" si="29"/>
        <v>0</v>
      </c>
      <c r="AQ217">
        <f t="shared" si="30"/>
        <v>0</v>
      </c>
      <c r="AR217">
        <f t="shared" si="31"/>
        <v>0</v>
      </c>
      <c r="AS217">
        <f t="shared" si="32"/>
        <v>0</v>
      </c>
      <c r="AT217">
        <f t="shared" si="33"/>
        <v>0</v>
      </c>
    </row>
    <row r="218" spans="33:46" x14ac:dyDescent="0.25">
      <c r="AG218" s="19" t="s">
        <v>138</v>
      </c>
      <c r="AH218">
        <f t="shared" si="21"/>
        <v>7</v>
      </c>
      <c r="AI218">
        <f t="shared" si="22"/>
        <v>7</v>
      </c>
      <c r="AJ218">
        <f t="shared" si="23"/>
        <v>7</v>
      </c>
      <c r="AK218">
        <f t="shared" si="24"/>
        <v>7</v>
      </c>
      <c r="AL218">
        <f t="shared" si="25"/>
        <v>7</v>
      </c>
      <c r="AM218">
        <f t="shared" si="26"/>
        <v>7</v>
      </c>
      <c r="AN218">
        <f t="shared" si="27"/>
        <v>0</v>
      </c>
      <c r="AO218">
        <f t="shared" si="28"/>
        <v>0</v>
      </c>
      <c r="AP218">
        <f t="shared" si="29"/>
        <v>0</v>
      </c>
      <c r="AQ218">
        <f t="shared" si="30"/>
        <v>0</v>
      </c>
      <c r="AR218">
        <f t="shared" si="31"/>
        <v>0</v>
      </c>
      <c r="AS218">
        <f t="shared" si="32"/>
        <v>0</v>
      </c>
      <c r="AT218">
        <f t="shared" si="33"/>
        <v>0</v>
      </c>
    </row>
    <row r="219" spans="33:46" x14ac:dyDescent="0.25">
      <c r="AG219" s="19" t="s">
        <v>139</v>
      </c>
      <c r="AH219">
        <f t="shared" si="21"/>
        <v>7</v>
      </c>
      <c r="AI219">
        <f t="shared" si="22"/>
        <v>6</v>
      </c>
      <c r="AJ219">
        <f t="shared" si="23"/>
        <v>4</v>
      </c>
      <c r="AK219">
        <f t="shared" si="24"/>
        <v>4</v>
      </c>
      <c r="AL219">
        <f t="shared" si="25"/>
        <v>7</v>
      </c>
      <c r="AM219">
        <f t="shared" si="26"/>
        <v>7</v>
      </c>
      <c r="AN219">
        <f t="shared" si="27"/>
        <v>0</v>
      </c>
      <c r="AO219">
        <f t="shared" si="28"/>
        <v>0</v>
      </c>
      <c r="AP219">
        <f t="shared" si="29"/>
        <v>0</v>
      </c>
      <c r="AQ219">
        <f t="shared" si="30"/>
        <v>0</v>
      </c>
      <c r="AR219">
        <f t="shared" si="31"/>
        <v>0</v>
      </c>
      <c r="AS219">
        <f t="shared" si="32"/>
        <v>0</v>
      </c>
      <c r="AT219">
        <f t="shared" si="33"/>
        <v>0</v>
      </c>
    </row>
    <row r="220" spans="33:46" x14ac:dyDescent="0.25">
      <c r="AG220" s="19" t="s">
        <v>140</v>
      </c>
      <c r="AH220">
        <f t="shared" si="21"/>
        <v>7</v>
      </c>
      <c r="AI220">
        <f t="shared" si="22"/>
        <v>7</v>
      </c>
      <c r="AJ220">
        <f t="shared" si="23"/>
        <v>5</v>
      </c>
      <c r="AK220">
        <f t="shared" si="24"/>
        <v>5</v>
      </c>
      <c r="AL220">
        <f t="shared" si="25"/>
        <v>7</v>
      </c>
      <c r="AM220">
        <f t="shared" si="26"/>
        <v>7</v>
      </c>
      <c r="AN220">
        <f t="shared" si="27"/>
        <v>0</v>
      </c>
      <c r="AO220">
        <f t="shared" si="28"/>
        <v>0</v>
      </c>
      <c r="AP220">
        <f t="shared" si="29"/>
        <v>0</v>
      </c>
      <c r="AQ220">
        <f t="shared" si="30"/>
        <v>0</v>
      </c>
      <c r="AR220">
        <f t="shared" si="31"/>
        <v>0</v>
      </c>
      <c r="AS220">
        <f t="shared" si="32"/>
        <v>0</v>
      </c>
      <c r="AT220">
        <f t="shared" si="33"/>
        <v>0</v>
      </c>
    </row>
    <row r="221" spans="33:46" x14ac:dyDescent="0.25">
      <c r="AG221" s="19" t="s">
        <v>141</v>
      </c>
      <c r="AH221">
        <f t="shared" si="21"/>
        <v>6</v>
      </c>
      <c r="AI221">
        <f t="shared" si="22"/>
        <v>4</v>
      </c>
      <c r="AJ221">
        <f t="shared" si="23"/>
        <v>2</v>
      </c>
      <c r="AK221">
        <f t="shared" si="24"/>
        <v>1</v>
      </c>
      <c r="AL221">
        <f t="shared" si="25"/>
        <v>6</v>
      </c>
      <c r="AM221">
        <f t="shared" si="26"/>
        <v>7</v>
      </c>
      <c r="AN221">
        <f t="shared" si="27"/>
        <v>0</v>
      </c>
      <c r="AO221">
        <f t="shared" si="28"/>
        <v>0</v>
      </c>
      <c r="AP221">
        <f t="shared" si="29"/>
        <v>0</v>
      </c>
      <c r="AQ221">
        <f t="shared" si="30"/>
        <v>0</v>
      </c>
      <c r="AR221">
        <f t="shared" si="31"/>
        <v>0</v>
      </c>
      <c r="AS221">
        <f t="shared" si="32"/>
        <v>0</v>
      </c>
      <c r="AT221">
        <f t="shared" si="33"/>
        <v>0</v>
      </c>
    </row>
    <row r="222" spans="33:46" x14ac:dyDescent="0.25">
      <c r="AG222" s="19" t="s">
        <v>142</v>
      </c>
      <c r="AH222">
        <f t="shared" si="21"/>
        <v>7</v>
      </c>
      <c r="AI222">
        <f t="shared" si="22"/>
        <v>7</v>
      </c>
      <c r="AJ222">
        <f t="shared" si="23"/>
        <v>6</v>
      </c>
      <c r="AK222">
        <f t="shared" si="24"/>
        <v>4</v>
      </c>
      <c r="AL222">
        <f t="shared" si="25"/>
        <v>7</v>
      </c>
      <c r="AM222">
        <f t="shared" si="26"/>
        <v>7</v>
      </c>
      <c r="AN222">
        <f t="shared" si="27"/>
        <v>0</v>
      </c>
      <c r="AO222">
        <f t="shared" si="28"/>
        <v>0</v>
      </c>
      <c r="AP222">
        <f t="shared" si="29"/>
        <v>0</v>
      </c>
      <c r="AQ222">
        <f t="shared" si="30"/>
        <v>0</v>
      </c>
      <c r="AR222">
        <f t="shared" si="31"/>
        <v>0</v>
      </c>
      <c r="AS222">
        <f t="shared" si="32"/>
        <v>0</v>
      </c>
      <c r="AT222">
        <f t="shared" si="33"/>
        <v>0</v>
      </c>
    </row>
    <row r="223" spans="33:46" x14ac:dyDescent="0.25">
      <c r="AG223" s="19" t="s">
        <v>143</v>
      </c>
      <c r="AH223">
        <f t="shared" si="21"/>
        <v>7</v>
      </c>
      <c r="AI223">
        <f t="shared" si="22"/>
        <v>7</v>
      </c>
      <c r="AJ223">
        <f t="shared" si="23"/>
        <v>7</v>
      </c>
      <c r="AK223">
        <f t="shared" si="24"/>
        <v>5</v>
      </c>
      <c r="AL223">
        <f t="shared" si="25"/>
        <v>7</v>
      </c>
      <c r="AM223">
        <f t="shared" si="26"/>
        <v>7</v>
      </c>
      <c r="AN223">
        <f t="shared" si="27"/>
        <v>0</v>
      </c>
      <c r="AO223">
        <f t="shared" si="28"/>
        <v>0</v>
      </c>
      <c r="AP223">
        <f t="shared" si="29"/>
        <v>0</v>
      </c>
      <c r="AQ223">
        <f t="shared" si="30"/>
        <v>0</v>
      </c>
      <c r="AR223">
        <f t="shared" si="31"/>
        <v>0</v>
      </c>
      <c r="AS223">
        <f t="shared" si="32"/>
        <v>0</v>
      </c>
      <c r="AT223">
        <f t="shared" si="33"/>
        <v>0</v>
      </c>
    </row>
    <row r="224" spans="33:46" x14ac:dyDescent="0.25">
      <c r="AG224" s="19" t="s">
        <v>144</v>
      </c>
      <c r="AH224">
        <f t="shared" si="21"/>
        <v>7</v>
      </c>
      <c r="AI224">
        <f t="shared" si="22"/>
        <v>7</v>
      </c>
      <c r="AJ224">
        <f t="shared" si="23"/>
        <v>6</v>
      </c>
      <c r="AK224">
        <f t="shared" si="24"/>
        <v>5</v>
      </c>
      <c r="AL224">
        <f t="shared" si="25"/>
        <v>7</v>
      </c>
      <c r="AM224">
        <f t="shared" si="26"/>
        <v>7</v>
      </c>
      <c r="AN224">
        <f t="shared" si="27"/>
        <v>0</v>
      </c>
      <c r="AO224">
        <f t="shared" si="28"/>
        <v>0</v>
      </c>
      <c r="AP224">
        <f t="shared" si="29"/>
        <v>0</v>
      </c>
      <c r="AQ224">
        <f t="shared" si="30"/>
        <v>0</v>
      </c>
      <c r="AR224">
        <f t="shared" si="31"/>
        <v>0</v>
      </c>
      <c r="AS224">
        <f t="shared" si="32"/>
        <v>0</v>
      </c>
      <c r="AT224">
        <f t="shared" si="33"/>
        <v>0</v>
      </c>
    </row>
    <row r="225" spans="33:46" x14ac:dyDescent="0.25">
      <c r="AG225" s="19" t="s">
        <v>145</v>
      </c>
      <c r="AH225">
        <f t="shared" si="21"/>
        <v>7</v>
      </c>
      <c r="AI225">
        <f t="shared" si="22"/>
        <v>7</v>
      </c>
      <c r="AJ225">
        <f t="shared" si="23"/>
        <v>7</v>
      </c>
      <c r="AK225">
        <f t="shared" si="24"/>
        <v>2</v>
      </c>
      <c r="AL225">
        <f t="shared" si="25"/>
        <v>7</v>
      </c>
      <c r="AM225">
        <f t="shared" si="26"/>
        <v>7</v>
      </c>
      <c r="AN225">
        <f t="shared" si="27"/>
        <v>0</v>
      </c>
      <c r="AO225">
        <f t="shared" si="28"/>
        <v>0</v>
      </c>
      <c r="AP225">
        <f t="shared" si="29"/>
        <v>0</v>
      </c>
      <c r="AQ225">
        <f t="shared" si="30"/>
        <v>0</v>
      </c>
      <c r="AR225">
        <f t="shared" si="31"/>
        <v>0</v>
      </c>
      <c r="AS225">
        <f t="shared" si="32"/>
        <v>0</v>
      </c>
      <c r="AT225">
        <f t="shared" si="33"/>
        <v>0</v>
      </c>
    </row>
    <row r="226" spans="33:46" x14ac:dyDescent="0.25">
      <c r="AG226" s="19" t="s">
        <v>146</v>
      </c>
      <c r="AH226">
        <f t="shared" si="21"/>
        <v>7</v>
      </c>
      <c r="AI226">
        <f t="shared" si="22"/>
        <v>7</v>
      </c>
      <c r="AJ226">
        <f t="shared" si="23"/>
        <v>7</v>
      </c>
      <c r="AK226">
        <f t="shared" si="24"/>
        <v>5</v>
      </c>
      <c r="AL226">
        <f t="shared" si="25"/>
        <v>7</v>
      </c>
      <c r="AM226">
        <f t="shared" si="26"/>
        <v>7</v>
      </c>
      <c r="AN226">
        <f t="shared" si="27"/>
        <v>0</v>
      </c>
      <c r="AO226">
        <f t="shared" si="28"/>
        <v>0</v>
      </c>
      <c r="AP226">
        <f t="shared" si="29"/>
        <v>0</v>
      </c>
      <c r="AQ226">
        <f t="shared" si="30"/>
        <v>0</v>
      </c>
      <c r="AR226">
        <f t="shared" si="31"/>
        <v>0</v>
      </c>
      <c r="AS226">
        <f t="shared" si="32"/>
        <v>0</v>
      </c>
      <c r="AT226">
        <f t="shared" si="33"/>
        <v>0</v>
      </c>
    </row>
    <row r="227" spans="33:46" x14ac:dyDescent="0.25">
      <c r="AG227" s="19" t="s">
        <v>147</v>
      </c>
      <c r="AH227">
        <f t="shared" si="21"/>
        <v>7</v>
      </c>
      <c r="AI227">
        <f t="shared" si="22"/>
        <v>7</v>
      </c>
      <c r="AJ227">
        <f t="shared" si="23"/>
        <v>7</v>
      </c>
      <c r="AK227">
        <f t="shared" si="24"/>
        <v>5</v>
      </c>
      <c r="AL227">
        <f t="shared" si="25"/>
        <v>7</v>
      </c>
      <c r="AM227">
        <f t="shared" si="26"/>
        <v>7</v>
      </c>
      <c r="AN227">
        <f t="shared" si="27"/>
        <v>0</v>
      </c>
      <c r="AO227">
        <f t="shared" si="28"/>
        <v>0</v>
      </c>
      <c r="AP227">
        <f t="shared" si="29"/>
        <v>0</v>
      </c>
      <c r="AQ227">
        <f t="shared" si="30"/>
        <v>0</v>
      </c>
      <c r="AR227">
        <f t="shared" si="31"/>
        <v>0</v>
      </c>
      <c r="AS227">
        <f t="shared" si="32"/>
        <v>0</v>
      </c>
      <c r="AT227">
        <f t="shared" si="33"/>
        <v>0</v>
      </c>
    </row>
    <row r="228" spans="33:46" x14ac:dyDescent="0.25">
      <c r="AG228" s="19" t="s">
        <v>148</v>
      </c>
      <c r="AH228">
        <f t="shared" si="21"/>
        <v>5</v>
      </c>
      <c r="AI228">
        <f t="shared" si="22"/>
        <v>0</v>
      </c>
      <c r="AJ228">
        <f t="shared" si="23"/>
        <v>3</v>
      </c>
      <c r="AK228">
        <f t="shared" si="24"/>
        <v>3</v>
      </c>
      <c r="AL228">
        <f t="shared" si="25"/>
        <v>7</v>
      </c>
      <c r="AM228">
        <f t="shared" si="26"/>
        <v>4</v>
      </c>
      <c r="AN228">
        <f t="shared" si="27"/>
        <v>0</v>
      </c>
      <c r="AO228">
        <f t="shared" si="28"/>
        <v>0</v>
      </c>
      <c r="AP228">
        <f t="shared" si="29"/>
        <v>0</v>
      </c>
      <c r="AQ228">
        <f t="shared" si="30"/>
        <v>0</v>
      </c>
      <c r="AR228">
        <f t="shared" si="31"/>
        <v>0</v>
      </c>
      <c r="AS228">
        <f t="shared" si="32"/>
        <v>0</v>
      </c>
      <c r="AT228">
        <f t="shared" si="33"/>
        <v>0</v>
      </c>
    </row>
    <row r="229" spans="33:46" x14ac:dyDescent="0.25">
      <c r="AG229" s="19" t="s">
        <v>149</v>
      </c>
      <c r="AH229">
        <f t="shared" si="21"/>
        <v>7</v>
      </c>
      <c r="AI229">
        <f t="shared" si="22"/>
        <v>7</v>
      </c>
      <c r="AJ229">
        <f t="shared" si="23"/>
        <v>4</v>
      </c>
      <c r="AK229">
        <f t="shared" si="24"/>
        <v>1</v>
      </c>
      <c r="AL229">
        <f t="shared" si="25"/>
        <v>7</v>
      </c>
      <c r="AM229">
        <f t="shared" si="26"/>
        <v>7</v>
      </c>
      <c r="AN229">
        <f t="shared" si="27"/>
        <v>0</v>
      </c>
      <c r="AO229">
        <f t="shared" si="28"/>
        <v>0</v>
      </c>
      <c r="AP229">
        <f t="shared" si="29"/>
        <v>0</v>
      </c>
      <c r="AQ229">
        <f t="shared" si="30"/>
        <v>0</v>
      </c>
      <c r="AR229">
        <f t="shared" si="31"/>
        <v>0</v>
      </c>
      <c r="AS229">
        <f t="shared" si="32"/>
        <v>0</v>
      </c>
      <c r="AT229">
        <f t="shared" si="33"/>
        <v>0</v>
      </c>
    </row>
    <row r="230" spans="33:46" x14ac:dyDescent="0.25">
      <c r="AG230" s="19" t="s">
        <v>150</v>
      </c>
      <c r="AH230">
        <f t="shared" si="21"/>
        <v>7</v>
      </c>
      <c r="AI230">
        <f t="shared" si="22"/>
        <v>7</v>
      </c>
      <c r="AJ230">
        <f t="shared" si="23"/>
        <v>7</v>
      </c>
      <c r="AK230">
        <f t="shared" si="24"/>
        <v>7</v>
      </c>
      <c r="AL230">
        <f t="shared" si="25"/>
        <v>7</v>
      </c>
      <c r="AM230">
        <f t="shared" si="26"/>
        <v>7</v>
      </c>
      <c r="AN230">
        <f t="shared" si="27"/>
        <v>0</v>
      </c>
      <c r="AO230">
        <f t="shared" si="28"/>
        <v>0</v>
      </c>
      <c r="AP230">
        <f t="shared" si="29"/>
        <v>0</v>
      </c>
      <c r="AQ230">
        <f t="shared" si="30"/>
        <v>0</v>
      </c>
      <c r="AR230">
        <f t="shared" si="31"/>
        <v>0</v>
      </c>
      <c r="AS230">
        <f t="shared" si="32"/>
        <v>0</v>
      </c>
      <c r="AT230">
        <f t="shared" si="33"/>
        <v>0</v>
      </c>
    </row>
    <row r="231" spans="33:46" x14ac:dyDescent="0.25">
      <c r="AG231" s="19" t="s">
        <v>151</v>
      </c>
      <c r="AH231">
        <f t="shared" si="21"/>
        <v>7</v>
      </c>
      <c r="AI231">
        <f t="shared" si="22"/>
        <v>7</v>
      </c>
      <c r="AJ231">
        <f t="shared" si="23"/>
        <v>7</v>
      </c>
      <c r="AK231">
        <f t="shared" si="24"/>
        <v>4</v>
      </c>
      <c r="AL231">
        <f t="shared" si="25"/>
        <v>7</v>
      </c>
      <c r="AM231">
        <f t="shared" si="26"/>
        <v>7</v>
      </c>
      <c r="AN231">
        <f t="shared" si="27"/>
        <v>0</v>
      </c>
      <c r="AO231">
        <f t="shared" si="28"/>
        <v>0</v>
      </c>
      <c r="AP231">
        <f t="shared" si="29"/>
        <v>0</v>
      </c>
      <c r="AQ231">
        <f t="shared" si="30"/>
        <v>0</v>
      </c>
      <c r="AR231">
        <f t="shared" si="31"/>
        <v>0</v>
      </c>
      <c r="AS231">
        <f t="shared" si="32"/>
        <v>0</v>
      </c>
      <c r="AT231">
        <f t="shared" si="33"/>
        <v>0</v>
      </c>
    </row>
    <row r="232" spans="33:46" x14ac:dyDescent="0.25">
      <c r="AG232" s="19" t="s">
        <v>152</v>
      </c>
      <c r="AH232">
        <f t="shared" si="21"/>
        <v>7</v>
      </c>
      <c r="AI232">
        <f t="shared" si="22"/>
        <v>7</v>
      </c>
      <c r="AJ232">
        <f t="shared" si="23"/>
        <v>7</v>
      </c>
      <c r="AK232">
        <f t="shared" si="24"/>
        <v>4</v>
      </c>
      <c r="AL232">
        <f t="shared" si="25"/>
        <v>7</v>
      </c>
      <c r="AM232">
        <f t="shared" si="26"/>
        <v>7</v>
      </c>
      <c r="AN232">
        <f t="shared" si="27"/>
        <v>0</v>
      </c>
      <c r="AO232">
        <f t="shared" si="28"/>
        <v>0</v>
      </c>
      <c r="AP232">
        <f t="shared" si="29"/>
        <v>0</v>
      </c>
      <c r="AQ232">
        <f t="shared" si="30"/>
        <v>0</v>
      </c>
      <c r="AR232">
        <f t="shared" si="31"/>
        <v>0</v>
      </c>
      <c r="AS232">
        <f t="shared" si="32"/>
        <v>0</v>
      </c>
      <c r="AT232">
        <f t="shared" si="33"/>
        <v>0</v>
      </c>
    </row>
    <row r="233" spans="33:46" x14ac:dyDescent="0.25">
      <c r="AG233" s="19" t="s">
        <v>153</v>
      </c>
      <c r="AH233">
        <f t="shared" si="21"/>
        <v>7</v>
      </c>
      <c r="AI233">
        <f t="shared" si="22"/>
        <v>7</v>
      </c>
      <c r="AJ233">
        <f t="shared" si="23"/>
        <v>4</v>
      </c>
      <c r="AK233">
        <f t="shared" si="24"/>
        <v>3</v>
      </c>
      <c r="AL233">
        <f t="shared" si="25"/>
        <v>7</v>
      </c>
      <c r="AM233">
        <f t="shared" si="26"/>
        <v>7</v>
      </c>
      <c r="AN233">
        <f t="shared" si="27"/>
        <v>0</v>
      </c>
      <c r="AO233">
        <f t="shared" si="28"/>
        <v>0</v>
      </c>
      <c r="AP233">
        <f t="shared" si="29"/>
        <v>0</v>
      </c>
      <c r="AQ233">
        <f t="shared" si="30"/>
        <v>0</v>
      </c>
      <c r="AR233">
        <f t="shared" si="31"/>
        <v>0</v>
      </c>
      <c r="AS233">
        <f t="shared" si="32"/>
        <v>0</v>
      </c>
      <c r="AT233">
        <f t="shared" si="33"/>
        <v>0</v>
      </c>
    </row>
    <row r="234" spans="33:46" x14ac:dyDescent="0.25">
      <c r="AG234" s="19" t="s">
        <v>154</v>
      </c>
      <c r="AH234">
        <f t="shared" si="21"/>
        <v>7</v>
      </c>
      <c r="AI234">
        <f t="shared" si="22"/>
        <v>7</v>
      </c>
      <c r="AJ234">
        <f t="shared" si="23"/>
        <v>6</v>
      </c>
      <c r="AK234">
        <f t="shared" si="24"/>
        <v>4</v>
      </c>
      <c r="AL234">
        <f t="shared" si="25"/>
        <v>7</v>
      </c>
      <c r="AM234">
        <f t="shared" si="26"/>
        <v>7</v>
      </c>
      <c r="AN234">
        <f t="shared" si="27"/>
        <v>0</v>
      </c>
      <c r="AO234">
        <f t="shared" si="28"/>
        <v>0</v>
      </c>
      <c r="AP234">
        <f t="shared" si="29"/>
        <v>0</v>
      </c>
      <c r="AQ234">
        <f t="shared" si="30"/>
        <v>0</v>
      </c>
      <c r="AR234">
        <f t="shared" si="31"/>
        <v>0</v>
      </c>
      <c r="AS234">
        <f t="shared" si="32"/>
        <v>0</v>
      </c>
      <c r="AT234">
        <f t="shared" si="33"/>
        <v>0</v>
      </c>
    </row>
    <row r="235" spans="33:46" x14ac:dyDescent="0.25">
      <c r="AG235" s="19" t="s">
        <v>155</v>
      </c>
      <c r="AH235">
        <f t="shared" si="21"/>
        <v>7</v>
      </c>
      <c r="AI235">
        <f t="shared" si="22"/>
        <v>7</v>
      </c>
      <c r="AJ235">
        <f t="shared" si="23"/>
        <v>7</v>
      </c>
      <c r="AK235">
        <f t="shared" si="24"/>
        <v>5</v>
      </c>
      <c r="AL235">
        <f t="shared" si="25"/>
        <v>7</v>
      </c>
      <c r="AM235">
        <f t="shared" si="26"/>
        <v>7</v>
      </c>
      <c r="AN235">
        <f t="shared" si="27"/>
        <v>0</v>
      </c>
      <c r="AO235">
        <f t="shared" si="28"/>
        <v>0</v>
      </c>
      <c r="AP235">
        <f t="shared" si="29"/>
        <v>0</v>
      </c>
      <c r="AQ235">
        <f t="shared" si="30"/>
        <v>0</v>
      </c>
      <c r="AR235">
        <f t="shared" si="31"/>
        <v>0</v>
      </c>
      <c r="AS235">
        <f t="shared" si="32"/>
        <v>0</v>
      </c>
      <c r="AT235">
        <f t="shared" si="33"/>
        <v>0</v>
      </c>
    </row>
    <row r="236" spans="33:46" x14ac:dyDescent="0.25">
      <c r="AG236" s="19" t="s">
        <v>156</v>
      </c>
      <c r="AH236">
        <f t="shared" si="21"/>
        <v>7</v>
      </c>
      <c r="AI236">
        <f t="shared" si="22"/>
        <v>7</v>
      </c>
      <c r="AJ236">
        <f t="shared" si="23"/>
        <v>7</v>
      </c>
      <c r="AK236">
        <f t="shared" si="24"/>
        <v>7</v>
      </c>
      <c r="AL236">
        <f t="shared" si="25"/>
        <v>7</v>
      </c>
      <c r="AM236">
        <f t="shared" si="26"/>
        <v>7</v>
      </c>
      <c r="AN236">
        <f t="shared" si="27"/>
        <v>0</v>
      </c>
      <c r="AO236">
        <f t="shared" si="28"/>
        <v>0</v>
      </c>
      <c r="AP236">
        <f t="shared" si="29"/>
        <v>0</v>
      </c>
      <c r="AQ236">
        <f t="shared" si="30"/>
        <v>0</v>
      </c>
      <c r="AR236">
        <f t="shared" si="31"/>
        <v>0</v>
      </c>
      <c r="AS236">
        <f t="shared" si="32"/>
        <v>0</v>
      </c>
      <c r="AT236">
        <f t="shared" si="33"/>
        <v>0</v>
      </c>
    </row>
    <row r="237" spans="33:46" x14ac:dyDescent="0.25">
      <c r="AG237" s="19" t="s">
        <v>157</v>
      </c>
      <c r="AH237">
        <f t="shared" si="21"/>
        <v>5</v>
      </c>
      <c r="AI237">
        <f t="shared" si="22"/>
        <v>3</v>
      </c>
      <c r="AJ237">
        <f t="shared" si="23"/>
        <v>0</v>
      </c>
      <c r="AK237">
        <f t="shared" si="24"/>
        <v>0</v>
      </c>
      <c r="AL237">
        <f t="shared" si="25"/>
        <v>0</v>
      </c>
      <c r="AM237">
        <f t="shared" si="26"/>
        <v>0</v>
      </c>
      <c r="AN237">
        <f t="shared" si="27"/>
        <v>0</v>
      </c>
      <c r="AO237">
        <f t="shared" si="28"/>
        <v>0</v>
      </c>
      <c r="AP237">
        <f t="shared" si="29"/>
        <v>0</v>
      </c>
      <c r="AQ237">
        <f t="shared" si="30"/>
        <v>0</v>
      </c>
      <c r="AR237">
        <f t="shared" si="31"/>
        <v>0</v>
      </c>
      <c r="AS237">
        <f t="shared" si="32"/>
        <v>0</v>
      </c>
      <c r="AT237">
        <f t="shared" si="33"/>
        <v>0</v>
      </c>
    </row>
    <row r="238" spans="33:46" x14ac:dyDescent="0.25">
      <c r="AG238" s="19" t="s">
        <v>158</v>
      </c>
      <c r="AH238">
        <f t="shared" si="21"/>
        <v>7</v>
      </c>
      <c r="AI238">
        <f t="shared" si="22"/>
        <v>7</v>
      </c>
      <c r="AJ238">
        <f t="shared" si="23"/>
        <v>7</v>
      </c>
      <c r="AK238">
        <f t="shared" si="24"/>
        <v>5</v>
      </c>
      <c r="AL238">
        <f t="shared" si="25"/>
        <v>7</v>
      </c>
      <c r="AM238">
        <f t="shared" si="26"/>
        <v>7</v>
      </c>
      <c r="AN238">
        <f t="shared" si="27"/>
        <v>0</v>
      </c>
      <c r="AO238">
        <f t="shared" si="28"/>
        <v>0</v>
      </c>
      <c r="AP238">
        <f t="shared" si="29"/>
        <v>0</v>
      </c>
      <c r="AQ238">
        <f t="shared" si="30"/>
        <v>0</v>
      </c>
      <c r="AR238">
        <f t="shared" si="31"/>
        <v>0</v>
      </c>
      <c r="AS238">
        <f t="shared" si="32"/>
        <v>0</v>
      </c>
      <c r="AT238">
        <f t="shared" si="33"/>
        <v>0</v>
      </c>
    </row>
    <row r="239" spans="33:46" x14ac:dyDescent="0.25">
      <c r="AG239" s="19" t="s">
        <v>159</v>
      </c>
      <c r="AH239">
        <f t="shared" si="21"/>
        <v>7</v>
      </c>
      <c r="AI239">
        <f t="shared" si="22"/>
        <v>6</v>
      </c>
      <c r="AJ239">
        <f t="shared" si="23"/>
        <v>3</v>
      </c>
      <c r="AK239">
        <f t="shared" si="24"/>
        <v>2</v>
      </c>
      <c r="AL239">
        <f t="shared" si="25"/>
        <v>5</v>
      </c>
      <c r="AM239">
        <f t="shared" si="26"/>
        <v>7</v>
      </c>
      <c r="AN239">
        <f t="shared" si="27"/>
        <v>0</v>
      </c>
      <c r="AO239">
        <f t="shared" si="28"/>
        <v>0</v>
      </c>
      <c r="AP239">
        <f t="shared" si="29"/>
        <v>0</v>
      </c>
      <c r="AQ239">
        <f t="shared" si="30"/>
        <v>0</v>
      </c>
      <c r="AR239">
        <f t="shared" si="31"/>
        <v>0</v>
      </c>
      <c r="AS239">
        <f t="shared" si="32"/>
        <v>0</v>
      </c>
      <c r="AT239">
        <f t="shared" si="33"/>
        <v>0</v>
      </c>
    </row>
    <row r="240" spans="33:46" x14ac:dyDescent="0.25">
      <c r="AG240" s="19" t="s">
        <v>160</v>
      </c>
      <c r="AH240">
        <f t="shared" si="21"/>
        <v>7</v>
      </c>
      <c r="AI240">
        <f t="shared" si="22"/>
        <v>7</v>
      </c>
      <c r="AJ240">
        <f t="shared" si="23"/>
        <v>7</v>
      </c>
      <c r="AK240">
        <f t="shared" si="24"/>
        <v>5</v>
      </c>
      <c r="AL240">
        <f t="shared" si="25"/>
        <v>7</v>
      </c>
      <c r="AM240">
        <f t="shared" si="26"/>
        <v>7</v>
      </c>
      <c r="AN240">
        <f t="shared" si="27"/>
        <v>0</v>
      </c>
      <c r="AO240">
        <f t="shared" si="28"/>
        <v>0</v>
      </c>
      <c r="AP240">
        <f t="shared" si="29"/>
        <v>0</v>
      </c>
      <c r="AQ240">
        <f t="shared" si="30"/>
        <v>0</v>
      </c>
      <c r="AR240">
        <f t="shared" si="31"/>
        <v>0</v>
      </c>
      <c r="AS240">
        <f t="shared" si="32"/>
        <v>0</v>
      </c>
      <c r="AT240">
        <f t="shared" si="33"/>
        <v>0</v>
      </c>
    </row>
    <row r="241" spans="33:46" x14ac:dyDescent="0.25">
      <c r="AG241" s="19" t="s">
        <v>161</v>
      </c>
      <c r="AH241">
        <f t="shared" si="21"/>
        <v>7</v>
      </c>
      <c r="AI241">
        <f t="shared" si="22"/>
        <v>7</v>
      </c>
      <c r="AJ241">
        <f t="shared" si="23"/>
        <v>5</v>
      </c>
      <c r="AK241">
        <f t="shared" si="24"/>
        <v>1</v>
      </c>
      <c r="AL241">
        <f t="shared" si="25"/>
        <v>7</v>
      </c>
      <c r="AM241">
        <f t="shared" si="26"/>
        <v>7</v>
      </c>
      <c r="AN241">
        <f t="shared" si="27"/>
        <v>0</v>
      </c>
      <c r="AO241">
        <f t="shared" si="28"/>
        <v>0</v>
      </c>
      <c r="AP241">
        <f t="shared" si="29"/>
        <v>0</v>
      </c>
      <c r="AQ241">
        <f t="shared" si="30"/>
        <v>0</v>
      </c>
      <c r="AR241">
        <f t="shared" si="31"/>
        <v>0</v>
      </c>
      <c r="AS241">
        <f t="shared" si="32"/>
        <v>0</v>
      </c>
      <c r="AT241">
        <f t="shared" si="33"/>
        <v>0</v>
      </c>
    </row>
    <row r="242" spans="33:46" x14ac:dyDescent="0.25">
      <c r="AG242" s="19" t="s">
        <v>162</v>
      </c>
      <c r="AH242">
        <f t="shared" si="21"/>
        <v>5</v>
      </c>
      <c r="AI242">
        <f t="shared" si="22"/>
        <v>7</v>
      </c>
      <c r="AJ242">
        <f t="shared" si="23"/>
        <v>5</v>
      </c>
      <c r="AK242">
        <f t="shared" si="24"/>
        <v>5</v>
      </c>
      <c r="AL242">
        <f t="shared" si="25"/>
        <v>7</v>
      </c>
      <c r="AM242">
        <f t="shared" si="26"/>
        <v>7</v>
      </c>
      <c r="AN242">
        <f t="shared" si="27"/>
        <v>0</v>
      </c>
      <c r="AO242">
        <f t="shared" si="28"/>
        <v>0</v>
      </c>
      <c r="AP242">
        <f t="shared" si="29"/>
        <v>0</v>
      </c>
      <c r="AQ242">
        <f t="shared" si="30"/>
        <v>0</v>
      </c>
      <c r="AR242">
        <f t="shared" si="31"/>
        <v>0</v>
      </c>
      <c r="AS242">
        <f t="shared" si="32"/>
        <v>0</v>
      </c>
      <c r="AT242">
        <f t="shared" si="33"/>
        <v>0</v>
      </c>
    </row>
    <row r="243" spans="33:46" x14ac:dyDescent="0.25">
      <c r="AG243" s="19" t="s">
        <v>163</v>
      </c>
      <c r="AH243">
        <f t="shared" si="21"/>
        <v>7</v>
      </c>
      <c r="AI243">
        <f t="shared" si="22"/>
        <v>7</v>
      </c>
      <c r="AJ243">
        <f t="shared" si="23"/>
        <v>7</v>
      </c>
      <c r="AK243">
        <f t="shared" si="24"/>
        <v>7</v>
      </c>
      <c r="AL243">
        <f t="shared" si="25"/>
        <v>7</v>
      </c>
      <c r="AM243">
        <f t="shared" si="26"/>
        <v>7</v>
      </c>
      <c r="AN243">
        <f t="shared" si="27"/>
        <v>0</v>
      </c>
      <c r="AO243">
        <f t="shared" si="28"/>
        <v>0</v>
      </c>
      <c r="AP243">
        <f t="shared" si="29"/>
        <v>0</v>
      </c>
      <c r="AQ243">
        <f t="shared" si="30"/>
        <v>0</v>
      </c>
      <c r="AR243">
        <f t="shared" si="31"/>
        <v>0</v>
      </c>
      <c r="AS243">
        <f t="shared" si="32"/>
        <v>0</v>
      </c>
      <c r="AT243">
        <f t="shared" si="33"/>
        <v>0</v>
      </c>
    </row>
    <row r="244" spans="33:46" x14ac:dyDescent="0.25">
      <c r="AG244" s="19" t="s">
        <v>164</v>
      </c>
      <c r="AH244">
        <f t="shared" si="21"/>
        <v>7</v>
      </c>
      <c r="AI244">
        <f t="shared" si="22"/>
        <v>7</v>
      </c>
      <c r="AJ244">
        <f t="shared" si="23"/>
        <v>7</v>
      </c>
      <c r="AK244">
        <f t="shared" si="24"/>
        <v>5</v>
      </c>
      <c r="AL244">
        <f t="shared" si="25"/>
        <v>7</v>
      </c>
      <c r="AM244">
        <f t="shared" si="26"/>
        <v>7</v>
      </c>
      <c r="AN244">
        <f t="shared" si="27"/>
        <v>0</v>
      </c>
      <c r="AO244">
        <f t="shared" si="28"/>
        <v>0</v>
      </c>
      <c r="AP244">
        <f t="shared" si="29"/>
        <v>0</v>
      </c>
      <c r="AQ244">
        <f t="shared" si="30"/>
        <v>0</v>
      </c>
      <c r="AR244">
        <f t="shared" si="31"/>
        <v>0</v>
      </c>
      <c r="AS244">
        <f t="shared" si="32"/>
        <v>0</v>
      </c>
      <c r="AT244">
        <f t="shared" si="33"/>
        <v>0</v>
      </c>
    </row>
    <row r="245" spans="33:46" x14ac:dyDescent="0.25">
      <c r="AG245" s="19" t="s">
        <v>165</v>
      </c>
      <c r="AH245">
        <f t="shared" si="21"/>
        <v>7</v>
      </c>
      <c r="AI245">
        <f t="shared" si="22"/>
        <v>7</v>
      </c>
      <c r="AJ245">
        <f t="shared" si="23"/>
        <v>7</v>
      </c>
      <c r="AK245">
        <f t="shared" si="24"/>
        <v>6</v>
      </c>
      <c r="AL245">
        <f t="shared" si="25"/>
        <v>7</v>
      </c>
      <c r="AM245">
        <f t="shared" si="26"/>
        <v>7</v>
      </c>
      <c r="AN245">
        <f t="shared" si="27"/>
        <v>0</v>
      </c>
      <c r="AO245">
        <f t="shared" si="28"/>
        <v>0</v>
      </c>
      <c r="AP245">
        <f t="shared" si="29"/>
        <v>0</v>
      </c>
      <c r="AQ245">
        <f t="shared" si="30"/>
        <v>0</v>
      </c>
      <c r="AR245">
        <f t="shared" si="31"/>
        <v>0</v>
      </c>
      <c r="AS245">
        <f t="shared" si="32"/>
        <v>0</v>
      </c>
      <c r="AT245">
        <f t="shared" si="33"/>
        <v>0</v>
      </c>
    </row>
    <row r="246" spans="33:46" x14ac:dyDescent="0.25">
      <c r="AG246" s="19" t="s">
        <v>166</v>
      </c>
      <c r="AH246">
        <f t="shared" si="21"/>
        <v>7</v>
      </c>
      <c r="AI246">
        <f t="shared" si="22"/>
        <v>7</v>
      </c>
      <c r="AJ246">
        <f t="shared" si="23"/>
        <v>7</v>
      </c>
      <c r="AK246">
        <f t="shared" si="24"/>
        <v>6</v>
      </c>
      <c r="AL246">
        <f t="shared" si="25"/>
        <v>7</v>
      </c>
      <c r="AM246">
        <f t="shared" si="26"/>
        <v>7</v>
      </c>
      <c r="AN246">
        <f t="shared" si="27"/>
        <v>0</v>
      </c>
      <c r="AO246">
        <f t="shared" si="28"/>
        <v>0</v>
      </c>
      <c r="AP246">
        <f t="shared" si="29"/>
        <v>0</v>
      </c>
      <c r="AQ246">
        <f t="shared" si="30"/>
        <v>0</v>
      </c>
      <c r="AR246">
        <f t="shared" si="31"/>
        <v>0</v>
      </c>
      <c r="AS246">
        <f t="shared" si="32"/>
        <v>0</v>
      </c>
      <c r="AT246">
        <f t="shared" si="33"/>
        <v>0</v>
      </c>
    </row>
    <row r="247" spans="33:46" x14ac:dyDescent="0.25">
      <c r="AG247" s="19" t="s">
        <v>167</v>
      </c>
      <c r="AH247">
        <f t="shared" si="21"/>
        <v>7</v>
      </c>
      <c r="AI247">
        <f t="shared" si="22"/>
        <v>7</v>
      </c>
      <c r="AJ247">
        <f t="shared" si="23"/>
        <v>7</v>
      </c>
      <c r="AK247">
        <f t="shared" si="24"/>
        <v>5</v>
      </c>
      <c r="AL247">
        <f t="shared" si="25"/>
        <v>7</v>
      </c>
      <c r="AM247">
        <f t="shared" si="26"/>
        <v>7</v>
      </c>
      <c r="AN247">
        <f t="shared" si="27"/>
        <v>0</v>
      </c>
      <c r="AO247">
        <f t="shared" si="28"/>
        <v>0</v>
      </c>
      <c r="AP247">
        <f t="shared" si="29"/>
        <v>0</v>
      </c>
      <c r="AQ247">
        <f t="shared" si="30"/>
        <v>0</v>
      </c>
      <c r="AR247">
        <f t="shared" si="31"/>
        <v>0</v>
      </c>
      <c r="AS247">
        <f t="shared" si="32"/>
        <v>0</v>
      </c>
      <c r="AT247">
        <f t="shared" si="33"/>
        <v>0</v>
      </c>
    </row>
    <row r="248" spans="33:46" x14ac:dyDescent="0.25">
      <c r="AG248" s="19" t="s">
        <v>168</v>
      </c>
      <c r="AH248">
        <f t="shared" si="21"/>
        <v>7</v>
      </c>
      <c r="AI248">
        <f t="shared" si="22"/>
        <v>7</v>
      </c>
      <c r="AJ248">
        <f t="shared" si="23"/>
        <v>7</v>
      </c>
      <c r="AK248">
        <f t="shared" si="24"/>
        <v>4</v>
      </c>
      <c r="AL248">
        <f t="shared" si="25"/>
        <v>7</v>
      </c>
      <c r="AM248">
        <f t="shared" si="26"/>
        <v>7</v>
      </c>
      <c r="AN248">
        <f t="shared" si="27"/>
        <v>0</v>
      </c>
      <c r="AO248">
        <f t="shared" si="28"/>
        <v>0</v>
      </c>
      <c r="AP248">
        <f t="shared" si="29"/>
        <v>0</v>
      </c>
      <c r="AQ248">
        <f t="shared" si="30"/>
        <v>0</v>
      </c>
      <c r="AR248">
        <f t="shared" si="31"/>
        <v>0</v>
      </c>
      <c r="AS248">
        <f t="shared" si="32"/>
        <v>0</v>
      </c>
      <c r="AT248">
        <f t="shared" si="33"/>
        <v>0</v>
      </c>
    </row>
    <row r="249" spans="33:46" x14ac:dyDescent="0.25">
      <c r="AG249" s="19" t="s">
        <v>169</v>
      </c>
      <c r="AH249">
        <f t="shared" si="21"/>
        <v>7</v>
      </c>
      <c r="AI249">
        <f t="shared" si="22"/>
        <v>7</v>
      </c>
      <c r="AJ249">
        <f t="shared" si="23"/>
        <v>7</v>
      </c>
      <c r="AK249">
        <f t="shared" si="24"/>
        <v>7</v>
      </c>
      <c r="AL249">
        <f t="shared" si="25"/>
        <v>7</v>
      </c>
      <c r="AM249">
        <f t="shared" si="26"/>
        <v>7</v>
      </c>
      <c r="AN249">
        <f t="shared" si="27"/>
        <v>0</v>
      </c>
      <c r="AO249">
        <f t="shared" si="28"/>
        <v>0</v>
      </c>
      <c r="AP249">
        <f t="shared" si="29"/>
        <v>0</v>
      </c>
      <c r="AQ249">
        <f t="shared" si="30"/>
        <v>0</v>
      </c>
      <c r="AR249">
        <f t="shared" si="31"/>
        <v>0</v>
      </c>
      <c r="AS249">
        <f t="shared" si="32"/>
        <v>0</v>
      </c>
      <c r="AT249">
        <f t="shared" si="33"/>
        <v>0</v>
      </c>
    </row>
    <row r="250" spans="33:46" x14ac:dyDescent="0.25">
      <c r="AG250" s="19" t="s">
        <v>170</v>
      </c>
      <c r="AH250">
        <f t="shared" si="21"/>
        <v>7</v>
      </c>
      <c r="AI250">
        <f t="shared" si="22"/>
        <v>7</v>
      </c>
      <c r="AJ250">
        <f t="shared" si="23"/>
        <v>6</v>
      </c>
      <c r="AK250">
        <f t="shared" si="24"/>
        <v>5</v>
      </c>
      <c r="AL250">
        <f t="shared" si="25"/>
        <v>7</v>
      </c>
      <c r="AM250">
        <f t="shared" si="26"/>
        <v>7</v>
      </c>
      <c r="AN250">
        <f t="shared" si="27"/>
        <v>0</v>
      </c>
      <c r="AO250">
        <f t="shared" si="28"/>
        <v>0</v>
      </c>
      <c r="AP250">
        <f t="shared" si="29"/>
        <v>0</v>
      </c>
      <c r="AQ250">
        <f t="shared" si="30"/>
        <v>0</v>
      </c>
      <c r="AR250">
        <f t="shared" si="31"/>
        <v>0</v>
      </c>
      <c r="AS250">
        <f t="shared" si="32"/>
        <v>0</v>
      </c>
      <c r="AT250">
        <f t="shared" si="33"/>
        <v>0</v>
      </c>
    </row>
    <row r="251" spans="33:46" x14ac:dyDescent="0.25">
      <c r="AG251" s="19" t="s">
        <v>171</v>
      </c>
      <c r="AH251">
        <f t="shared" si="21"/>
        <v>7</v>
      </c>
      <c r="AI251">
        <f t="shared" si="22"/>
        <v>7</v>
      </c>
      <c r="AJ251">
        <f t="shared" si="23"/>
        <v>5</v>
      </c>
      <c r="AK251">
        <f t="shared" si="24"/>
        <v>4</v>
      </c>
      <c r="AL251">
        <f t="shared" si="25"/>
        <v>7</v>
      </c>
      <c r="AM251">
        <f t="shared" si="26"/>
        <v>7</v>
      </c>
      <c r="AN251">
        <f t="shared" si="27"/>
        <v>0</v>
      </c>
      <c r="AO251">
        <f t="shared" si="28"/>
        <v>0</v>
      </c>
      <c r="AP251">
        <f t="shared" si="29"/>
        <v>0</v>
      </c>
      <c r="AQ251">
        <f t="shared" si="30"/>
        <v>0</v>
      </c>
      <c r="AR251">
        <f t="shared" si="31"/>
        <v>0</v>
      </c>
      <c r="AS251">
        <f t="shared" si="32"/>
        <v>0</v>
      </c>
      <c r="AT251">
        <f t="shared" si="33"/>
        <v>0</v>
      </c>
    </row>
    <row r="252" spans="33:46" x14ac:dyDescent="0.25">
      <c r="AG252" s="19" t="s">
        <v>172</v>
      </c>
      <c r="AH252">
        <f t="shared" si="21"/>
        <v>7</v>
      </c>
      <c r="AI252">
        <f t="shared" si="22"/>
        <v>7</v>
      </c>
      <c r="AJ252">
        <f t="shared" si="23"/>
        <v>7</v>
      </c>
      <c r="AK252">
        <f t="shared" si="24"/>
        <v>5</v>
      </c>
      <c r="AL252">
        <f t="shared" si="25"/>
        <v>7</v>
      </c>
      <c r="AM252">
        <f t="shared" si="26"/>
        <v>7</v>
      </c>
      <c r="AN252">
        <f t="shared" si="27"/>
        <v>0</v>
      </c>
      <c r="AO252">
        <f t="shared" si="28"/>
        <v>0</v>
      </c>
      <c r="AP252">
        <f t="shared" si="29"/>
        <v>0</v>
      </c>
      <c r="AQ252">
        <f t="shared" si="30"/>
        <v>0</v>
      </c>
      <c r="AR252">
        <f t="shared" si="31"/>
        <v>0</v>
      </c>
      <c r="AS252">
        <f t="shared" si="32"/>
        <v>0</v>
      </c>
      <c r="AT252">
        <f t="shared" si="33"/>
        <v>0</v>
      </c>
    </row>
    <row r="253" spans="33:46" x14ac:dyDescent="0.25">
      <c r="AG253" s="19" t="s">
        <v>173</v>
      </c>
      <c r="AH253">
        <f t="shared" si="21"/>
        <v>7</v>
      </c>
      <c r="AI253">
        <f t="shared" si="22"/>
        <v>7</v>
      </c>
      <c r="AJ253">
        <f t="shared" si="23"/>
        <v>7</v>
      </c>
      <c r="AK253">
        <f t="shared" si="24"/>
        <v>7</v>
      </c>
      <c r="AL253">
        <f t="shared" si="25"/>
        <v>7</v>
      </c>
      <c r="AM253">
        <f t="shared" si="26"/>
        <v>7</v>
      </c>
      <c r="AN253">
        <f t="shared" si="27"/>
        <v>0</v>
      </c>
      <c r="AO253">
        <f t="shared" si="28"/>
        <v>0</v>
      </c>
      <c r="AP253">
        <f t="shared" si="29"/>
        <v>0</v>
      </c>
      <c r="AQ253">
        <f t="shared" si="30"/>
        <v>0</v>
      </c>
      <c r="AR253">
        <f t="shared" si="31"/>
        <v>0</v>
      </c>
      <c r="AS253">
        <f t="shared" si="32"/>
        <v>0</v>
      </c>
      <c r="AT253">
        <f t="shared" si="33"/>
        <v>0</v>
      </c>
    </row>
    <row r="254" spans="33:46" x14ac:dyDescent="0.25">
      <c r="AG254" s="19" t="s">
        <v>174</v>
      </c>
      <c r="AH254">
        <f t="shared" si="21"/>
        <v>1</v>
      </c>
      <c r="AI254">
        <f t="shared" si="22"/>
        <v>0</v>
      </c>
      <c r="AJ254">
        <f t="shared" si="23"/>
        <v>0</v>
      </c>
      <c r="AK254">
        <f t="shared" si="24"/>
        <v>0</v>
      </c>
      <c r="AL254">
        <f t="shared" si="25"/>
        <v>0</v>
      </c>
      <c r="AM254">
        <f t="shared" si="26"/>
        <v>2</v>
      </c>
      <c r="AN254">
        <f t="shared" si="27"/>
        <v>0</v>
      </c>
      <c r="AO254">
        <f t="shared" si="28"/>
        <v>0</v>
      </c>
      <c r="AP254">
        <f t="shared" si="29"/>
        <v>0</v>
      </c>
      <c r="AQ254">
        <f t="shared" si="30"/>
        <v>0</v>
      </c>
      <c r="AR254">
        <f t="shared" si="31"/>
        <v>0</v>
      </c>
      <c r="AS254">
        <f t="shared" si="32"/>
        <v>0</v>
      </c>
      <c r="AT254">
        <f t="shared" si="33"/>
        <v>0</v>
      </c>
    </row>
    <row r="255" spans="33:46" x14ac:dyDescent="0.25">
      <c r="AG255" s="111" t="s">
        <v>175</v>
      </c>
      <c r="AH255">
        <f t="shared" si="21"/>
        <v>7</v>
      </c>
      <c r="AI255">
        <f t="shared" si="22"/>
        <v>7</v>
      </c>
      <c r="AJ255">
        <f t="shared" si="23"/>
        <v>7</v>
      </c>
      <c r="AK255">
        <f t="shared" si="24"/>
        <v>6</v>
      </c>
      <c r="AL255">
        <f t="shared" si="25"/>
        <v>0</v>
      </c>
      <c r="AM255">
        <f t="shared" si="26"/>
        <v>7</v>
      </c>
      <c r="AN255">
        <f t="shared" si="27"/>
        <v>0</v>
      </c>
      <c r="AO255">
        <f t="shared" si="28"/>
        <v>0</v>
      </c>
      <c r="AP255">
        <f t="shared" si="29"/>
        <v>0</v>
      </c>
      <c r="AQ255">
        <f t="shared" si="30"/>
        <v>0</v>
      </c>
      <c r="AR255">
        <f t="shared" si="31"/>
        <v>0</v>
      </c>
      <c r="AS255">
        <f t="shared" si="32"/>
        <v>0</v>
      </c>
      <c r="AT255">
        <f t="shared" si="33"/>
        <v>0</v>
      </c>
    </row>
    <row r="256" spans="33:46" x14ac:dyDescent="0.25">
      <c r="AG256" s="19" t="s">
        <v>176</v>
      </c>
      <c r="AH256">
        <f t="shared" si="21"/>
        <v>7</v>
      </c>
      <c r="AI256">
        <f t="shared" si="22"/>
        <v>7</v>
      </c>
      <c r="AJ256">
        <f t="shared" si="23"/>
        <v>7</v>
      </c>
      <c r="AK256">
        <f t="shared" si="24"/>
        <v>6</v>
      </c>
      <c r="AL256">
        <f t="shared" si="25"/>
        <v>7</v>
      </c>
      <c r="AM256">
        <f t="shared" si="26"/>
        <v>7</v>
      </c>
      <c r="AN256">
        <f t="shared" si="27"/>
        <v>0</v>
      </c>
      <c r="AO256">
        <f t="shared" si="28"/>
        <v>0</v>
      </c>
      <c r="AP256">
        <f t="shared" si="29"/>
        <v>0</v>
      </c>
      <c r="AQ256">
        <f t="shared" si="30"/>
        <v>0</v>
      </c>
      <c r="AR256">
        <f t="shared" si="31"/>
        <v>0</v>
      </c>
      <c r="AS256">
        <f t="shared" si="32"/>
        <v>0</v>
      </c>
      <c r="AT256">
        <f t="shared" si="33"/>
        <v>0</v>
      </c>
    </row>
    <row r="257" spans="33:46" x14ac:dyDescent="0.25">
      <c r="AG257" s="19" t="s">
        <v>177</v>
      </c>
      <c r="AH257">
        <f t="shared" si="21"/>
        <v>7</v>
      </c>
      <c r="AI257">
        <f t="shared" si="22"/>
        <v>7</v>
      </c>
      <c r="AJ257">
        <f t="shared" si="23"/>
        <v>7</v>
      </c>
      <c r="AK257">
        <f t="shared" si="24"/>
        <v>7</v>
      </c>
      <c r="AL257">
        <f t="shared" si="25"/>
        <v>7</v>
      </c>
      <c r="AM257">
        <f t="shared" si="26"/>
        <v>5</v>
      </c>
      <c r="AN257">
        <f t="shared" si="27"/>
        <v>0</v>
      </c>
      <c r="AO257">
        <f t="shared" si="28"/>
        <v>0</v>
      </c>
      <c r="AP257">
        <f t="shared" si="29"/>
        <v>0</v>
      </c>
      <c r="AQ257">
        <f t="shared" si="30"/>
        <v>0</v>
      </c>
      <c r="AR257">
        <f t="shared" si="31"/>
        <v>0</v>
      </c>
      <c r="AS257">
        <f t="shared" si="32"/>
        <v>0</v>
      </c>
      <c r="AT257">
        <f t="shared" si="33"/>
        <v>0</v>
      </c>
    </row>
    <row r="258" spans="33:46" x14ac:dyDescent="0.25">
      <c r="AG258" s="19" t="s">
        <v>178</v>
      </c>
      <c r="AH258">
        <f t="shared" si="21"/>
        <v>7</v>
      </c>
      <c r="AI258">
        <f t="shared" si="22"/>
        <v>7</v>
      </c>
      <c r="AJ258">
        <f t="shared" si="23"/>
        <v>7</v>
      </c>
      <c r="AK258">
        <f t="shared" si="24"/>
        <v>3</v>
      </c>
      <c r="AL258">
        <f t="shared" si="25"/>
        <v>6</v>
      </c>
      <c r="AM258">
        <f t="shared" si="26"/>
        <v>5</v>
      </c>
      <c r="AN258">
        <f t="shared" si="27"/>
        <v>0</v>
      </c>
      <c r="AO258">
        <f t="shared" si="28"/>
        <v>0</v>
      </c>
      <c r="AP258">
        <f t="shared" si="29"/>
        <v>0</v>
      </c>
      <c r="AQ258">
        <f t="shared" si="30"/>
        <v>0</v>
      </c>
      <c r="AR258">
        <f t="shared" si="31"/>
        <v>0</v>
      </c>
      <c r="AS258">
        <f t="shared" si="32"/>
        <v>0</v>
      </c>
      <c r="AT258">
        <f t="shared" si="33"/>
        <v>0</v>
      </c>
    </row>
    <row r="259" spans="33:46" x14ac:dyDescent="0.25">
      <c r="AG259" s="19" t="s">
        <v>179</v>
      </c>
      <c r="AH259">
        <f t="shared" si="21"/>
        <v>7</v>
      </c>
      <c r="AI259">
        <f t="shared" si="22"/>
        <v>6</v>
      </c>
      <c r="AJ259">
        <f t="shared" si="23"/>
        <v>6</v>
      </c>
      <c r="AK259">
        <f t="shared" si="24"/>
        <v>3</v>
      </c>
      <c r="AL259">
        <f t="shared" si="25"/>
        <v>7</v>
      </c>
      <c r="AM259">
        <f t="shared" si="26"/>
        <v>7</v>
      </c>
      <c r="AN259">
        <f t="shared" si="27"/>
        <v>0</v>
      </c>
      <c r="AO259">
        <f t="shared" si="28"/>
        <v>0</v>
      </c>
      <c r="AP259">
        <f t="shared" si="29"/>
        <v>0</v>
      </c>
      <c r="AQ259">
        <f t="shared" si="30"/>
        <v>0</v>
      </c>
      <c r="AR259">
        <f t="shared" si="31"/>
        <v>0</v>
      </c>
      <c r="AS259">
        <f t="shared" si="32"/>
        <v>0</v>
      </c>
      <c r="AT259">
        <f t="shared" si="33"/>
        <v>0</v>
      </c>
    </row>
    <row r="260" spans="33:46" x14ac:dyDescent="0.25">
      <c r="AG260" s="19" t="s">
        <v>180</v>
      </c>
      <c r="AH260">
        <f t="shared" si="21"/>
        <v>7</v>
      </c>
      <c r="AI260">
        <f t="shared" si="22"/>
        <v>6</v>
      </c>
      <c r="AJ260">
        <f t="shared" si="23"/>
        <v>6</v>
      </c>
      <c r="AK260">
        <f t="shared" si="24"/>
        <v>5</v>
      </c>
      <c r="AL260">
        <f t="shared" si="25"/>
        <v>7</v>
      </c>
      <c r="AM260">
        <f t="shared" si="26"/>
        <v>7</v>
      </c>
      <c r="AN260">
        <f t="shared" si="27"/>
        <v>0</v>
      </c>
      <c r="AO260">
        <f t="shared" si="28"/>
        <v>0</v>
      </c>
      <c r="AP260">
        <f t="shared" si="29"/>
        <v>0</v>
      </c>
      <c r="AQ260">
        <f t="shared" si="30"/>
        <v>0</v>
      </c>
      <c r="AR260">
        <f t="shared" si="31"/>
        <v>0</v>
      </c>
      <c r="AS260">
        <f t="shared" si="32"/>
        <v>0</v>
      </c>
      <c r="AT260">
        <f t="shared" si="33"/>
        <v>0</v>
      </c>
    </row>
    <row r="261" spans="33:46" x14ac:dyDescent="0.25">
      <c r="AG261" s="19" t="s">
        <v>181</v>
      </c>
      <c r="AH261">
        <f t="shared" si="21"/>
        <v>7</v>
      </c>
      <c r="AI261">
        <f t="shared" si="22"/>
        <v>7</v>
      </c>
      <c r="AJ261">
        <f t="shared" si="23"/>
        <v>7</v>
      </c>
      <c r="AK261">
        <f t="shared" si="24"/>
        <v>5</v>
      </c>
      <c r="AL261">
        <f t="shared" si="25"/>
        <v>7</v>
      </c>
      <c r="AM261">
        <f t="shared" si="26"/>
        <v>7</v>
      </c>
      <c r="AN261">
        <f t="shared" si="27"/>
        <v>0</v>
      </c>
      <c r="AO261">
        <f t="shared" si="28"/>
        <v>0</v>
      </c>
      <c r="AP261">
        <f t="shared" si="29"/>
        <v>0</v>
      </c>
      <c r="AQ261">
        <f t="shared" si="30"/>
        <v>0</v>
      </c>
      <c r="AR261">
        <f t="shared" si="31"/>
        <v>0</v>
      </c>
      <c r="AS261">
        <f t="shared" si="32"/>
        <v>0</v>
      </c>
      <c r="AT261">
        <f t="shared" si="33"/>
        <v>0</v>
      </c>
    </row>
    <row r="262" spans="33:46" x14ac:dyDescent="0.25">
      <c r="AG262" s="19" t="s">
        <v>182</v>
      </c>
      <c r="AH262">
        <f t="shared" si="21"/>
        <v>0</v>
      </c>
      <c r="AI262">
        <f t="shared" si="22"/>
        <v>0</v>
      </c>
      <c r="AJ262">
        <f t="shared" si="23"/>
        <v>0</v>
      </c>
      <c r="AK262">
        <f t="shared" si="24"/>
        <v>0</v>
      </c>
      <c r="AL262">
        <f t="shared" si="25"/>
        <v>0</v>
      </c>
      <c r="AM262">
        <f t="shared" si="26"/>
        <v>2</v>
      </c>
      <c r="AN262">
        <f t="shared" si="27"/>
        <v>0</v>
      </c>
      <c r="AO262">
        <f t="shared" si="28"/>
        <v>0</v>
      </c>
      <c r="AP262">
        <f t="shared" si="29"/>
        <v>0</v>
      </c>
      <c r="AQ262">
        <f t="shared" si="30"/>
        <v>0</v>
      </c>
      <c r="AR262">
        <f t="shared" si="31"/>
        <v>0</v>
      </c>
      <c r="AS262">
        <f t="shared" si="32"/>
        <v>0</v>
      </c>
      <c r="AT262">
        <f t="shared" si="33"/>
        <v>0</v>
      </c>
    </row>
    <row r="263" spans="33:46" x14ac:dyDescent="0.25">
      <c r="AG263" s="19" t="s">
        <v>183</v>
      </c>
      <c r="AH263">
        <f t="shared" si="21"/>
        <v>7</v>
      </c>
      <c r="AI263">
        <f t="shared" si="22"/>
        <v>7</v>
      </c>
      <c r="AJ263">
        <f t="shared" si="23"/>
        <v>6</v>
      </c>
      <c r="AK263">
        <f t="shared" si="24"/>
        <v>2</v>
      </c>
      <c r="AL263">
        <f t="shared" si="25"/>
        <v>7</v>
      </c>
      <c r="AM263">
        <f t="shared" si="26"/>
        <v>7</v>
      </c>
      <c r="AN263">
        <f t="shared" si="27"/>
        <v>0</v>
      </c>
      <c r="AO263">
        <f t="shared" si="28"/>
        <v>0</v>
      </c>
      <c r="AP263">
        <f t="shared" si="29"/>
        <v>0</v>
      </c>
      <c r="AQ263">
        <f t="shared" si="30"/>
        <v>0</v>
      </c>
      <c r="AR263">
        <f t="shared" si="31"/>
        <v>0</v>
      </c>
      <c r="AS263">
        <f t="shared" si="32"/>
        <v>0</v>
      </c>
      <c r="AT263">
        <f t="shared" si="33"/>
        <v>0</v>
      </c>
    </row>
    <row r="264" spans="33:46" x14ac:dyDescent="0.25">
      <c r="AG264" s="19" t="s">
        <v>184</v>
      </c>
      <c r="AH264">
        <f t="shared" si="21"/>
        <v>7</v>
      </c>
      <c r="AI264">
        <f t="shared" si="22"/>
        <v>7</v>
      </c>
      <c r="AJ264">
        <f t="shared" si="23"/>
        <v>7</v>
      </c>
      <c r="AK264">
        <f t="shared" si="24"/>
        <v>6</v>
      </c>
      <c r="AL264">
        <f t="shared" si="25"/>
        <v>7</v>
      </c>
      <c r="AM264">
        <f t="shared" si="26"/>
        <v>7</v>
      </c>
      <c r="AN264">
        <f t="shared" si="27"/>
        <v>0</v>
      </c>
      <c r="AO264">
        <f t="shared" si="28"/>
        <v>0</v>
      </c>
      <c r="AP264">
        <f t="shared" si="29"/>
        <v>0</v>
      </c>
      <c r="AQ264">
        <f t="shared" si="30"/>
        <v>0</v>
      </c>
      <c r="AR264">
        <f t="shared" si="31"/>
        <v>0</v>
      </c>
      <c r="AS264">
        <f t="shared" si="32"/>
        <v>0</v>
      </c>
      <c r="AT264">
        <f t="shared" si="33"/>
        <v>0</v>
      </c>
    </row>
    <row r="265" spans="33:46" x14ac:dyDescent="0.25">
      <c r="AG265" s="19" t="s">
        <v>185</v>
      </c>
      <c r="AH265">
        <f t="shared" si="21"/>
        <v>7</v>
      </c>
      <c r="AI265">
        <f t="shared" si="22"/>
        <v>6</v>
      </c>
      <c r="AJ265">
        <f t="shared" si="23"/>
        <v>4</v>
      </c>
      <c r="AK265">
        <f t="shared" si="24"/>
        <v>4</v>
      </c>
      <c r="AL265">
        <f t="shared" si="25"/>
        <v>6</v>
      </c>
      <c r="AM265">
        <f t="shared" si="26"/>
        <v>7</v>
      </c>
      <c r="AN265">
        <f t="shared" si="27"/>
        <v>0</v>
      </c>
      <c r="AO265">
        <f t="shared" si="28"/>
        <v>0</v>
      </c>
      <c r="AP265">
        <f t="shared" si="29"/>
        <v>0</v>
      </c>
      <c r="AQ265">
        <f t="shared" si="30"/>
        <v>0</v>
      </c>
      <c r="AR265">
        <f t="shared" si="31"/>
        <v>0</v>
      </c>
      <c r="AS265">
        <f t="shared" si="32"/>
        <v>0</v>
      </c>
      <c r="AT265">
        <f t="shared" si="33"/>
        <v>0</v>
      </c>
    </row>
    <row r="266" spans="33:46" x14ac:dyDescent="0.25">
      <c r="AG266" s="19" t="s">
        <v>186</v>
      </c>
      <c r="AH266">
        <f t="shared" si="21"/>
        <v>7</v>
      </c>
      <c r="AI266">
        <f t="shared" si="22"/>
        <v>7</v>
      </c>
      <c r="AJ266">
        <f t="shared" si="23"/>
        <v>7</v>
      </c>
      <c r="AK266">
        <f t="shared" si="24"/>
        <v>5</v>
      </c>
      <c r="AL266">
        <f t="shared" si="25"/>
        <v>7</v>
      </c>
      <c r="AM266">
        <f t="shared" si="26"/>
        <v>7</v>
      </c>
      <c r="AN266">
        <f t="shared" si="27"/>
        <v>0</v>
      </c>
      <c r="AO266">
        <f t="shared" si="28"/>
        <v>0</v>
      </c>
      <c r="AP266">
        <f t="shared" si="29"/>
        <v>0</v>
      </c>
      <c r="AQ266">
        <f t="shared" si="30"/>
        <v>0</v>
      </c>
      <c r="AR266">
        <f t="shared" si="31"/>
        <v>0</v>
      </c>
      <c r="AS266">
        <f t="shared" si="32"/>
        <v>0</v>
      </c>
      <c r="AT266">
        <f t="shared" si="33"/>
        <v>0</v>
      </c>
    </row>
    <row r="267" spans="33:46" x14ac:dyDescent="0.25">
      <c r="AG267" s="19" t="s">
        <v>278</v>
      </c>
      <c r="AH267">
        <f t="shared" si="21"/>
        <v>6</v>
      </c>
      <c r="AI267">
        <f t="shared" si="22"/>
        <v>5</v>
      </c>
      <c r="AJ267">
        <f t="shared" si="23"/>
        <v>3</v>
      </c>
      <c r="AK267">
        <f t="shared" si="24"/>
        <v>2</v>
      </c>
      <c r="AL267">
        <f t="shared" si="25"/>
        <v>7</v>
      </c>
      <c r="AM267">
        <f t="shared" si="26"/>
        <v>7</v>
      </c>
      <c r="AN267">
        <f t="shared" si="27"/>
        <v>0</v>
      </c>
      <c r="AO267">
        <f t="shared" si="28"/>
        <v>0</v>
      </c>
      <c r="AP267">
        <f t="shared" si="29"/>
        <v>0</v>
      </c>
      <c r="AQ267">
        <f t="shared" si="30"/>
        <v>0</v>
      </c>
      <c r="AR267">
        <f t="shared" si="31"/>
        <v>0</v>
      </c>
      <c r="AS267">
        <f t="shared" si="32"/>
        <v>0</v>
      </c>
      <c r="AT267">
        <f t="shared" si="33"/>
        <v>0</v>
      </c>
    </row>
    <row r="268" spans="33:46" x14ac:dyDescent="0.25">
      <c r="AG268" s="19" t="s">
        <v>187</v>
      </c>
      <c r="AH268">
        <f t="shared" si="21"/>
        <v>7</v>
      </c>
      <c r="AI268">
        <f t="shared" si="22"/>
        <v>7</v>
      </c>
      <c r="AJ268">
        <f t="shared" si="23"/>
        <v>5</v>
      </c>
      <c r="AK268">
        <f t="shared" si="24"/>
        <v>4</v>
      </c>
      <c r="AL268">
        <f t="shared" si="25"/>
        <v>7</v>
      </c>
      <c r="AM268">
        <f t="shared" si="26"/>
        <v>7</v>
      </c>
      <c r="AN268">
        <f t="shared" si="27"/>
        <v>0</v>
      </c>
      <c r="AO268">
        <f t="shared" si="28"/>
        <v>0</v>
      </c>
      <c r="AP268">
        <f t="shared" si="29"/>
        <v>0</v>
      </c>
      <c r="AQ268">
        <f t="shared" si="30"/>
        <v>0</v>
      </c>
      <c r="AR268">
        <f t="shared" si="31"/>
        <v>0</v>
      </c>
      <c r="AS268">
        <f t="shared" si="32"/>
        <v>0</v>
      </c>
      <c r="AT268">
        <f t="shared" si="33"/>
        <v>0</v>
      </c>
    </row>
    <row r="269" spans="33:46" x14ac:dyDescent="0.25">
      <c r="AG269" s="19" t="s">
        <v>188</v>
      </c>
      <c r="AH269">
        <f t="shared" si="21"/>
        <v>7</v>
      </c>
      <c r="AI269">
        <f t="shared" si="22"/>
        <v>7</v>
      </c>
      <c r="AJ269">
        <f t="shared" si="23"/>
        <v>4</v>
      </c>
      <c r="AK269">
        <f t="shared" si="24"/>
        <v>5</v>
      </c>
      <c r="AL269">
        <f t="shared" si="25"/>
        <v>7</v>
      </c>
      <c r="AM269">
        <f t="shared" si="26"/>
        <v>7</v>
      </c>
      <c r="AN269">
        <f t="shared" si="27"/>
        <v>0</v>
      </c>
      <c r="AO269">
        <f t="shared" si="28"/>
        <v>0</v>
      </c>
      <c r="AP269">
        <f t="shared" si="29"/>
        <v>0</v>
      </c>
      <c r="AQ269">
        <f t="shared" si="30"/>
        <v>0</v>
      </c>
      <c r="AR269">
        <f t="shared" si="31"/>
        <v>0</v>
      </c>
      <c r="AS269">
        <f t="shared" si="32"/>
        <v>0</v>
      </c>
      <c r="AT269">
        <f t="shared" si="33"/>
        <v>0</v>
      </c>
    </row>
    <row r="270" spans="33:46" x14ac:dyDescent="0.25">
      <c r="AG270" s="19" t="s">
        <v>189</v>
      </c>
      <c r="AH270">
        <f t="shared" si="21"/>
        <v>7</v>
      </c>
      <c r="AI270">
        <f t="shared" si="22"/>
        <v>7</v>
      </c>
      <c r="AJ270">
        <f t="shared" si="23"/>
        <v>7</v>
      </c>
      <c r="AK270">
        <f t="shared" si="24"/>
        <v>7</v>
      </c>
      <c r="AL270">
        <f t="shared" si="25"/>
        <v>7</v>
      </c>
      <c r="AM270">
        <f t="shared" si="26"/>
        <v>7</v>
      </c>
      <c r="AN270">
        <f t="shared" si="27"/>
        <v>0</v>
      </c>
      <c r="AO270">
        <f t="shared" si="28"/>
        <v>0</v>
      </c>
      <c r="AP270">
        <f t="shared" si="29"/>
        <v>0</v>
      </c>
      <c r="AQ270">
        <f t="shared" si="30"/>
        <v>0</v>
      </c>
      <c r="AR270">
        <f t="shared" si="31"/>
        <v>0</v>
      </c>
      <c r="AS270">
        <f t="shared" si="32"/>
        <v>0</v>
      </c>
      <c r="AT270">
        <f t="shared" si="33"/>
        <v>0</v>
      </c>
    </row>
    <row r="271" spans="33:46" x14ac:dyDescent="0.25">
      <c r="AG271" s="19" t="s">
        <v>264</v>
      </c>
      <c r="AH271">
        <f t="shared" si="21"/>
        <v>7</v>
      </c>
      <c r="AI271">
        <f t="shared" si="22"/>
        <v>7</v>
      </c>
      <c r="AJ271">
        <f t="shared" si="23"/>
        <v>7</v>
      </c>
      <c r="AK271">
        <f t="shared" si="24"/>
        <v>6</v>
      </c>
      <c r="AL271">
        <f t="shared" si="25"/>
        <v>7</v>
      </c>
      <c r="AM271">
        <f t="shared" si="26"/>
        <v>7</v>
      </c>
      <c r="AN271">
        <f t="shared" si="27"/>
        <v>0</v>
      </c>
      <c r="AO271">
        <f t="shared" si="28"/>
        <v>0</v>
      </c>
      <c r="AP271">
        <f t="shared" si="29"/>
        <v>0</v>
      </c>
      <c r="AQ271">
        <f t="shared" si="30"/>
        <v>0</v>
      </c>
      <c r="AR271">
        <f t="shared" si="31"/>
        <v>0</v>
      </c>
      <c r="AS271">
        <f t="shared" si="32"/>
        <v>0</v>
      </c>
      <c r="AT271">
        <f t="shared" si="33"/>
        <v>0</v>
      </c>
    </row>
    <row r="272" spans="33:46" x14ac:dyDescent="0.25">
      <c r="AG272" s="19" t="s">
        <v>190</v>
      </c>
      <c r="AH272">
        <f t="shared" si="21"/>
        <v>7</v>
      </c>
      <c r="AI272">
        <f t="shared" si="22"/>
        <v>7</v>
      </c>
      <c r="AJ272">
        <f t="shared" si="23"/>
        <v>7</v>
      </c>
      <c r="AK272">
        <f t="shared" si="24"/>
        <v>7</v>
      </c>
      <c r="AL272">
        <f t="shared" si="25"/>
        <v>7</v>
      </c>
      <c r="AM272">
        <f t="shared" si="26"/>
        <v>7</v>
      </c>
      <c r="AN272">
        <f t="shared" si="27"/>
        <v>0</v>
      </c>
      <c r="AO272">
        <f t="shared" si="28"/>
        <v>0</v>
      </c>
      <c r="AP272">
        <f t="shared" si="29"/>
        <v>0</v>
      </c>
      <c r="AQ272">
        <f t="shared" si="30"/>
        <v>0</v>
      </c>
      <c r="AR272">
        <f t="shared" si="31"/>
        <v>0</v>
      </c>
      <c r="AS272">
        <f t="shared" si="32"/>
        <v>0</v>
      </c>
      <c r="AT272">
        <f t="shared" si="33"/>
        <v>0</v>
      </c>
    </row>
    <row r="273" spans="33:46" x14ac:dyDescent="0.25">
      <c r="AG273" s="19" t="s">
        <v>191</v>
      </c>
      <c r="AH273">
        <f t="shared" si="21"/>
        <v>7</v>
      </c>
      <c r="AI273">
        <f t="shared" si="22"/>
        <v>7</v>
      </c>
      <c r="AJ273">
        <f t="shared" si="23"/>
        <v>7</v>
      </c>
      <c r="AK273">
        <f t="shared" si="24"/>
        <v>3</v>
      </c>
      <c r="AL273">
        <f t="shared" si="25"/>
        <v>7</v>
      </c>
      <c r="AM273">
        <f t="shared" si="26"/>
        <v>7</v>
      </c>
      <c r="AN273">
        <f t="shared" si="27"/>
        <v>0</v>
      </c>
      <c r="AO273">
        <f t="shared" si="28"/>
        <v>0</v>
      </c>
      <c r="AP273">
        <f t="shared" si="29"/>
        <v>0</v>
      </c>
      <c r="AQ273">
        <f t="shared" si="30"/>
        <v>0</v>
      </c>
      <c r="AR273">
        <f t="shared" si="31"/>
        <v>0</v>
      </c>
      <c r="AS273">
        <f t="shared" si="32"/>
        <v>0</v>
      </c>
      <c r="AT273">
        <f t="shared" si="33"/>
        <v>0</v>
      </c>
    </row>
    <row r="274" spans="33:46" x14ac:dyDescent="0.25">
      <c r="AG274" s="19" t="s">
        <v>192</v>
      </c>
      <c r="AH274">
        <f t="shared" si="21"/>
        <v>7</v>
      </c>
      <c r="AI274">
        <f t="shared" si="22"/>
        <v>7</v>
      </c>
      <c r="AJ274">
        <f t="shared" si="23"/>
        <v>4</v>
      </c>
      <c r="AK274">
        <f t="shared" si="24"/>
        <v>5</v>
      </c>
      <c r="AL274">
        <f t="shared" si="25"/>
        <v>7</v>
      </c>
      <c r="AM274">
        <f t="shared" si="26"/>
        <v>7</v>
      </c>
      <c r="AN274">
        <f t="shared" si="27"/>
        <v>0</v>
      </c>
      <c r="AO274">
        <f t="shared" si="28"/>
        <v>0</v>
      </c>
      <c r="AP274">
        <f t="shared" si="29"/>
        <v>0</v>
      </c>
      <c r="AQ274">
        <f t="shared" si="30"/>
        <v>0</v>
      </c>
      <c r="AR274">
        <f t="shared" si="31"/>
        <v>0</v>
      </c>
      <c r="AS274">
        <f t="shared" si="32"/>
        <v>0</v>
      </c>
      <c r="AT274">
        <f t="shared" si="33"/>
        <v>0</v>
      </c>
    </row>
    <row r="275" spans="33:46" x14ac:dyDescent="0.25">
      <c r="AG275" s="19" t="s">
        <v>193</v>
      </c>
      <c r="AH275">
        <f t="shared" si="21"/>
        <v>7</v>
      </c>
      <c r="AI275">
        <f t="shared" si="22"/>
        <v>7</v>
      </c>
      <c r="AJ275">
        <f t="shared" si="23"/>
        <v>6</v>
      </c>
      <c r="AK275">
        <f t="shared" si="24"/>
        <v>7</v>
      </c>
      <c r="AL275">
        <f t="shared" si="25"/>
        <v>7</v>
      </c>
      <c r="AM275">
        <f t="shared" si="26"/>
        <v>7</v>
      </c>
      <c r="AN275">
        <f t="shared" si="27"/>
        <v>0</v>
      </c>
      <c r="AO275">
        <f t="shared" si="28"/>
        <v>0</v>
      </c>
      <c r="AP275">
        <f t="shared" si="29"/>
        <v>0</v>
      </c>
      <c r="AQ275">
        <f t="shared" si="30"/>
        <v>0</v>
      </c>
      <c r="AR275">
        <f t="shared" si="31"/>
        <v>0</v>
      </c>
      <c r="AS275">
        <f t="shared" si="32"/>
        <v>0</v>
      </c>
      <c r="AT275">
        <f t="shared" si="33"/>
        <v>0</v>
      </c>
    </row>
    <row r="276" spans="33:46" x14ac:dyDescent="0.25">
      <c r="AG276" s="19" t="s">
        <v>194</v>
      </c>
      <c r="AH276">
        <f t="shared" si="21"/>
        <v>7</v>
      </c>
      <c r="AI276">
        <f t="shared" si="22"/>
        <v>7</v>
      </c>
      <c r="AJ276">
        <f t="shared" si="23"/>
        <v>7</v>
      </c>
      <c r="AK276">
        <f t="shared" si="24"/>
        <v>5</v>
      </c>
      <c r="AL276">
        <f t="shared" si="25"/>
        <v>7</v>
      </c>
      <c r="AM276">
        <f t="shared" si="26"/>
        <v>7</v>
      </c>
      <c r="AN276">
        <f t="shared" si="27"/>
        <v>0</v>
      </c>
      <c r="AO276">
        <f t="shared" si="28"/>
        <v>0</v>
      </c>
      <c r="AP276">
        <f t="shared" si="29"/>
        <v>0</v>
      </c>
      <c r="AQ276">
        <f t="shared" si="30"/>
        <v>0</v>
      </c>
      <c r="AR276">
        <f t="shared" si="31"/>
        <v>0</v>
      </c>
      <c r="AS276">
        <f t="shared" si="32"/>
        <v>0</v>
      </c>
      <c r="AT276">
        <f t="shared" si="33"/>
        <v>0</v>
      </c>
    </row>
    <row r="277" spans="33:46" x14ac:dyDescent="0.25">
      <c r="AG277" s="19" t="s">
        <v>195</v>
      </c>
      <c r="AH277">
        <f t="shared" si="21"/>
        <v>7</v>
      </c>
      <c r="AI277">
        <f t="shared" si="22"/>
        <v>7</v>
      </c>
      <c r="AJ277">
        <f t="shared" si="23"/>
        <v>7</v>
      </c>
      <c r="AK277">
        <f t="shared" si="24"/>
        <v>7</v>
      </c>
      <c r="AL277">
        <f t="shared" si="25"/>
        <v>7</v>
      </c>
      <c r="AM277">
        <f t="shared" si="26"/>
        <v>7</v>
      </c>
      <c r="AN277">
        <f t="shared" si="27"/>
        <v>0</v>
      </c>
      <c r="AO277">
        <f t="shared" si="28"/>
        <v>0</v>
      </c>
      <c r="AP277">
        <f t="shared" si="29"/>
        <v>0</v>
      </c>
      <c r="AQ277">
        <f t="shared" si="30"/>
        <v>0</v>
      </c>
      <c r="AR277">
        <f t="shared" si="31"/>
        <v>0</v>
      </c>
      <c r="AS277">
        <f t="shared" si="32"/>
        <v>0</v>
      </c>
      <c r="AT277">
        <f t="shared" si="33"/>
        <v>0</v>
      </c>
    </row>
    <row r="278" spans="33:46" x14ac:dyDescent="0.25">
      <c r="AG278" s="19" t="s">
        <v>196</v>
      </c>
      <c r="AH278">
        <f t="shared" si="21"/>
        <v>7</v>
      </c>
      <c r="AI278">
        <f t="shared" si="22"/>
        <v>7</v>
      </c>
      <c r="AJ278">
        <f t="shared" si="23"/>
        <v>7</v>
      </c>
      <c r="AK278">
        <f t="shared" si="24"/>
        <v>7</v>
      </c>
      <c r="AL278">
        <f t="shared" si="25"/>
        <v>7</v>
      </c>
      <c r="AM278">
        <f t="shared" si="26"/>
        <v>7</v>
      </c>
      <c r="AN278">
        <f t="shared" si="27"/>
        <v>0</v>
      </c>
      <c r="AO278">
        <f t="shared" si="28"/>
        <v>0</v>
      </c>
      <c r="AP278">
        <f t="shared" si="29"/>
        <v>0</v>
      </c>
      <c r="AQ278">
        <f t="shared" si="30"/>
        <v>0</v>
      </c>
      <c r="AR278">
        <f t="shared" si="31"/>
        <v>0</v>
      </c>
      <c r="AS278">
        <f t="shared" si="32"/>
        <v>0</v>
      </c>
      <c r="AT278">
        <f t="shared" si="33"/>
        <v>0</v>
      </c>
    </row>
    <row r="279" spans="33:46" x14ac:dyDescent="0.25">
      <c r="AG279" s="19" t="s">
        <v>197</v>
      </c>
      <c r="AH279">
        <f t="shared" si="21"/>
        <v>7</v>
      </c>
      <c r="AI279">
        <f t="shared" si="22"/>
        <v>7</v>
      </c>
      <c r="AJ279">
        <f t="shared" si="23"/>
        <v>7</v>
      </c>
      <c r="AK279">
        <f t="shared" si="24"/>
        <v>7</v>
      </c>
      <c r="AL279">
        <f t="shared" si="25"/>
        <v>7</v>
      </c>
      <c r="AM279">
        <f t="shared" si="26"/>
        <v>7</v>
      </c>
      <c r="AN279">
        <f t="shared" si="27"/>
        <v>0</v>
      </c>
      <c r="AO279">
        <f t="shared" si="28"/>
        <v>0</v>
      </c>
      <c r="AP279">
        <f t="shared" si="29"/>
        <v>0</v>
      </c>
      <c r="AQ279">
        <f t="shared" si="30"/>
        <v>0</v>
      </c>
      <c r="AR279">
        <f t="shared" si="31"/>
        <v>0</v>
      </c>
      <c r="AS279">
        <f t="shared" si="32"/>
        <v>0</v>
      </c>
      <c r="AT279">
        <f t="shared" si="33"/>
        <v>0</v>
      </c>
    </row>
    <row r="280" spans="33:46" x14ac:dyDescent="0.25">
      <c r="AG280" s="19" t="s">
        <v>198</v>
      </c>
      <c r="AH280">
        <f t="shared" ref="AH280:AH284" si="34">COUNTIF($AH137:$AN137,"&gt;=85%")</f>
        <v>7</v>
      </c>
      <c r="AI280">
        <f t="shared" ref="AI280:AI284" si="35">COUNTIF($AP137:$AV137,"&gt;=85%")</f>
        <v>7</v>
      </c>
      <c r="AJ280">
        <f t="shared" ref="AJ280:AJ284" si="36">COUNTIF($AX137:$BD137,"&gt;=85%")</f>
        <v>7</v>
      </c>
      <c r="AK280">
        <f t="shared" ref="AK280:AK284" si="37">COUNTIF($BF137:$BL137,"&gt;=85%")</f>
        <v>7</v>
      </c>
      <c r="AL280">
        <f t="shared" ref="AL280:AL284" si="38">COUNTIF($BN137:$BT137,"&gt;=85%")</f>
        <v>7</v>
      </c>
      <c r="AM280">
        <f t="shared" ref="AM280:AM283" si="39">COUNTIF($BV137:$CB137,"&gt;=85%")</f>
        <v>7</v>
      </c>
      <c r="AN280">
        <f t="shared" ref="AN280:AN283" si="40">COUNTIF($CD137:$CJ137,"&gt;=85%")</f>
        <v>0</v>
      </c>
      <c r="AO280">
        <f t="shared" ref="AO280:AO284" si="41">COUNTIF($CL137:$CR137,"&gt;=85%")</f>
        <v>0</v>
      </c>
      <c r="AP280">
        <f t="shared" ref="AP280:AP284" si="42">COUNTIF($CT137:$CZ137,"&gt;=85%")</f>
        <v>0</v>
      </c>
      <c r="AQ280">
        <f t="shared" ref="AQ280:AQ284" si="43">COUNTIF($DB137:$DH137,"&gt;=85%")</f>
        <v>0</v>
      </c>
      <c r="AR280">
        <f t="shared" ref="AR280:AR284" si="44">COUNTIF($DJ137:$DP137,"&gt;=85%")</f>
        <v>0</v>
      </c>
      <c r="AS280">
        <f t="shared" ref="AS280:AS284" si="45">COUNTIF($DR137:$DX137,"&gt;=85%")</f>
        <v>0</v>
      </c>
      <c r="AT280">
        <f t="shared" ref="AT280:AT284" si="46">COUNTIF($DZ137:$EF137,"&gt;=85%")</f>
        <v>0</v>
      </c>
    </row>
    <row r="281" spans="33:46" x14ac:dyDescent="0.25">
      <c r="AG281" s="19" t="s">
        <v>199</v>
      </c>
      <c r="AH281">
        <f t="shared" si="34"/>
        <v>7</v>
      </c>
      <c r="AI281">
        <f t="shared" si="35"/>
        <v>7</v>
      </c>
      <c r="AJ281">
        <f t="shared" si="36"/>
        <v>6</v>
      </c>
      <c r="AK281">
        <f t="shared" si="37"/>
        <v>5</v>
      </c>
      <c r="AL281">
        <f t="shared" si="38"/>
        <v>6</v>
      </c>
      <c r="AM281">
        <f t="shared" si="39"/>
        <v>7</v>
      </c>
      <c r="AN281">
        <f t="shared" si="40"/>
        <v>0</v>
      </c>
      <c r="AO281">
        <f t="shared" si="41"/>
        <v>0</v>
      </c>
      <c r="AP281">
        <f t="shared" si="42"/>
        <v>0</v>
      </c>
      <c r="AQ281">
        <f t="shared" si="43"/>
        <v>0</v>
      </c>
      <c r="AR281">
        <f t="shared" si="44"/>
        <v>0</v>
      </c>
      <c r="AS281">
        <f t="shared" si="45"/>
        <v>0</v>
      </c>
      <c r="AT281">
        <f t="shared" si="46"/>
        <v>0</v>
      </c>
    </row>
    <row r="282" spans="33:46" x14ac:dyDescent="0.25">
      <c r="AG282" s="19" t="s">
        <v>200</v>
      </c>
      <c r="AH282">
        <f t="shared" si="34"/>
        <v>7</v>
      </c>
      <c r="AI282">
        <f t="shared" si="35"/>
        <v>7</v>
      </c>
      <c r="AJ282">
        <f t="shared" si="36"/>
        <v>7</v>
      </c>
      <c r="AK282">
        <f t="shared" si="37"/>
        <v>4</v>
      </c>
      <c r="AL282">
        <f t="shared" si="38"/>
        <v>7</v>
      </c>
      <c r="AM282">
        <f t="shared" si="39"/>
        <v>7</v>
      </c>
      <c r="AN282">
        <f t="shared" si="40"/>
        <v>0</v>
      </c>
      <c r="AO282">
        <f t="shared" si="41"/>
        <v>0</v>
      </c>
      <c r="AP282">
        <f t="shared" si="42"/>
        <v>0</v>
      </c>
      <c r="AQ282">
        <f t="shared" si="43"/>
        <v>0</v>
      </c>
      <c r="AR282">
        <f t="shared" si="44"/>
        <v>0</v>
      </c>
      <c r="AS282">
        <f t="shared" si="45"/>
        <v>0</v>
      </c>
      <c r="AT282">
        <f t="shared" si="46"/>
        <v>0</v>
      </c>
    </row>
    <row r="283" spans="33:46" x14ac:dyDescent="0.25">
      <c r="AG283" s="111" t="s">
        <v>201</v>
      </c>
      <c r="AH283">
        <f t="shared" si="34"/>
        <v>6</v>
      </c>
      <c r="AI283">
        <f t="shared" si="35"/>
        <v>6</v>
      </c>
      <c r="AJ283">
        <f t="shared" si="36"/>
        <v>5</v>
      </c>
      <c r="AK283">
        <f t="shared" si="37"/>
        <v>4</v>
      </c>
      <c r="AL283">
        <f t="shared" si="38"/>
        <v>7</v>
      </c>
      <c r="AM283">
        <f t="shared" si="39"/>
        <v>7</v>
      </c>
      <c r="AN283">
        <f t="shared" si="40"/>
        <v>0</v>
      </c>
      <c r="AO283">
        <f t="shared" si="41"/>
        <v>0</v>
      </c>
      <c r="AP283">
        <f t="shared" si="42"/>
        <v>0</v>
      </c>
      <c r="AQ283">
        <f t="shared" si="43"/>
        <v>0</v>
      </c>
      <c r="AR283">
        <f t="shared" si="44"/>
        <v>0</v>
      </c>
      <c r="AS283">
        <f t="shared" si="45"/>
        <v>0</v>
      </c>
      <c r="AT283">
        <f t="shared" si="46"/>
        <v>0</v>
      </c>
    </row>
    <row r="284" spans="33:46" x14ac:dyDescent="0.25">
      <c r="AG284" s="19" t="s">
        <v>202</v>
      </c>
      <c r="AH284">
        <f t="shared" si="34"/>
        <v>7</v>
      </c>
      <c r="AI284">
        <f t="shared" si="35"/>
        <v>7</v>
      </c>
      <c r="AJ284">
        <f t="shared" si="36"/>
        <v>7</v>
      </c>
      <c r="AK284">
        <f t="shared" si="37"/>
        <v>6</v>
      </c>
      <c r="AL284">
        <f t="shared" si="38"/>
        <v>7</v>
      </c>
      <c r="AM284">
        <f>COUNTIF($BV141:$CB141,"&gt;=85%")</f>
        <v>7</v>
      </c>
      <c r="AN284">
        <f>COUNTIF($CD141:$CJ141,"&gt;=85%")</f>
        <v>0</v>
      </c>
      <c r="AO284">
        <f t="shared" si="41"/>
        <v>0</v>
      </c>
      <c r="AP284">
        <f t="shared" si="42"/>
        <v>0</v>
      </c>
      <c r="AQ284">
        <f t="shared" si="43"/>
        <v>0</v>
      </c>
      <c r="AR284">
        <f t="shared" si="44"/>
        <v>0</v>
      </c>
      <c r="AS284">
        <f t="shared" si="45"/>
        <v>0</v>
      </c>
      <c r="AT284">
        <f t="shared" si="46"/>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235</v>
      </c>
      <c r="AH290" s="27" t="s">
        <v>51</v>
      </c>
      <c r="AI290" s="27" t="s">
        <v>52</v>
      </c>
      <c r="AJ290" s="27" t="s">
        <v>53</v>
      </c>
      <c r="AK290" s="27" t="s">
        <v>54</v>
      </c>
      <c r="AL290" s="27" t="s">
        <v>55</v>
      </c>
      <c r="AM290" s="27" t="s">
        <v>56</v>
      </c>
      <c r="AN290" s="27" t="s">
        <v>57</v>
      </c>
      <c r="AO290" s="27" t="s">
        <v>58</v>
      </c>
      <c r="AP290" s="27" t="s">
        <v>59</v>
      </c>
      <c r="AQ290" s="27" t="s">
        <v>60</v>
      </c>
      <c r="AR290" s="27" t="s">
        <v>61</v>
      </c>
      <c r="AS290" s="27" t="s">
        <v>62</v>
      </c>
      <c r="AT290" s="27" t="s">
        <v>63</v>
      </c>
      <c r="AU290" s="27"/>
    </row>
    <row r="291" spans="33:47" x14ac:dyDescent="0.25">
      <c r="AG291" s="16" t="s">
        <v>42</v>
      </c>
      <c r="AH291" s="27">
        <f t="shared" ref="AH291:AL291" si="47">COUNTIF(AH292:AH425,"&gt;0")</f>
        <v>98</v>
      </c>
      <c r="AI291" s="27">
        <f t="shared" si="47"/>
        <v>92</v>
      </c>
      <c r="AJ291" s="27">
        <f t="shared" si="47"/>
        <v>84</v>
      </c>
      <c r="AK291" s="27">
        <f t="shared" si="47"/>
        <v>68</v>
      </c>
      <c r="AL291" s="27">
        <f t="shared" si="47"/>
        <v>89</v>
      </c>
      <c r="AM291" s="27">
        <f>COUNTIF(AM292:AM425,"&gt;0")</f>
        <v>111</v>
      </c>
      <c r="AN291" s="27" t="str">
        <f t="shared" ref="AN291:AU291" si="48">IF(COUNTIF(AN292:AN425,"&gt;0")=0,"",COUNTIF(AN292:AN425,"&gt;0"))</f>
        <v/>
      </c>
      <c r="AO291" s="27" t="str">
        <f t="shared" si="48"/>
        <v/>
      </c>
      <c r="AP291" s="27" t="str">
        <f t="shared" si="48"/>
        <v/>
      </c>
      <c r="AQ291" s="27" t="str">
        <f t="shared" si="48"/>
        <v/>
      </c>
      <c r="AR291" s="27" t="str">
        <f t="shared" si="48"/>
        <v/>
      </c>
      <c r="AS291" s="27" t="str">
        <f t="shared" si="48"/>
        <v/>
      </c>
      <c r="AT291" s="27" t="str">
        <f t="shared" si="48"/>
        <v/>
      </c>
      <c r="AU291" s="27" t="str">
        <f t="shared" si="48"/>
        <v/>
      </c>
    </row>
    <row r="292" spans="33:47" x14ac:dyDescent="0.25">
      <c r="AG292" s="19" t="s">
        <v>73</v>
      </c>
      <c r="AH292">
        <f>COUNTIF($AH8:$AN8,"&gt;=95%")</f>
        <v>5</v>
      </c>
      <c r="AI292">
        <f>COUNTIF($AP8:$AV8,"&gt;=95%")</f>
        <v>4</v>
      </c>
      <c r="AJ292">
        <f>COUNTIF($AX8:$BD8,"&gt;=95%")</f>
        <v>1</v>
      </c>
      <c r="AK292">
        <f>COUNTIF($BF8:$BL8,"&gt;=95%")</f>
        <v>0</v>
      </c>
      <c r="AL292">
        <f>COUNTIF($BN8:$BT8,"&gt;=95%")</f>
        <v>0</v>
      </c>
      <c r="AM292">
        <f>COUNTIF($BV8:$CB8,"&gt;=95%")</f>
        <v>4</v>
      </c>
      <c r="AN292">
        <f>COUNTIF($CD8:$CJ8,"&gt;=95%")</f>
        <v>0</v>
      </c>
      <c r="AO292">
        <f>COUNTIF($CL8:$CR8,"&gt;=95%")</f>
        <v>0</v>
      </c>
      <c r="AP292">
        <f>COUNTIF($CT8:$CZ8,"&gt;=95%")</f>
        <v>0</v>
      </c>
      <c r="AQ292">
        <f>COUNTIF($DB8:$DH8,"&gt;=95%")</f>
        <v>0</v>
      </c>
      <c r="AR292">
        <f>COUNTIF($DJ8:$DP8,"&gt;=95%")</f>
        <v>0</v>
      </c>
      <c r="AS292">
        <f>COUNTIF($DR8:$DX8,"&gt;=95%")</f>
        <v>0</v>
      </c>
      <c r="AT292">
        <f>COUNTIF($DZ8:$EF8,"&gt;=95%")</f>
        <v>0</v>
      </c>
    </row>
    <row r="293" spans="33:47" x14ac:dyDescent="0.25">
      <c r="AG293" s="19" t="s">
        <v>74</v>
      </c>
      <c r="AH293">
        <f t="shared" ref="AH293:AH356" si="49">COUNTIF($AH9:$AN9,"&gt;=95%")</f>
        <v>7</v>
      </c>
      <c r="AI293">
        <f>COUNTIF($AP9:$AV9,"&gt;=95%")</f>
        <v>3</v>
      </c>
      <c r="AJ293">
        <f t="shared" ref="AJ293:AJ356" si="50">COUNTIF($AX9:$BD9,"&gt;=95%")</f>
        <v>4</v>
      </c>
      <c r="AK293">
        <f t="shared" ref="AK293:AK356" si="51">COUNTIF($BF9:$BL9,"&gt;=95%")</f>
        <v>3</v>
      </c>
      <c r="AL293">
        <f t="shared" ref="AL293:AL356" si="52">COUNTIF($BN9:$BT9,"&gt;=95%")</f>
        <v>7</v>
      </c>
      <c r="AM293">
        <f t="shared" ref="AM293:AM356" si="53">COUNTIF($BV9:$CB9,"&gt;=95%")</f>
        <v>5</v>
      </c>
      <c r="AN293">
        <f t="shared" ref="AN293:AN356" si="54">COUNTIF($CD9:$CJ9,"&gt;=95%")</f>
        <v>0</v>
      </c>
      <c r="AO293">
        <f t="shared" ref="AO293:AO356" si="55">COUNTIF($CL9:$CR9,"&gt;=95%")</f>
        <v>0</v>
      </c>
      <c r="AP293">
        <f t="shared" ref="AP293:AP356" si="56">COUNTIF($CT9:$CZ9,"&gt;=95%")</f>
        <v>0</v>
      </c>
      <c r="AQ293">
        <f t="shared" ref="AQ293:AQ356" si="57">COUNTIF($DB9:$DH9,"&gt;=95%")</f>
        <v>0</v>
      </c>
      <c r="AR293">
        <f t="shared" ref="AR293:AR356" si="58">COUNTIF($DJ9:$DP9,"&gt;=95%")</f>
        <v>0</v>
      </c>
      <c r="AS293">
        <f t="shared" ref="AS293:AS356" si="59">COUNTIF($DR9:$DX9,"&gt;=95%")</f>
        <v>0</v>
      </c>
      <c r="AT293">
        <f t="shared" ref="AT293:AT356" si="60">COUNTIF($DZ9:$EF9,"&gt;=95%")</f>
        <v>0</v>
      </c>
    </row>
    <row r="294" spans="33:47" x14ac:dyDescent="0.25">
      <c r="AG294" s="19" t="s">
        <v>75</v>
      </c>
      <c r="AH294">
        <f t="shared" si="49"/>
        <v>0</v>
      </c>
      <c r="AI294">
        <f t="shared" ref="AI294:AI356" si="61">COUNTIF($AP10:$AV10,"&gt;=95%")</f>
        <v>0</v>
      </c>
      <c r="AJ294">
        <f t="shared" si="50"/>
        <v>0</v>
      </c>
      <c r="AK294">
        <f t="shared" si="51"/>
        <v>0</v>
      </c>
      <c r="AL294">
        <f t="shared" si="52"/>
        <v>0</v>
      </c>
      <c r="AM294">
        <f t="shared" si="53"/>
        <v>0</v>
      </c>
      <c r="AN294">
        <f t="shared" si="54"/>
        <v>0</v>
      </c>
      <c r="AO294">
        <f t="shared" si="55"/>
        <v>0</v>
      </c>
      <c r="AP294">
        <f t="shared" si="56"/>
        <v>0</v>
      </c>
      <c r="AQ294">
        <f t="shared" si="57"/>
        <v>0</v>
      </c>
      <c r="AR294">
        <f t="shared" si="58"/>
        <v>0</v>
      </c>
      <c r="AS294">
        <f t="shared" si="59"/>
        <v>0</v>
      </c>
      <c r="AT294">
        <f t="shared" si="60"/>
        <v>0</v>
      </c>
    </row>
    <row r="295" spans="33:47" x14ac:dyDescent="0.25">
      <c r="AG295" s="19" t="s">
        <v>76</v>
      </c>
      <c r="AH295">
        <f t="shared" si="49"/>
        <v>1</v>
      </c>
      <c r="AI295">
        <f t="shared" si="61"/>
        <v>0</v>
      </c>
      <c r="AJ295">
        <f t="shared" si="50"/>
        <v>0</v>
      </c>
      <c r="AK295">
        <f t="shared" si="51"/>
        <v>2</v>
      </c>
      <c r="AL295">
        <f t="shared" si="52"/>
        <v>4</v>
      </c>
      <c r="AM295">
        <f t="shared" si="53"/>
        <v>2</v>
      </c>
      <c r="AN295">
        <f t="shared" si="54"/>
        <v>0</v>
      </c>
      <c r="AO295">
        <f t="shared" si="55"/>
        <v>0</v>
      </c>
      <c r="AP295">
        <f t="shared" si="56"/>
        <v>0</v>
      </c>
      <c r="AQ295">
        <f t="shared" si="57"/>
        <v>0</v>
      </c>
      <c r="AR295">
        <f t="shared" si="58"/>
        <v>0</v>
      </c>
      <c r="AS295">
        <f t="shared" si="59"/>
        <v>0</v>
      </c>
      <c r="AT295">
        <f t="shared" si="60"/>
        <v>0</v>
      </c>
    </row>
    <row r="296" spans="33:47" x14ac:dyDescent="0.25">
      <c r="AG296" s="19" t="s">
        <v>77</v>
      </c>
      <c r="AH296">
        <f t="shared" si="49"/>
        <v>7</v>
      </c>
      <c r="AI296">
        <f t="shared" si="61"/>
        <v>3</v>
      </c>
      <c r="AJ296">
        <f t="shared" si="50"/>
        <v>4</v>
      </c>
      <c r="AK296">
        <f t="shared" si="51"/>
        <v>2</v>
      </c>
      <c r="AL296">
        <f t="shared" si="52"/>
        <v>7</v>
      </c>
      <c r="AM296">
        <f t="shared" si="53"/>
        <v>7</v>
      </c>
      <c r="AN296">
        <f t="shared" si="54"/>
        <v>0</v>
      </c>
      <c r="AO296">
        <f t="shared" si="55"/>
        <v>0</v>
      </c>
      <c r="AP296">
        <f t="shared" si="56"/>
        <v>0</v>
      </c>
      <c r="AQ296">
        <f t="shared" si="57"/>
        <v>0</v>
      </c>
      <c r="AR296">
        <f t="shared" si="58"/>
        <v>0</v>
      </c>
      <c r="AS296">
        <f t="shared" si="59"/>
        <v>0</v>
      </c>
      <c r="AT296">
        <f t="shared" si="60"/>
        <v>0</v>
      </c>
    </row>
    <row r="297" spans="33:47" x14ac:dyDescent="0.25">
      <c r="AG297" s="19" t="s">
        <v>78</v>
      </c>
      <c r="AH297">
        <f t="shared" si="49"/>
        <v>4</v>
      </c>
      <c r="AI297">
        <f>COUNTIF($AP13:$AV13,"&gt;=95%")</f>
        <v>4</v>
      </c>
      <c r="AJ297">
        <f t="shared" si="50"/>
        <v>2</v>
      </c>
      <c r="AK297">
        <f t="shared" si="51"/>
        <v>4</v>
      </c>
      <c r="AL297">
        <f t="shared" si="52"/>
        <v>7</v>
      </c>
      <c r="AM297">
        <f t="shared" si="53"/>
        <v>6</v>
      </c>
      <c r="AN297">
        <f t="shared" si="54"/>
        <v>0</v>
      </c>
      <c r="AO297">
        <f t="shared" si="55"/>
        <v>0</v>
      </c>
      <c r="AP297">
        <f t="shared" si="56"/>
        <v>0</v>
      </c>
      <c r="AQ297">
        <f t="shared" si="57"/>
        <v>0</v>
      </c>
      <c r="AR297">
        <f t="shared" si="58"/>
        <v>0</v>
      </c>
      <c r="AS297">
        <f t="shared" si="59"/>
        <v>0</v>
      </c>
      <c r="AT297">
        <f t="shared" si="60"/>
        <v>0</v>
      </c>
    </row>
    <row r="298" spans="33:47" x14ac:dyDescent="0.25">
      <c r="AG298" s="19" t="s">
        <v>79</v>
      </c>
      <c r="AH298">
        <f t="shared" si="49"/>
        <v>5</v>
      </c>
      <c r="AI298">
        <f t="shared" si="61"/>
        <v>2</v>
      </c>
      <c r="AJ298">
        <f t="shared" si="50"/>
        <v>3</v>
      </c>
      <c r="AK298">
        <f t="shared" si="51"/>
        <v>0</v>
      </c>
      <c r="AL298">
        <f t="shared" si="52"/>
        <v>1</v>
      </c>
      <c r="AM298">
        <f t="shared" si="53"/>
        <v>6</v>
      </c>
      <c r="AN298">
        <f t="shared" si="54"/>
        <v>0</v>
      </c>
      <c r="AO298">
        <f t="shared" si="55"/>
        <v>0</v>
      </c>
      <c r="AP298">
        <f t="shared" si="56"/>
        <v>0</v>
      </c>
      <c r="AQ298">
        <f t="shared" si="57"/>
        <v>0</v>
      </c>
      <c r="AR298">
        <f t="shared" si="58"/>
        <v>0</v>
      </c>
      <c r="AS298">
        <f t="shared" si="59"/>
        <v>0</v>
      </c>
      <c r="AT298">
        <f t="shared" si="60"/>
        <v>0</v>
      </c>
    </row>
    <row r="299" spans="33:47" x14ac:dyDescent="0.25">
      <c r="AG299" s="19" t="s">
        <v>80</v>
      </c>
      <c r="AH299">
        <f t="shared" si="49"/>
        <v>7</v>
      </c>
      <c r="AI299">
        <f t="shared" si="61"/>
        <v>7</v>
      </c>
      <c r="AJ299">
        <f t="shared" si="50"/>
        <v>6</v>
      </c>
      <c r="AK299">
        <f t="shared" si="51"/>
        <v>4</v>
      </c>
      <c r="AL299">
        <f t="shared" si="52"/>
        <v>7</v>
      </c>
      <c r="AM299">
        <f t="shared" si="53"/>
        <v>6</v>
      </c>
      <c r="AN299">
        <f t="shared" si="54"/>
        <v>0</v>
      </c>
      <c r="AO299">
        <f t="shared" si="55"/>
        <v>0</v>
      </c>
      <c r="AP299">
        <f t="shared" si="56"/>
        <v>0</v>
      </c>
      <c r="AQ299">
        <f t="shared" si="57"/>
        <v>0</v>
      </c>
      <c r="AR299">
        <f t="shared" si="58"/>
        <v>0</v>
      </c>
      <c r="AS299">
        <f t="shared" si="59"/>
        <v>0</v>
      </c>
      <c r="AT299">
        <f t="shared" si="60"/>
        <v>0</v>
      </c>
    </row>
    <row r="300" spans="33:47" x14ac:dyDescent="0.25">
      <c r="AG300" s="19" t="s">
        <v>81</v>
      </c>
      <c r="AH300">
        <f t="shared" si="49"/>
        <v>0</v>
      </c>
      <c r="AI300">
        <f t="shared" si="61"/>
        <v>0</v>
      </c>
      <c r="AJ300">
        <f t="shared" si="50"/>
        <v>0</v>
      </c>
      <c r="AK300">
        <f t="shared" si="51"/>
        <v>2</v>
      </c>
      <c r="AL300">
        <f t="shared" si="52"/>
        <v>5</v>
      </c>
      <c r="AM300">
        <f t="shared" si="53"/>
        <v>2</v>
      </c>
      <c r="AN300">
        <f t="shared" si="54"/>
        <v>0</v>
      </c>
      <c r="AO300">
        <f t="shared" si="55"/>
        <v>0</v>
      </c>
      <c r="AP300">
        <f t="shared" si="56"/>
        <v>0</v>
      </c>
      <c r="AQ300">
        <f t="shared" si="57"/>
        <v>0</v>
      </c>
      <c r="AR300">
        <f t="shared" si="58"/>
        <v>0</v>
      </c>
      <c r="AS300">
        <f t="shared" si="59"/>
        <v>0</v>
      </c>
      <c r="AT300">
        <f t="shared" si="60"/>
        <v>0</v>
      </c>
    </row>
    <row r="301" spans="33:47" x14ac:dyDescent="0.25">
      <c r="AG301" s="19" t="s">
        <v>82</v>
      </c>
      <c r="AH301">
        <f t="shared" si="49"/>
        <v>0</v>
      </c>
      <c r="AI301">
        <f t="shared" si="61"/>
        <v>0</v>
      </c>
      <c r="AJ301">
        <f t="shared" si="50"/>
        <v>0</v>
      </c>
      <c r="AK301">
        <f t="shared" si="51"/>
        <v>0</v>
      </c>
      <c r="AL301">
        <f t="shared" si="52"/>
        <v>0</v>
      </c>
      <c r="AM301">
        <f t="shared" si="53"/>
        <v>0</v>
      </c>
      <c r="AN301">
        <f t="shared" si="54"/>
        <v>0</v>
      </c>
      <c r="AO301">
        <f t="shared" si="55"/>
        <v>0</v>
      </c>
      <c r="AP301">
        <f t="shared" si="56"/>
        <v>0</v>
      </c>
      <c r="AQ301">
        <f t="shared" si="57"/>
        <v>0</v>
      </c>
      <c r="AR301">
        <f t="shared" si="58"/>
        <v>0</v>
      </c>
      <c r="AS301">
        <f t="shared" si="59"/>
        <v>0</v>
      </c>
      <c r="AT301">
        <f t="shared" si="60"/>
        <v>0</v>
      </c>
    </row>
    <row r="302" spans="33:47" x14ac:dyDescent="0.25">
      <c r="AG302" s="19" t="s">
        <v>83</v>
      </c>
      <c r="AH302">
        <f t="shared" si="49"/>
        <v>0</v>
      </c>
      <c r="AI302">
        <f t="shared" si="61"/>
        <v>0</v>
      </c>
      <c r="AJ302">
        <f t="shared" si="50"/>
        <v>0</v>
      </c>
      <c r="AK302">
        <f t="shared" si="51"/>
        <v>0</v>
      </c>
      <c r="AL302">
        <f t="shared" si="52"/>
        <v>0</v>
      </c>
      <c r="AM302">
        <f t="shared" si="53"/>
        <v>0</v>
      </c>
      <c r="AN302">
        <f t="shared" si="54"/>
        <v>0</v>
      </c>
      <c r="AO302">
        <f t="shared" si="55"/>
        <v>0</v>
      </c>
      <c r="AP302">
        <f t="shared" si="56"/>
        <v>0</v>
      </c>
      <c r="AQ302">
        <f t="shared" si="57"/>
        <v>0</v>
      </c>
      <c r="AR302">
        <f t="shared" si="58"/>
        <v>0</v>
      </c>
      <c r="AS302">
        <f t="shared" si="59"/>
        <v>0</v>
      </c>
      <c r="AT302">
        <f t="shared" si="60"/>
        <v>0</v>
      </c>
    </row>
    <row r="303" spans="33:47" x14ac:dyDescent="0.25">
      <c r="AG303" s="19" t="s">
        <v>84</v>
      </c>
      <c r="AH303">
        <f t="shared" si="49"/>
        <v>2</v>
      </c>
      <c r="AI303">
        <f t="shared" si="61"/>
        <v>2</v>
      </c>
      <c r="AJ303">
        <f t="shared" si="50"/>
        <v>6</v>
      </c>
      <c r="AK303">
        <f t="shared" si="51"/>
        <v>2</v>
      </c>
      <c r="AL303">
        <f t="shared" si="52"/>
        <v>0</v>
      </c>
      <c r="AM303">
        <f t="shared" si="53"/>
        <v>0</v>
      </c>
      <c r="AN303">
        <f t="shared" si="54"/>
        <v>0</v>
      </c>
      <c r="AO303">
        <f t="shared" si="55"/>
        <v>0</v>
      </c>
      <c r="AP303">
        <f t="shared" si="56"/>
        <v>0</v>
      </c>
      <c r="AQ303">
        <f t="shared" si="57"/>
        <v>0</v>
      </c>
      <c r="AR303">
        <f t="shared" si="58"/>
        <v>0</v>
      </c>
      <c r="AS303">
        <f t="shared" si="59"/>
        <v>0</v>
      </c>
      <c r="AT303">
        <f t="shared" si="60"/>
        <v>0</v>
      </c>
    </row>
    <row r="304" spans="33:47" x14ac:dyDescent="0.25">
      <c r="AG304" s="19" t="s">
        <v>85</v>
      </c>
      <c r="AH304">
        <f t="shared" si="49"/>
        <v>3</v>
      </c>
      <c r="AI304">
        <f t="shared" si="61"/>
        <v>1</v>
      </c>
      <c r="AJ304">
        <f t="shared" si="50"/>
        <v>4</v>
      </c>
      <c r="AK304">
        <f t="shared" si="51"/>
        <v>2</v>
      </c>
      <c r="AL304">
        <f t="shared" si="52"/>
        <v>4</v>
      </c>
      <c r="AM304">
        <f t="shared" si="53"/>
        <v>4</v>
      </c>
      <c r="AN304">
        <f t="shared" si="54"/>
        <v>0</v>
      </c>
      <c r="AO304">
        <f t="shared" si="55"/>
        <v>0</v>
      </c>
      <c r="AP304">
        <f t="shared" si="56"/>
        <v>0</v>
      </c>
      <c r="AQ304">
        <f t="shared" si="57"/>
        <v>0</v>
      </c>
      <c r="AR304">
        <f t="shared" si="58"/>
        <v>0</v>
      </c>
      <c r="AS304">
        <f t="shared" si="59"/>
        <v>0</v>
      </c>
      <c r="AT304">
        <f t="shared" si="60"/>
        <v>0</v>
      </c>
    </row>
    <row r="305" spans="33:46" x14ac:dyDescent="0.25">
      <c r="AG305" s="19" t="s">
        <v>86</v>
      </c>
      <c r="AH305">
        <f t="shared" si="49"/>
        <v>7</v>
      </c>
      <c r="AI305">
        <f t="shared" si="61"/>
        <v>5</v>
      </c>
      <c r="AJ305">
        <f t="shared" si="50"/>
        <v>4</v>
      </c>
      <c r="AK305">
        <f t="shared" si="51"/>
        <v>3</v>
      </c>
      <c r="AL305">
        <f t="shared" si="52"/>
        <v>7</v>
      </c>
      <c r="AM305">
        <f t="shared" si="53"/>
        <v>7</v>
      </c>
      <c r="AN305">
        <f t="shared" si="54"/>
        <v>0</v>
      </c>
      <c r="AO305">
        <f t="shared" si="55"/>
        <v>0</v>
      </c>
      <c r="AP305">
        <f t="shared" si="56"/>
        <v>0</v>
      </c>
      <c r="AQ305">
        <f t="shared" si="57"/>
        <v>0</v>
      </c>
      <c r="AR305">
        <f t="shared" si="58"/>
        <v>0</v>
      </c>
      <c r="AS305">
        <f t="shared" si="59"/>
        <v>0</v>
      </c>
      <c r="AT305">
        <f t="shared" si="60"/>
        <v>0</v>
      </c>
    </row>
    <row r="306" spans="33:46" x14ac:dyDescent="0.25">
      <c r="AG306" s="19" t="s">
        <v>87</v>
      </c>
      <c r="AH306">
        <f t="shared" si="49"/>
        <v>4</v>
      </c>
      <c r="AI306">
        <f t="shared" si="61"/>
        <v>6</v>
      </c>
      <c r="AJ306">
        <f t="shared" si="50"/>
        <v>2</v>
      </c>
      <c r="AK306">
        <f t="shared" si="51"/>
        <v>2</v>
      </c>
      <c r="AL306">
        <f t="shared" si="52"/>
        <v>5</v>
      </c>
      <c r="AM306">
        <f t="shared" si="53"/>
        <v>6</v>
      </c>
      <c r="AN306">
        <f t="shared" si="54"/>
        <v>0</v>
      </c>
      <c r="AO306">
        <f t="shared" si="55"/>
        <v>0</v>
      </c>
      <c r="AP306">
        <f t="shared" si="56"/>
        <v>0</v>
      </c>
      <c r="AQ306">
        <f t="shared" si="57"/>
        <v>0</v>
      </c>
      <c r="AR306">
        <f t="shared" si="58"/>
        <v>0</v>
      </c>
      <c r="AS306">
        <f t="shared" si="59"/>
        <v>0</v>
      </c>
      <c r="AT306">
        <f t="shared" si="60"/>
        <v>0</v>
      </c>
    </row>
    <row r="307" spans="33:46" x14ac:dyDescent="0.25">
      <c r="AG307" s="19" t="s">
        <v>88</v>
      </c>
      <c r="AH307">
        <f t="shared" si="49"/>
        <v>0</v>
      </c>
      <c r="AI307">
        <f t="shared" si="61"/>
        <v>0</v>
      </c>
      <c r="AJ307">
        <f t="shared" si="50"/>
        <v>0</v>
      </c>
      <c r="AK307">
        <f t="shared" si="51"/>
        <v>0</v>
      </c>
      <c r="AL307">
        <f t="shared" si="52"/>
        <v>0</v>
      </c>
      <c r="AM307">
        <f t="shared" si="53"/>
        <v>1</v>
      </c>
      <c r="AN307">
        <f t="shared" si="54"/>
        <v>0</v>
      </c>
      <c r="AO307">
        <f t="shared" si="55"/>
        <v>0</v>
      </c>
      <c r="AP307">
        <f t="shared" si="56"/>
        <v>0</v>
      </c>
      <c r="AQ307">
        <f t="shared" si="57"/>
        <v>0</v>
      </c>
      <c r="AR307">
        <f t="shared" si="58"/>
        <v>0</v>
      </c>
      <c r="AS307">
        <f t="shared" si="59"/>
        <v>0</v>
      </c>
      <c r="AT307">
        <f t="shared" si="60"/>
        <v>0</v>
      </c>
    </row>
    <row r="308" spans="33:46" x14ac:dyDescent="0.25">
      <c r="AG308" s="19" t="s">
        <v>89</v>
      </c>
      <c r="AH308">
        <f t="shared" si="49"/>
        <v>0</v>
      </c>
      <c r="AI308">
        <f t="shared" si="61"/>
        <v>0</v>
      </c>
      <c r="AJ308">
        <f t="shared" si="50"/>
        <v>0</v>
      </c>
      <c r="AK308">
        <f t="shared" si="51"/>
        <v>0</v>
      </c>
      <c r="AL308">
        <f t="shared" si="52"/>
        <v>0</v>
      </c>
      <c r="AM308">
        <f t="shared" si="53"/>
        <v>2</v>
      </c>
      <c r="AN308">
        <f t="shared" si="54"/>
        <v>0</v>
      </c>
      <c r="AO308">
        <f t="shared" si="55"/>
        <v>0</v>
      </c>
      <c r="AP308">
        <f t="shared" si="56"/>
        <v>0</v>
      </c>
      <c r="AQ308">
        <f t="shared" si="57"/>
        <v>0</v>
      </c>
      <c r="AR308">
        <f t="shared" si="58"/>
        <v>0</v>
      </c>
      <c r="AS308">
        <f t="shared" si="59"/>
        <v>0</v>
      </c>
      <c r="AT308">
        <f t="shared" si="60"/>
        <v>0</v>
      </c>
    </row>
    <row r="309" spans="33:46" x14ac:dyDescent="0.25">
      <c r="AG309" s="19" t="s">
        <v>90</v>
      </c>
      <c r="AH309">
        <f t="shared" si="49"/>
        <v>7</v>
      </c>
      <c r="AI309">
        <f t="shared" si="61"/>
        <v>6</v>
      </c>
      <c r="AJ309">
        <f t="shared" si="50"/>
        <v>4</v>
      </c>
      <c r="AK309">
        <f t="shared" si="51"/>
        <v>1</v>
      </c>
      <c r="AL309">
        <f t="shared" si="52"/>
        <v>6</v>
      </c>
      <c r="AM309">
        <f t="shared" si="53"/>
        <v>7</v>
      </c>
      <c r="AN309">
        <f t="shared" si="54"/>
        <v>0</v>
      </c>
      <c r="AO309">
        <f t="shared" si="55"/>
        <v>0</v>
      </c>
      <c r="AP309">
        <f t="shared" si="56"/>
        <v>0</v>
      </c>
      <c r="AQ309">
        <f t="shared" si="57"/>
        <v>0</v>
      </c>
      <c r="AR309">
        <f t="shared" si="58"/>
        <v>0</v>
      </c>
      <c r="AS309">
        <f t="shared" si="59"/>
        <v>0</v>
      </c>
      <c r="AT309">
        <f t="shared" si="60"/>
        <v>0</v>
      </c>
    </row>
    <row r="310" spans="33:46" x14ac:dyDescent="0.25">
      <c r="AG310" s="19" t="s">
        <v>91</v>
      </c>
      <c r="AH310">
        <f t="shared" si="49"/>
        <v>7</v>
      </c>
      <c r="AI310">
        <f t="shared" si="61"/>
        <v>6</v>
      </c>
      <c r="AJ310">
        <f t="shared" si="50"/>
        <v>2</v>
      </c>
      <c r="AK310">
        <f t="shared" si="51"/>
        <v>3</v>
      </c>
      <c r="AL310">
        <f t="shared" si="52"/>
        <v>4</v>
      </c>
      <c r="AM310">
        <f t="shared" si="53"/>
        <v>6</v>
      </c>
      <c r="AN310">
        <f t="shared" si="54"/>
        <v>0</v>
      </c>
      <c r="AO310">
        <f t="shared" si="55"/>
        <v>0</v>
      </c>
      <c r="AP310">
        <f t="shared" si="56"/>
        <v>0</v>
      </c>
      <c r="AQ310">
        <f t="shared" si="57"/>
        <v>0</v>
      </c>
      <c r="AR310">
        <f t="shared" si="58"/>
        <v>0</v>
      </c>
      <c r="AS310">
        <f t="shared" si="59"/>
        <v>0</v>
      </c>
      <c r="AT310">
        <f t="shared" si="60"/>
        <v>0</v>
      </c>
    </row>
    <row r="311" spans="33:46" x14ac:dyDescent="0.25">
      <c r="AG311" s="19" t="s">
        <v>92</v>
      </c>
      <c r="AH311">
        <f t="shared" si="49"/>
        <v>0</v>
      </c>
      <c r="AI311">
        <f t="shared" si="61"/>
        <v>0</v>
      </c>
      <c r="AJ311">
        <f t="shared" si="50"/>
        <v>0</v>
      </c>
      <c r="AK311">
        <f t="shared" si="51"/>
        <v>0</v>
      </c>
      <c r="AL311">
        <f t="shared" si="52"/>
        <v>0</v>
      </c>
      <c r="AM311">
        <f t="shared" si="53"/>
        <v>0</v>
      </c>
      <c r="AN311">
        <f t="shared" si="54"/>
        <v>0</v>
      </c>
      <c r="AO311">
        <f t="shared" si="55"/>
        <v>0</v>
      </c>
      <c r="AP311">
        <f t="shared" si="56"/>
        <v>0</v>
      </c>
      <c r="AQ311">
        <f t="shared" si="57"/>
        <v>0</v>
      </c>
      <c r="AR311">
        <f t="shared" si="58"/>
        <v>0</v>
      </c>
      <c r="AS311">
        <f t="shared" si="59"/>
        <v>0</v>
      </c>
      <c r="AT311">
        <f t="shared" si="60"/>
        <v>0</v>
      </c>
    </row>
    <row r="312" spans="33:46" x14ac:dyDescent="0.25">
      <c r="AG312" s="19" t="s">
        <v>93</v>
      </c>
      <c r="AH312">
        <f t="shared" si="49"/>
        <v>5</v>
      </c>
      <c r="AI312">
        <f t="shared" si="61"/>
        <v>5</v>
      </c>
      <c r="AJ312">
        <f t="shared" si="50"/>
        <v>3</v>
      </c>
      <c r="AK312">
        <f t="shared" si="51"/>
        <v>2</v>
      </c>
      <c r="AL312">
        <f t="shared" si="52"/>
        <v>3</v>
      </c>
      <c r="AM312">
        <f t="shared" si="53"/>
        <v>5</v>
      </c>
      <c r="AN312">
        <f t="shared" si="54"/>
        <v>0</v>
      </c>
      <c r="AO312">
        <f t="shared" si="55"/>
        <v>0</v>
      </c>
      <c r="AP312">
        <f t="shared" si="56"/>
        <v>0</v>
      </c>
      <c r="AQ312">
        <f t="shared" si="57"/>
        <v>0</v>
      </c>
      <c r="AR312">
        <f t="shared" si="58"/>
        <v>0</v>
      </c>
      <c r="AS312">
        <f t="shared" si="59"/>
        <v>0</v>
      </c>
      <c r="AT312">
        <f t="shared" si="60"/>
        <v>0</v>
      </c>
    </row>
    <row r="313" spans="33:46" x14ac:dyDescent="0.25">
      <c r="AG313" s="19" t="s">
        <v>94</v>
      </c>
      <c r="AH313">
        <f t="shared" si="49"/>
        <v>0</v>
      </c>
      <c r="AI313">
        <f t="shared" si="61"/>
        <v>0</v>
      </c>
      <c r="AJ313">
        <f t="shared" si="50"/>
        <v>0</v>
      </c>
      <c r="AK313">
        <f t="shared" si="51"/>
        <v>0</v>
      </c>
      <c r="AL313">
        <f t="shared" si="52"/>
        <v>0</v>
      </c>
      <c r="AM313">
        <f t="shared" si="53"/>
        <v>0</v>
      </c>
      <c r="AN313">
        <f t="shared" si="54"/>
        <v>0</v>
      </c>
      <c r="AO313">
        <f t="shared" si="55"/>
        <v>0</v>
      </c>
      <c r="AP313">
        <f t="shared" si="56"/>
        <v>0</v>
      </c>
      <c r="AQ313">
        <f t="shared" si="57"/>
        <v>0</v>
      </c>
      <c r="AR313">
        <f t="shared" si="58"/>
        <v>0</v>
      </c>
      <c r="AS313">
        <f t="shared" si="59"/>
        <v>0</v>
      </c>
      <c r="AT313">
        <f t="shared" si="60"/>
        <v>0</v>
      </c>
    </row>
    <row r="314" spans="33:46" x14ac:dyDescent="0.25">
      <c r="AG314" s="19" t="s">
        <v>95</v>
      </c>
      <c r="AH314">
        <f t="shared" si="49"/>
        <v>7</v>
      </c>
      <c r="AI314">
        <f t="shared" si="61"/>
        <v>7</v>
      </c>
      <c r="AJ314">
        <f t="shared" si="50"/>
        <v>7</v>
      </c>
      <c r="AK314">
        <f t="shared" si="51"/>
        <v>7</v>
      </c>
      <c r="AL314">
        <f t="shared" si="52"/>
        <v>7</v>
      </c>
      <c r="AM314">
        <f t="shared" si="53"/>
        <v>7</v>
      </c>
      <c r="AN314">
        <f t="shared" si="54"/>
        <v>0</v>
      </c>
      <c r="AO314">
        <f t="shared" si="55"/>
        <v>0</v>
      </c>
      <c r="AP314">
        <f t="shared" si="56"/>
        <v>0</v>
      </c>
      <c r="AQ314">
        <f t="shared" si="57"/>
        <v>0</v>
      </c>
      <c r="AR314">
        <f t="shared" si="58"/>
        <v>0</v>
      </c>
      <c r="AS314">
        <f t="shared" si="59"/>
        <v>0</v>
      </c>
      <c r="AT314">
        <f t="shared" si="60"/>
        <v>0</v>
      </c>
    </row>
    <row r="315" spans="33:46" x14ac:dyDescent="0.25">
      <c r="AG315" s="19" t="s">
        <v>96</v>
      </c>
      <c r="AH315">
        <f t="shared" si="49"/>
        <v>0</v>
      </c>
      <c r="AI315">
        <f t="shared" si="61"/>
        <v>0</v>
      </c>
      <c r="AJ315">
        <f t="shared" si="50"/>
        <v>0</v>
      </c>
      <c r="AK315">
        <f t="shared" si="51"/>
        <v>0</v>
      </c>
      <c r="AL315">
        <f t="shared" si="52"/>
        <v>1</v>
      </c>
      <c r="AM315">
        <f t="shared" si="53"/>
        <v>3</v>
      </c>
      <c r="AN315">
        <f t="shared" si="54"/>
        <v>0</v>
      </c>
      <c r="AO315">
        <f t="shared" si="55"/>
        <v>0</v>
      </c>
      <c r="AP315">
        <f t="shared" si="56"/>
        <v>0</v>
      </c>
      <c r="AQ315">
        <f t="shared" si="57"/>
        <v>0</v>
      </c>
      <c r="AR315">
        <f t="shared" si="58"/>
        <v>0</v>
      </c>
      <c r="AS315">
        <f t="shared" si="59"/>
        <v>0</v>
      </c>
      <c r="AT315">
        <f t="shared" si="60"/>
        <v>0</v>
      </c>
    </row>
    <row r="316" spans="33:46" x14ac:dyDescent="0.25">
      <c r="AG316" s="19" t="s">
        <v>97</v>
      </c>
      <c r="AH316">
        <f t="shared" si="49"/>
        <v>3</v>
      </c>
      <c r="AI316">
        <f t="shared" si="61"/>
        <v>2</v>
      </c>
      <c r="AJ316">
        <f t="shared" si="50"/>
        <v>1</v>
      </c>
      <c r="AK316">
        <f t="shared" si="51"/>
        <v>3</v>
      </c>
      <c r="AL316">
        <f t="shared" si="52"/>
        <v>0</v>
      </c>
      <c r="AM316">
        <f t="shared" si="53"/>
        <v>1</v>
      </c>
      <c r="AN316">
        <f t="shared" si="54"/>
        <v>0</v>
      </c>
      <c r="AO316">
        <f t="shared" si="55"/>
        <v>0</v>
      </c>
      <c r="AP316">
        <f t="shared" si="56"/>
        <v>0</v>
      </c>
      <c r="AQ316">
        <f t="shared" si="57"/>
        <v>0</v>
      </c>
      <c r="AR316">
        <f t="shared" si="58"/>
        <v>0</v>
      </c>
      <c r="AS316">
        <f t="shared" si="59"/>
        <v>0</v>
      </c>
      <c r="AT316">
        <f t="shared" si="60"/>
        <v>0</v>
      </c>
    </row>
    <row r="317" spans="33:46" x14ac:dyDescent="0.25">
      <c r="AG317" s="19" t="s">
        <v>98</v>
      </c>
      <c r="AH317">
        <f t="shared" si="49"/>
        <v>1</v>
      </c>
      <c r="AI317">
        <f t="shared" si="61"/>
        <v>0</v>
      </c>
      <c r="AJ317">
        <f t="shared" si="50"/>
        <v>2</v>
      </c>
      <c r="AK317">
        <f t="shared" si="51"/>
        <v>0</v>
      </c>
      <c r="AL317">
        <f t="shared" si="52"/>
        <v>5</v>
      </c>
      <c r="AM317">
        <f t="shared" si="53"/>
        <v>5</v>
      </c>
      <c r="AN317">
        <f t="shared" si="54"/>
        <v>0</v>
      </c>
      <c r="AO317">
        <f t="shared" si="55"/>
        <v>0</v>
      </c>
      <c r="AP317">
        <f t="shared" si="56"/>
        <v>0</v>
      </c>
      <c r="AQ317">
        <f t="shared" si="57"/>
        <v>0</v>
      </c>
      <c r="AR317">
        <f t="shared" si="58"/>
        <v>0</v>
      </c>
      <c r="AS317">
        <f t="shared" si="59"/>
        <v>0</v>
      </c>
      <c r="AT317">
        <f t="shared" si="60"/>
        <v>0</v>
      </c>
    </row>
    <row r="318" spans="33:46" x14ac:dyDescent="0.25">
      <c r="AG318" s="19" t="s">
        <v>99</v>
      </c>
      <c r="AH318">
        <f t="shared" si="49"/>
        <v>5</v>
      </c>
      <c r="AI318">
        <f t="shared" si="61"/>
        <v>4</v>
      </c>
      <c r="AJ318">
        <f t="shared" si="50"/>
        <v>4</v>
      </c>
      <c r="AK318">
        <f t="shared" si="51"/>
        <v>2</v>
      </c>
      <c r="AL318">
        <f t="shared" si="52"/>
        <v>7</v>
      </c>
      <c r="AM318">
        <f t="shared" si="53"/>
        <v>7</v>
      </c>
      <c r="AN318">
        <f t="shared" si="54"/>
        <v>0</v>
      </c>
      <c r="AO318">
        <f t="shared" si="55"/>
        <v>0</v>
      </c>
      <c r="AP318">
        <f t="shared" si="56"/>
        <v>0</v>
      </c>
      <c r="AQ318">
        <f t="shared" si="57"/>
        <v>0</v>
      </c>
      <c r="AR318">
        <f t="shared" si="58"/>
        <v>0</v>
      </c>
      <c r="AS318">
        <f t="shared" si="59"/>
        <v>0</v>
      </c>
      <c r="AT318">
        <f t="shared" si="60"/>
        <v>0</v>
      </c>
    </row>
    <row r="319" spans="33:46" x14ac:dyDescent="0.25">
      <c r="AG319" s="19" t="s">
        <v>100</v>
      </c>
      <c r="AH319">
        <f t="shared" si="49"/>
        <v>7</v>
      </c>
      <c r="AI319">
        <f t="shared" si="61"/>
        <v>6</v>
      </c>
      <c r="AJ319">
        <f t="shared" si="50"/>
        <v>4</v>
      </c>
      <c r="AK319">
        <f t="shared" si="51"/>
        <v>3</v>
      </c>
      <c r="AL319">
        <f t="shared" si="52"/>
        <v>4</v>
      </c>
      <c r="AM319">
        <f t="shared" si="53"/>
        <v>6</v>
      </c>
      <c r="AN319">
        <f t="shared" si="54"/>
        <v>0</v>
      </c>
      <c r="AO319">
        <f t="shared" si="55"/>
        <v>0</v>
      </c>
      <c r="AP319">
        <f t="shared" si="56"/>
        <v>0</v>
      </c>
      <c r="AQ319">
        <f t="shared" si="57"/>
        <v>0</v>
      </c>
      <c r="AR319">
        <f t="shared" si="58"/>
        <v>0</v>
      </c>
      <c r="AS319">
        <f t="shared" si="59"/>
        <v>0</v>
      </c>
      <c r="AT319">
        <f t="shared" si="60"/>
        <v>0</v>
      </c>
    </row>
    <row r="320" spans="33:46" x14ac:dyDescent="0.25">
      <c r="AG320" s="19" t="s">
        <v>101</v>
      </c>
      <c r="AH320">
        <f t="shared" si="49"/>
        <v>0</v>
      </c>
      <c r="AI320">
        <f t="shared" si="61"/>
        <v>0</v>
      </c>
      <c r="AJ320">
        <f t="shared" si="50"/>
        <v>0</v>
      </c>
      <c r="AK320">
        <f t="shared" si="51"/>
        <v>0</v>
      </c>
      <c r="AL320">
        <f t="shared" si="52"/>
        <v>1</v>
      </c>
      <c r="AM320">
        <f t="shared" si="53"/>
        <v>3</v>
      </c>
      <c r="AN320">
        <f t="shared" si="54"/>
        <v>0</v>
      </c>
      <c r="AO320">
        <f t="shared" si="55"/>
        <v>0</v>
      </c>
      <c r="AP320">
        <f t="shared" si="56"/>
        <v>0</v>
      </c>
      <c r="AQ320">
        <f t="shared" si="57"/>
        <v>0</v>
      </c>
      <c r="AR320">
        <f t="shared" si="58"/>
        <v>0</v>
      </c>
      <c r="AS320">
        <f t="shared" si="59"/>
        <v>0</v>
      </c>
      <c r="AT320">
        <f t="shared" si="60"/>
        <v>0</v>
      </c>
    </row>
    <row r="321" spans="33:46" x14ac:dyDescent="0.25">
      <c r="AG321" s="19" t="s">
        <v>102</v>
      </c>
      <c r="AH321">
        <f t="shared" si="49"/>
        <v>5</v>
      </c>
      <c r="AI321">
        <f t="shared" si="61"/>
        <v>3</v>
      </c>
      <c r="AJ321">
        <f t="shared" si="50"/>
        <v>2</v>
      </c>
      <c r="AK321">
        <f t="shared" si="51"/>
        <v>0</v>
      </c>
      <c r="AL321">
        <f t="shared" si="52"/>
        <v>2</v>
      </c>
      <c r="AM321">
        <f t="shared" si="53"/>
        <v>6</v>
      </c>
      <c r="AN321">
        <f t="shared" si="54"/>
        <v>0</v>
      </c>
      <c r="AO321">
        <f t="shared" si="55"/>
        <v>0</v>
      </c>
      <c r="AP321">
        <f t="shared" si="56"/>
        <v>0</v>
      </c>
      <c r="AQ321">
        <f t="shared" si="57"/>
        <v>0</v>
      </c>
      <c r="AR321">
        <f t="shared" si="58"/>
        <v>0</v>
      </c>
      <c r="AS321">
        <f t="shared" si="59"/>
        <v>0</v>
      </c>
      <c r="AT321">
        <f t="shared" si="60"/>
        <v>0</v>
      </c>
    </row>
    <row r="322" spans="33:46" x14ac:dyDescent="0.25">
      <c r="AG322" s="19" t="s">
        <v>262</v>
      </c>
      <c r="AH322">
        <f t="shared" si="49"/>
        <v>5</v>
      </c>
      <c r="AI322">
        <f t="shared" si="61"/>
        <v>4</v>
      </c>
      <c r="AJ322">
        <f t="shared" si="50"/>
        <v>3</v>
      </c>
      <c r="AK322">
        <f t="shared" si="51"/>
        <v>3</v>
      </c>
      <c r="AL322">
        <f t="shared" si="52"/>
        <v>5</v>
      </c>
      <c r="AM322">
        <f t="shared" si="53"/>
        <v>7</v>
      </c>
      <c r="AN322">
        <f t="shared" si="54"/>
        <v>0</v>
      </c>
      <c r="AO322">
        <f t="shared" si="55"/>
        <v>0</v>
      </c>
      <c r="AP322">
        <f t="shared" si="56"/>
        <v>0</v>
      </c>
      <c r="AQ322">
        <f t="shared" si="57"/>
        <v>0</v>
      </c>
      <c r="AR322">
        <f t="shared" si="58"/>
        <v>0</v>
      </c>
      <c r="AS322">
        <f t="shared" si="59"/>
        <v>0</v>
      </c>
      <c r="AT322">
        <f t="shared" si="60"/>
        <v>0</v>
      </c>
    </row>
    <row r="323" spans="33:46" x14ac:dyDescent="0.25">
      <c r="AG323" s="19" t="s">
        <v>103</v>
      </c>
      <c r="AH323">
        <f t="shared" si="49"/>
        <v>5</v>
      </c>
      <c r="AI323">
        <f t="shared" si="61"/>
        <v>4</v>
      </c>
      <c r="AJ323">
        <f t="shared" si="50"/>
        <v>1</v>
      </c>
      <c r="AK323">
        <f t="shared" si="51"/>
        <v>3</v>
      </c>
      <c r="AL323">
        <f t="shared" si="52"/>
        <v>6</v>
      </c>
      <c r="AM323">
        <f t="shared" si="53"/>
        <v>7</v>
      </c>
      <c r="AN323">
        <f t="shared" si="54"/>
        <v>0</v>
      </c>
      <c r="AO323">
        <f t="shared" si="55"/>
        <v>0</v>
      </c>
      <c r="AP323">
        <f t="shared" si="56"/>
        <v>0</v>
      </c>
      <c r="AQ323">
        <f t="shared" si="57"/>
        <v>0</v>
      </c>
      <c r="AR323">
        <f t="shared" si="58"/>
        <v>0</v>
      </c>
      <c r="AS323">
        <f t="shared" si="59"/>
        <v>0</v>
      </c>
      <c r="AT323">
        <f t="shared" si="60"/>
        <v>0</v>
      </c>
    </row>
    <row r="324" spans="33:46" x14ac:dyDescent="0.25">
      <c r="AG324" s="19" t="s">
        <v>104</v>
      </c>
      <c r="AH324">
        <f t="shared" si="49"/>
        <v>0</v>
      </c>
      <c r="AI324">
        <f t="shared" si="61"/>
        <v>0</v>
      </c>
      <c r="AJ324">
        <f t="shared" si="50"/>
        <v>0</v>
      </c>
      <c r="AK324">
        <f t="shared" si="51"/>
        <v>0</v>
      </c>
      <c r="AL324">
        <f t="shared" si="52"/>
        <v>0</v>
      </c>
      <c r="AM324">
        <f t="shared" si="53"/>
        <v>0</v>
      </c>
      <c r="AN324">
        <f t="shared" si="54"/>
        <v>0</v>
      </c>
      <c r="AO324">
        <f t="shared" si="55"/>
        <v>0</v>
      </c>
      <c r="AP324">
        <f t="shared" si="56"/>
        <v>0</v>
      </c>
      <c r="AQ324">
        <f t="shared" si="57"/>
        <v>0</v>
      </c>
      <c r="AR324">
        <f t="shared" si="58"/>
        <v>0</v>
      </c>
      <c r="AS324">
        <f t="shared" si="59"/>
        <v>0</v>
      </c>
      <c r="AT324">
        <f t="shared" si="60"/>
        <v>0</v>
      </c>
    </row>
    <row r="325" spans="33:46" x14ac:dyDescent="0.25">
      <c r="AG325" s="19" t="s">
        <v>105</v>
      </c>
      <c r="AH325">
        <f t="shared" si="49"/>
        <v>7</v>
      </c>
      <c r="AI325">
        <f t="shared" si="61"/>
        <v>7</v>
      </c>
      <c r="AJ325">
        <f t="shared" si="50"/>
        <v>5</v>
      </c>
      <c r="AK325">
        <f t="shared" si="51"/>
        <v>4</v>
      </c>
      <c r="AL325">
        <f t="shared" si="52"/>
        <v>7</v>
      </c>
      <c r="AM325">
        <f t="shared" si="53"/>
        <v>7</v>
      </c>
      <c r="AN325">
        <f t="shared" si="54"/>
        <v>0</v>
      </c>
      <c r="AO325">
        <f t="shared" si="55"/>
        <v>0</v>
      </c>
      <c r="AP325">
        <f t="shared" si="56"/>
        <v>0</v>
      </c>
      <c r="AQ325">
        <f t="shared" si="57"/>
        <v>0</v>
      </c>
      <c r="AR325">
        <f t="shared" si="58"/>
        <v>0</v>
      </c>
      <c r="AS325">
        <f t="shared" si="59"/>
        <v>0</v>
      </c>
      <c r="AT325">
        <f t="shared" si="60"/>
        <v>0</v>
      </c>
    </row>
    <row r="326" spans="33:46" x14ac:dyDescent="0.25">
      <c r="AG326" s="19" t="s">
        <v>106</v>
      </c>
      <c r="AH326">
        <f t="shared" si="49"/>
        <v>6</v>
      </c>
      <c r="AI326">
        <f t="shared" si="61"/>
        <v>5</v>
      </c>
      <c r="AJ326">
        <f t="shared" si="50"/>
        <v>3</v>
      </c>
      <c r="AK326">
        <f t="shared" si="51"/>
        <v>0</v>
      </c>
      <c r="AL326">
        <f t="shared" si="52"/>
        <v>1</v>
      </c>
      <c r="AM326">
        <f t="shared" si="53"/>
        <v>5</v>
      </c>
      <c r="AN326">
        <f t="shared" si="54"/>
        <v>0</v>
      </c>
      <c r="AO326">
        <f t="shared" si="55"/>
        <v>0</v>
      </c>
      <c r="AP326">
        <f t="shared" si="56"/>
        <v>0</v>
      </c>
      <c r="AQ326">
        <f t="shared" si="57"/>
        <v>0</v>
      </c>
      <c r="AR326">
        <f t="shared" si="58"/>
        <v>0</v>
      </c>
      <c r="AS326">
        <f t="shared" si="59"/>
        <v>0</v>
      </c>
      <c r="AT326">
        <f t="shared" si="60"/>
        <v>0</v>
      </c>
    </row>
    <row r="327" spans="33:46" x14ac:dyDescent="0.25">
      <c r="AG327" s="19" t="s">
        <v>107</v>
      </c>
      <c r="AH327">
        <f t="shared" si="49"/>
        <v>7</v>
      </c>
      <c r="AI327">
        <f t="shared" si="61"/>
        <v>7</v>
      </c>
      <c r="AJ327">
        <f t="shared" si="50"/>
        <v>5</v>
      </c>
      <c r="AK327">
        <f t="shared" si="51"/>
        <v>3</v>
      </c>
      <c r="AL327">
        <f t="shared" si="52"/>
        <v>5</v>
      </c>
      <c r="AM327">
        <f t="shared" si="53"/>
        <v>7</v>
      </c>
      <c r="AN327">
        <f t="shared" si="54"/>
        <v>0</v>
      </c>
      <c r="AO327">
        <f t="shared" si="55"/>
        <v>0</v>
      </c>
      <c r="AP327">
        <f t="shared" si="56"/>
        <v>0</v>
      </c>
      <c r="AQ327">
        <f t="shared" si="57"/>
        <v>0</v>
      </c>
      <c r="AR327">
        <f t="shared" si="58"/>
        <v>0</v>
      </c>
      <c r="AS327">
        <f t="shared" si="59"/>
        <v>0</v>
      </c>
      <c r="AT327">
        <f t="shared" si="60"/>
        <v>0</v>
      </c>
    </row>
    <row r="328" spans="33:46" x14ac:dyDescent="0.25">
      <c r="AG328" s="19" t="s">
        <v>108</v>
      </c>
      <c r="AH328">
        <f t="shared" si="49"/>
        <v>3</v>
      </c>
      <c r="AI328">
        <f t="shared" si="61"/>
        <v>2</v>
      </c>
      <c r="AJ328">
        <f t="shared" si="50"/>
        <v>1</v>
      </c>
      <c r="AK328">
        <f t="shared" si="51"/>
        <v>0</v>
      </c>
      <c r="AL328">
        <f t="shared" si="52"/>
        <v>1</v>
      </c>
      <c r="AM328">
        <f t="shared" si="53"/>
        <v>5</v>
      </c>
      <c r="AN328">
        <f t="shared" si="54"/>
        <v>0</v>
      </c>
      <c r="AO328">
        <f t="shared" si="55"/>
        <v>0</v>
      </c>
      <c r="AP328">
        <f t="shared" si="56"/>
        <v>0</v>
      </c>
      <c r="AQ328">
        <f t="shared" si="57"/>
        <v>0</v>
      </c>
      <c r="AR328">
        <f t="shared" si="58"/>
        <v>0</v>
      </c>
      <c r="AS328">
        <f t="shared" si="59"/>
        <v>0</v>
      </c>
      <c r="AT328">
        <f t="shared" si="60"/>
        <v>0</v>
      </c>
    </row>
    <row r="329" spans="33:46" x14ac:dyDescent="0.25">
      <c r="AG329" s="19" t="s">
        <v>109</v>
      </c>
      <c r="AH329">
        <f t="shared" si="49"/>
        <v>7</v>
      </c>
      <c r="AI329">
        <f t="shared" si="61"/>
        <v>4</v>
      </c>
      <c r="AJ329">
        <f t="shared" si="50"/>
        <v>5</v>
      </c>
      <c r="AK329">
        <f t="shared" si="51"/>
        <v>0</v>
      </c>
      <c r="AL329">
        <f t="shared" si="52"/>
        <v>4</v>
      </c>
      <c r="AM329">
        <f t="shared" si="53"/>
        <v>4</v>
      </c>
      <c r="AN329">
        <f t="shared" si="54"/>
        <v>0</v>
      </c>
      <c r="AO329">
        <f t="shared" si="55"/>
        <v>0</v>
      </c>
      <c r="AP329">
        <f t="shared" si="56"/>
        <v>0</v>
      </c>
      <c r="AQ329">
        <f t="shared" si="57"/>
        <v>0</v>
      </c>
      <c r="AR329">
        <f t="shared" si="58"/>
        <v>0</v>
      </c>
      <c r="AS329">
        <f t="shared" si="59"/>
        <v>0</v>
      </c>
      <c r="AT329">
        <f t="shared" si="60"/>
        <v>0</v>
      </c>
    </row>
    <row r="330" spans="33:46" x14ac:dyDescent="0.25">
      <c r="AG330" s="19" t="s">
        <v>110</v>
      </c>
      <c r="AH330">
        <f t="shared" si="49"/>
        <v>2</v>
      </c>
      <c r="AI330">
        <f t="shared" si="61"/>
        <v>0</v>
      </c>
      <c r="AJ330">
        <f t="shared" si="50"/>
        <v>0</v>
      </c>
      <c r="AK330">
        <f t="shared" si="51"/>
        <v>0</v>
      </c>
      <c r="AL330">
        <f t="shared" si="52"/>
        <v>0</v>
      </c>
      <c r="AM330">
        <f t="shared" si="53"/>
        <v>1</v>
      </c>
      <c r="AN330">
        <f t="shared" si="54"/>
        <v>0</v>
      </c>
      <c r="AO330">
        <f t="shared" si="55"/>
        <v>0</v>
      </c>
      <c r="AP330">
        <f t="shared" si="56"/>
        <v>0</v>
      </c>
      <c r="AQ330">
        <f t="shared" si="57"/>
        <v>0</v>
      </c>
      <c r="AR330">
        <f t="shared" si="58"/>
        <v>0</v>
      </c>
      <c r="AS330">
        <f t="shared" si="59"/>
        <v>0</v>
      </c>
      <c r="AT330">
        <f t="shared" si="60"/>
        <v>0</v>
      </c>
    </row>
    <row r="331" spans="33:46" x14ac:dyDescent="0.25">
      <c r="AG331" s="19" t="s">
        <v>111</v>
      </c>
      <c r="AH331">
        <f t="shared" si="49"/>
        <v>0</v>
      </c>
      <c r="AI331">
        <f t="shared" si="61"/>
        <v>0</v>
      </c>
      <c r="AJ331">
        <f t="shared" si="50"/>
        <v>0</v>
      </c>
      <c r="AK331">
        <f t="shared" si="51"/>
        <v>0</v>
      </c>
      <c r="AL331">
        <f t="shared" si="52"/>
        <v>0</v>
      </c>
      <c r="AM331">
        <f t="shared" si="53"/>
        <v>0</v>
      </c>
      <c r="AN331">
        <f t="shared" si="54"/>
        <v>0</v>
      </c>
      <c r="AO331">
        <f t="shared" si="55"/>
        <v>0</v>
      </c>
      <c r="AP331">
        <f t="shared" si="56"/>
        <v>0</v>
      </c>
      <c r="AQ331">
        <f t="shared" si="57"/>
        <v>0</v>
      </c>
      <c r="AR331">
        <f t="shared" si="58"/>
        <v>0</v>
      </c>
      <c r="AS331">
        <f t="shared" si="59"/>
        <v>0</v>
      </c>
      <c r="AT331">
        <f t="shared" si="60"/>
        <v>0</v>
      </c>
    </row>
    <row r="332" spans="33:46" x14ac:dyDescent="0.25">
      <c r="AG332" s="19" t="s">
        <v>112</v>
      </c>
      <c r="AH332">
        <f t="shared" si="49"/>
        <v>0</v>
      </c>
      <c r="AI332">
        <f t="shared" si="61"/>
        <v>0</v>
      </c>
      <c r="AJ332">
        <f t="shared" si="50"/>
        <v>0</v>
      </c>
      <c r="AK332">
        <f t="shared" si="51"/>
        <v>0</v>
      </c>
      <c r="AL332">
        <f t="shared" si="52"/>
        <v>0</v>
      </c>
      <c r="AM332">
        <f t="shared" si="53"/>
        <v>0</v>
      </c>
      <c r="AN332">
        <f t="shared" si="54"/>
        <v>0</v>
      </c>
      <c r="AO332">
        <f t="shared" si="55"/>
        <v>0</v>
      </c>
      <c r="AP332">
        <f t="shared" si="56"/>
        <v>0</v>
      </c>
      <c r="AQ332">
        <f t="shared" si="57"/>
        <v>0</v>
      </c>
      <c r="AR332">
        <f t="shared" si="58"/>
        <v>0</v>
      </c>
      <c r="AS332">
        <f t="shared" si="59"/>
        <v>0</v>
      </c>
      <c r="AT332">
        <f t="shared" si="60"/>
        <v>0</v>
      </c>
    </row>
    <row r="333" spans="33:46" x14ac:dyDescent="0.25">
      <c r="AG333" s="19" t="s">
        <v>113</v>
      </c>
      <c r="AH333">
        <f t="shared" si="49"/>
        <v>0</v>
      </c>
      <c r="AI333">
        <f t="shared" si="61"/>
        <v>0</v>
      </c>
      <c r="AJ333">
        <f t="shared" si="50"/>
        <v>1</v>
      </c>
      <c r="AK333">
        <f t="shared" si="51"/>
        <v>0</v>
      </c>
      <c r="AL333">
        <f t="shared" si="52"/>
        <v>0</v>
      </c>
      <c r="AM333">
        <f t="shared" si="53"/>
        <v>0</v>
      </c>
      <c r="AN333">
        <f t="shared" si="54"/>
        <v>0</v>
      </c>
      <c r="AO333">
        <f t="shared" si="55"/>
        <v>0</v>
      </c>
      <c r="AP333">
        <f t="shared" si="56"/>
        <v>0</v>
      </c>
      <c r="AQ333">
        <f t="shared" si="57"/>
        <v>0</v>
      </c>
      <c r="AR333">
        <f t="shared" si="58"/>
        <v>0</v>
      </c>
      <c r="AS333">
        <f t="shared" si="59"/>
        <v>0</v>
      </c>
      <c r="AT333">
        <f t="shared" si="60"/>
        <v>0</v>
      </c>
    </row>
    <row r="334" spans="33:46" x14ac:dyDescent="0.25">
      <c r="AG334" s="19" t="s">
        <v>114</v>
      </c>
      <c r="AH334">
        <f t="shared" si="49"/>
        <v>3</v>
      </c>
      <c r="AI334">
        <f t="shared" si="61"/>
        <v>3</v>
      </c>
      <c r="AJ334">
        <f t="shared" si="50"/>
        <v>1</v>
      </c>
      <c r="AK334">
        <f t="shared" si="51"/>
        <v>0</v>
      </c>
      <c r="AL334">
        <f t="shared" si="52"/>
        <v>0</v>
      </c>
      <c r="AM334">
        <f t="shared" si="53"/>
        <v>3</v>
      </c>
      <c r="AN334">
        <f t="shared" si="54"/>
        <v>0</v>
      </c>
      <c r="AO334">
        <f t="shared" si="55"/>
        <v>0</v>
      </c>
      <c r="AP334">
        <f t="shared" si="56"/>
        <v>0</v>
      </c>
      <c r="AQ334">
        <f t="shared" si="57"/>
        <v>0</v>
      </c>
      <c r="AR334">
        <f t="shared" si="58"/>
        <v>0</v>
      </c>
      <c r="AS334">
        <f t="shared" si="59"/>
        <v>0</v>
      </c>
      <c r="AT334">
        <f t="shared" si="60"/>
        <v>0</v>
      </c>
    </row>
    <row r="335" spans="33:46" x14ac:dyDescent="0.25">
      <c r="AG335" s="19" t="s">
        <v>115</v>
      </c>
      <c r="AH335">
        <f t="shared" si="49"/>
        <v>2</v>
      </c>
      <c r="AI335">
        <f>COUNTIF($AP51:$AV51,"&gt;=95%")</f>
        <v>2</v>
      </c>
      <c r="AJ335">
        <f t="shared" si="50"/>
        <v>1</v>
      </c>
      <c r="AK335">
        <f t="shared" si="51"/>
        <v>0</v>
      </c>
      <c r="AL335">
        <f t="shared" si="52"/>
        <v>0</v>
      </c>
      <c r="AM335">
        <f t="shared" si="53"/>
        <v>3</v>
      </c>
      <c r="AN335">
        <f t="shared" si="54"/>
        <v>0</v>
      </c>
      <c r="AO335">
        <f t="shared" si="55"/>
        <v>0</v>
      </c>
      <c r="AP335">
        <f t="shared" si="56"/>
        <v>0</v>
      </c>
      <c r="AQ335">
        <f t="shared" si="57"/>
        <v>0</v>
      </c>
      <c r="AR335">
        <f t="shared" si="58"/>
        <v>0</v>
      </c>
      <c r="AS335">
        <f t="shared" si="59"/>
        <v>0</v>
      </c>
      <c r="AT335">
        <f t="shared" si="60"/>
        <v>0</v>
      </c>
    </row>
    <row r="336" spans="33:46" x14ac:dyDescent="0.25">
      <c r="AG336" s="19" t="s">
        <v>116</v>
      </c>
      <c r="AH336">
        <f t="shared" si="49"/>
        <v>7</v>
      </c>
      <c r="AI336">
        <f t="shared" si="61"/>
        <v>6</v>
      </c>
      <c r="AJ336">
        <f t="shared" si="50"/>
        <v>2</v>
      </c>
      <c r="AK336">
        <f t="shared" si="51"/>
        <v>3</v>
      </c>
      <c r="AL336">
        <f t="shared" si="52"/>
        <v>5</v>
      </c>
      <c r="AM336">
        <f t="shared" si="53"/>
        <v>5</v>
      </c>
      <c r="AN336">
        <f t="shared" si="54"/>
        <v>0</v>
      </c>
      <c r="AO336">
        <f t="shared" si="55"/>
        <v>0</v>
      </c>
      <c r="AP336">
        <f t="shared" si="56"/>
        <v>0</v>
      </c>
      <c r="AQ336">
        <f t="shared" si="57"/>
        <v>0</v>
      </c>
      <c r="AR336">
        <f t="shared" si="58"/>
        <v>0</v>
      </c>
      <c r="AS336">
        <f t="shared" si="59"/>
        <v>0</v>
      </c>
      <c r="AT336">
        <f t="shared" si="60"/>
        <v>0</v>
      </c>
    </row>
    <row r="337" spans="33:46" x14ac:dyDescent="0.25">
      <c r="AG337" s="19" t="s">
        <v>117</v>
      </c>
      <c r="AH337">
        <f t="shared" si="49"/>
        <v>3</v>
      </c>
      <c r="AI337">
        <f t="shared" si="61"/>
        <v>3</v>
      </c>
      <c r="AJ337">
        <f t="shared" si="50"/>
        <v>2</v>
      </c>
      <c r="AK337">
        <f t="shared" si="51"/>
        <v>4</v>
      </c>
      <c r="AL337">
        <f t="shared" si="52"/>
        <v>7</v>
      </c>
      <c r="AM337">
        <f t="shared" si="53"/>
        <v>4</v>
      </c>
      <c r="AN337">
        <f t="shared" si="54"/>
        <v>0</v>
      </c>
      <c r="AO337">
        <f t="shared" si="55"/>
        <v>0</v>
      </c>
      <c r="AP337">
        <f t="shared" si="56"/>
        <v>0</v>
      </c>
      <c r="AQ337">
        <f t="shared" si="57"/>
        <v>0</v>
      </c>
      <c r="AR337">
        <f t="shared" si="58"/>
        <v>0</v>
      </c>
      <c r="AS337">
        <f t="shared" si="59"/>
        <v>0</v>
      </c>
      <c r="AT337">
        <f t="shared" si="60"/>
        <v>0</v>
      </c>
    </row>
    <row r="338" spans="33:46" x14ac:dyDescent="0.25">
      <c r="AG338" s="19" t="s">
        <v>118</v>
      </c>
      <c r="AH338">
        <f t="shared" si="49"/>
        <v>7</v>
      </c>
      <c r="AI338">
        <f t="shared" si="61"/>
        <v>5</v>
      </c>
      <c r="AJ338">
        <f t="shared" si="50"/>
        <v>3</v>
      </c>
      <c r="AK338">
        <f t="shared" si="51"/>
        <v>3</v>
      </c>
      <c r="AL338">
        <f t="shared" si="52"/>
        <v>7</v>
      </c>
      <c r="AM338">
        <f t="shared" si="53"/>
        <v>7</v>
      </c>
      <c r="AN338">
        <f t="shared" si="54"/>
        <v>0</v>
      </c>
      <c r="AO338">
        <f t="shared" si="55"/>
        <v>0</v>
      </c>
      <c r="AP338">
        <f t="shared" si="56"/>
        <v>0</v>
      </c>
      <c r="AQ338">
        <f t="shared" si="57"/>
        <v>0</v>
      </c>
      <c r="AR338">
        <f t="shared" si="58"/>
        <v>0</v>
      </c>
      <c r="AS338">
        <f t="shared" si="59"/>
        <v>0</v>
      </c>
      <c r="AT338">
        <f t="shared" si="60"/>
        <v>0</v>
      </c>
    </row>
    <row r="339" spans="33:46" x14ac:dyDescent="0.25">
      <c r="AG339" s="19" t="s">
        <v>119</v>
      </c>
      <c r="AH339">
        <f t="shared" si="49"/>
        <v>7</v>
      </c>
      <c r="AI339">
        <f t="shared" si="61"/>
        <v>7</v>
      </c>
      <c r="AJ339">
        <f t="shared" si="50"/>
        <v>5</v>
      </c>
      <c r="AK339">
        <f t="shared" si="51"/>
        <v>6</v>
      </c>
      <c r="AL339">
        <f t="shared" si="52"/>
        <v>7</v>
      </c>
      <c r="AM339">
        <f t="shared" si="53"/>
        <v>7</v>
      </c>
      <c r="AN339">
        <f t="shared" si="54"/>
        <v>0</v>
      </c>
      <c r="AO339">
        <f t="shared" si="55"/>
        <v>0</v>
      </c>
      <c r="AP339">
        <f t="shared" si="56"/>
        <v>0</v>
      </c>
      <c r="AQ339">
        <f t="shared" si="57"/>
        <v>0</v>
      </c>
      <c r="AR339">
        <f t="shared" si="58"/>
        <v>0</v>
      </c>
      <c r="AS339">
        <f t="shared" si="59"/>
        <v>0</v>
      </c>
      <c r="AT339">
        <f t="shared" si="60"/>
        <v>0</v>
      </c>
    </row>
    <row r="340" spans="33:46" x14ac:dyDescent="0.25">
      <c r="AG340" s="19" t="s">
        <v>120</v>
      </c>
      <c r="AH340">
        <f t="shared" si="49"/>
        <v>6</v>
      </c>
      <c r="AI340">
        <f t="shared" si="61"/>
        <v>5</v>
      </c>
      <c r="AJ340">
        <f t="shared" si="50"/>
        <v>4</v>
      </c>
      <c r="AK340">
        <f t="shared" si="51"/>
        <v>1</v>
      </c>
      <c r="AL340">
        <f t="shared" si="52"/>
        <v>1</v>
      </c>
      <c r="AM340">
        <f t="shared" si="53"/>
        <v>5</v>
      </c>
      <c r="AN340">
        <f t="shared" si="54"/>
        <v>0</v>
      </c>
      <c r="AO340">
        <f t="shared" si="55"/>
        <v>0</v>
      </c>
      <c r="AP340">
        <f t="shared" si="56"/>
        <v>0</v>
      </c>
      <c r="AQ340">
        <f t="shared" si="57"/>
        <v>0</v>
      </c>
      <c r="AR340">
        <f t="shared" si="58"/>
        <v>0</v>
      </c>
      <c r="AS340">
        <f t="shared" si="59"/>
        <v>0</v>
      </c>
      <c r="AT340">
        <f t="shared" si="60"/>
        <v>0</v>
      </c>
    </row>
    <row r="341" spans="33:46" x14ac:dyDescent="0.25">
      <c r="AG341" s="19" t="s">
        <v>121</v>
      </c>
      <c r="AH341">
        <f t="shared" si="49"/>
        <v>7</v>
      </c>
      <c r="AI341">
        <f t="shared" si="61"/>
        <v>7</v>
      </c>
      <c r="AJ341">
        <f t="shared" si="50"/>
        <v>6</v>
      </c>
      <c r="AK341">
        <f t="shared" si="51"/>
        <v>5</v>
      </c>
      <c r="AL341">
        <f t="shared" si="52"/>
        <v>7</v>
      </c>
      <c r="AM341">
        <f t="shared" si="53"/>
        <v>7</v>
      </c>
      <c r="AN341">
        <f t="shared" si="54"/>
        <v>0</v>
      </c>
      <c r="AO341">
        <f t="shared" si="55"/>
        <v>0</v>
      </c>
      <c r="AP341">
        <f t="shared" si="56"/>
        <v>0</v>
      </c>
      <c r="AQ341">
        <f t="shared" si="57"/>
        <v>0</v>
      </c>
      <c r="AR341">
        <f t="shared" si="58"/>
        <v>0</v>
      </c>
      <c r="AS341">
        <f t="shared" si="59"/>
        <v>0</v>
      </c>
      <c r="AT341">
        <f t="shared" si="60"/>
        <v>0</v>
      </c>
    </row>
    <row r="342" spans="33:46" x14ac:dyDescent="0.25">
      <c r="AG342" s="19" t="s">
        <v>122</v>
      </c>
      <c r="AH342">
        <f t="shared" si="49"/>
        <v>6</v>
      </c>
      <c r="AI342">
        <f t="shared" si="61"/>
        <v>6</v>
      </c>
      <c r="AJ342">
        <f t="shared" si="50"/>
        <v>4</v>
      </c>
      <c r="AK342">
        <f t="shared" si="51"/>
        <v>1</v>
      </c>
      <c r="AL342">
        <f t="shared" si="52"/>
        <v>5</v>
      </c>
      <c r="AM342">
        <f t="shared" si="53"/>
        <v>7</v>
      </c>
      <c r="AN342">
        <f t="shared" si="54"/>
        <v>0</v>
      </c>
      <c r="AO342">
        <f t="shared" si="55"/>
        <v>0</v>
      </c>
      <c r="AP342">
        <f t="shared" si="56"/>
        <v>0</v>
      </c>
      <c r="AQ342">
        <f t="shared" si="57"/>
        <v>0</v>
      </c>
      <c r="AR342">
        <f t="shared" si="58"/>
        <v>0</v>
      </c>
      <c r="AS342">
        <f t="shared" si="59"/>
        <v>0</v>
      </c>
      <c r="AT342">
        <f t="shared" si="60"/>
        <v>0</v>
      </c>
    </row>
    <row r="343" spans="33:46" x14ac:dyDescent="0.25">
      <c r="AG343" s="19" t="s">
        <v>123</v>
      </c>
      <c r="AH343">
        <f t="shared" si="49"/>
        <v>6</v>
      </c>
      <c r="AI343">
        <f t="shared" si="61"/>
        <v>6</v>
      </c>
      <c r="AJ343">
        <f t="shared" si="50"/>
        <v>2</v>
      </c>
      <c r="AK343">
        <f t="shared" si="51"/>
        <v>2</v>
      </c>
      <c r="AL343">
        <f t="shared" si="52"/>
        <v>7</v>
      </c>
      <c r="AM343">
        <f t="shared" si="53"/>
        <v>7</v>
      </c>
      <c r="AN343">
        <f t="shared" si="54"/>
        <v>0</v>
      </c>
      <c r="AO343">
        <f t="shared" si="55"/>
        <v>0</v>
      </c>
      <c r="AP343">
        <f t="shared" si="56"/>
        <v>0</v>
      </c>
      <c r="AQ343">
        <f t="shared" si="57"/>
        <v>0</v>
      </c>
      <c r="AR343">
        <f t="shared" si="58"/>
        <v>0</v>
      </c>
      <c r="AS343">
        <f t="shared" si="59"/>
        <v>0</v>
      </c>
      <c r="AT343">
        <f t="shared" si="60"/>
        <v>0</v>
      </c>
    </row>
    <row r="344" spans="33:46" x14ac:dyDescent="0.25">
      <c r="AG344" s="19" t="s">
        <v>263</v>
      </c>
      <c r="AH344">
        <f t="shared" si="49"/>
        <v>7</v>
      </c>
      <c r="AI344">
        <f t="shared" si="61"/>
        <v>7</v>
      </c>
      <c r="AJ344">
        <f t="shared" si="50"/>
        <v>7</v>
      </c>
      <c r="AK344">
        <f t="shared" si="51"/>
        <v>7</v>
      </c>
      <c r="AL344">
        <f t="shared" si="52"/>
        <v>7</v>
      </c>
      <c r="AM344">
        <f t="shared" si="53"/>
        <v>7</v>
      </c>
      <c r="AN344">
        <f t="shared" si="54"/>
        <v>0</v>
      </c>
      <c r="AO344">
        <f t="shared" si="55"/>
        <v>0</v>
      </c>
      <c r="AP344">
        <f t="shared" si="56"/>
        <v>0</v>
      </c>
      <c r="AQ344">
        <f t="shared" si="57"/>
        <v>0</v>
      </c>
      <c r="AR344">
        <f t="shared" si="58"/>
        <v>0</v>
      </c>
      <c r="AS344">
        <f t="shared" si="59"/>
        <v>0</v>
      </c>
      <c r="AT344">
        <f t="shared" si="60"/>
        <v>0</v>
      </c>
    </row>
    <row r="345" spans="33:46" x14ac:dyDescent="0.25">
      <c r="AG345" s="19" t="s">
        <v>124</v>
      </c>
      <c r="AH345">
        <f t="shared" si="49"/>
        <v>4</v>
      </c>
      <c r="AI345">
        <f t="shared" si="61"/>
        <v>3</v>
      </c>
      <c r="AJ345">
        <f t="shared" si="50"/>
        <v>0</v>
      </c>
      <c r="AK345">
        <f t="shared" si="51"/>
        <v>0</v>
      </c>
      <c r="AL345">
        <f t="shared" si="52"/>
        <v>5</v>
      </c>
      <c r="AM345">
        <f t="shared" si="53"/>
        <v>2</v>
      </c>
      <c r="AN345">
        <f t="shared" si="54"/>
        <v>0</v>
      </c>
      <c r="AO345">
        <f t="shared" si="55"/>
        <v>0</v>
      </c>
      <c r="AP345">
        <f t="shared" si="56"/>
        <v>0</v>
      </c>
      <c r="AQ345">
        <f t="shared" si="57"/>
        <v>0</v>
      </c>
      <c r="AR345">
        <f t="shared" si="58"/>
        <v>0</v>
      </c>
      <c r="AS345">
        <f t="shared" si="59"/>
        <v>0</v>
      </c>
      <c r="AT345">
        <f t="shared" si="60"/>
        <v>0</v>
      </c>
    </row>
    <row r="346" spans="33:46" x14ac:dyDescent="0.25">
      <c r="AG346" s="19" t="s">
        <v>125</v>
      </c>
      <c r="AH346">
        <f t="shared" si="49"/>
        <v>4</v>
      </c>
      <c r="AI346">
        <f t="shared" si="61"/>
        <v>6</v>
      </c>
      <c r="AJ346">
        <f t="shared" si="50"/>
        <v>0</v>
      </c>
      <c r="AK346">
        <f t="shared" si="51"/>
        <v>1</v>
      </c>
      <c r="AL346">
        <f t="shared" si="52"/>
        <v>3</v>
      </c>
      <c r="AM346">
        <f t="shared" si="53"/>
        <v>3</v>
      </c>
      <c r="AN346">
        <f t="shared" si="54"/>
        <v>0</v>
      </c>
      <c r="AO346">
        <f t="shared" si="55"/>
        <v>0</v>
      </c>
      <c r="AP346">
        <f t="shared" si="56"/>
        <v>0</v>
      </c>
      <c r="AQ346">
        <f t="shared" si="57"/>
        <v>0</v>
      </c>
      <c r="AR346">
        <f t="shared" si="58"/>
        <v>0</v>
      </c>
      <c r="AS346">
        <f t="shared" si="59"/>
        <v>0</v>
      </c>
      <c r="AT346">
        <f t="shared" si="60"/>
        <v>0</v>
      </c>
    </row>
    <row r="347" spans="33:46" x14ac:dyDescent="0.25">
      <c r="AG347" s="19" t="s">
        <v>126</v>
      </c>
      <c r="AH347">
        <f t="shared" si="49"/>
        <v>0</v>
      </c>
      <c r="AI347">
        <f t="shared" si="61"/>
        <v>0</v>
      </c>
      <c r="AJ347">
        <f t="shared" si="50"/>
        <v>0</v>
      </c>
      <c r="AK347">
        <f t="shared" si="51"/>
        <v>0</v>
      </c>
      <c r="AL347">
        <f t="shared" si="52"/>
        <v>0</v>
      </c>
      <c r="AM347">
        <f t="shared" si="53"/>
        <v>0</v>
      </c>
      <c r="AN347">
        <f t="shared" si="54"/>
        <v>0</v>
      </c>
      <c r="AO347">
        <f t="shared" si="55"/>
        <v>0</v>
      </c>
      <c r="AP347">
        <f t="shared" si="56"/>
        <v>0</v>
      </c>
      <c r="AQ347">
        <f t="shared" si="57"/>
        <v>0</v>
      </c>
      <c r="AR347">
        <f t="shared" si="58"/>
        <v>0</v>
      </c>
      <c r="AS347">
        <f t="shared" si="59"/>
        <v>0</v>
      </c>
      <c r="AT347">
        <f t="shared" si="60"/>
        <v>0</v>
      </c>
    </row>
    <row r="348" spans="33:46" x14ac:dyDescent="0.25">
      <c r="AG348" s="19" t="s">
        <v>127</v>
      </c>
      <c r="AH348">
        <f t="shared" si="49"/>
        <v>7</v>
      </c>
      <c r="AI348">
        <f t="shared" si="61"/>
        <v>7</v>
      </c>
      <c r="AJ348">
        <f t="shared" si="50"/>
        <v>7</v>
      </c>
      <c r="AK348">
        <f t="shared" si="51"/>
        <v>6</v>
      </c>
      <c r="AL348">
        <f t="shared" si="52"/>
        <v>7</v>
      </c>
      <c r="AM348">
        <f t="shared" si="53"/>
        <v>7</v>
      </c>
      <c r="AN348">
        <f t="shared" si="54"/>
        <v>0</v>
      </c>
      <c r="AO348">
        <f t="shared" si="55"/>
        <v>0</v>
      </c>
      <c r="AP348">
        <f t="shared" si="56"/>
        <v>0</v>
      </c>
      <c r="AQ348">
        <f t="shared" si="57"/>
        <v>0</v>
      </c>
      <c r="AR348">
        <f t="shared" si="58"/>
        <v>0</v>
      </c>
      <c r="AS348">
        <f t="shared" si="59"/>
        <v>0</v>
      </c>
      <c r="AT348">
        <f t="shared" si="60"/>
        <v>0</v>
      </c>
    </row>
    <row r="349" spans="33:46" x14ac:dyDescent="0.25">
      <c r="AG349" s="19" t="s">
        <v>128</v>
      </c>
      <c r="AH349">
        <f t="shared" si="49"/>
        <v>3</v>
      </c>
      <c r="AI349">
        <f t="shared" si="61"/>
        <v>2</v>
      </c>
      <c r="AJ349">
        <f t="shared" si="50"/>
        <v>2</v>
      </c>
      <c r="AK349">
        <f t="shared" si="51"/>
        <v>3</v>
      </c>
      <c r="AL349">
        <f t="shared" si="52"/>
        <v>7</v>
      </c>
      <c r="AM349">
        <f t="shared" si="53"/>
        <v>7</v>
      </c>
      <c r="AN349">
        <f t="shared" si="54"/>
        <v>0</v>
      </c>
      <c r="AO349">
        <f t="shared" si="55"/>
        <v>0</v>
      </c>
      <c r="AP349">
        <f t="shared" si="56"/>
        <v>0</v>
      </c>
      <c r="AQ349">
        <f t="shared" si="57"/>
        <v>0</v>
      </c>
      <c r="AR349">
        <f t="shared" si="58"/>
        <v>0</v>
      </c>
      <c r="AS349">
        <f t="shared" si="59"/>
        <v>0</v>
      </c>
      <c r="AT349">
        <f t="shared" si="60"/>
        <v>0</v>
      </c>
    </row>
    <row r="350" spans="33:46" x14ac:dyDescent="0.25">
      <c r="AG350" s="19" t="s">
        <v>129</v>
      </c>
      <c r="AH350">
        <f t="shared" si="49"/>
        <v>7</v>
      </c>
      <c r="AI350">
        <f t="shared" si="61"/>
        <v>7</v>
      </c>
      <c r="AJ350">
        <f t="shared" si="50"/>
        <v>2</v>
      </c>
      <c r="AK350">
        <f t="shared" si="51"/>
        <v>0</v>
      </c>
      <c r="AL350">
        <f t="shared" si="52"/>
        <v>6</v>
      </c>
      <c r="AM350">
        <f t="shared" si="53"/>
        <v>4</v>
      </c>
      <c r="AN350">
        <f t="shared" si="54"/>
        <v>0</v>
      </c>
      <c r="AO350">
        <f t="shared" si="55"/>
        <v>0</v>
      </c>
      <c r="AP350">
        <f t="shared" si="56"/>
        <v>0</v>
      </c>
      <c r="AQ350">
        <f t="shared" si="57"/>
        <v>0</v>
      </c>
      <c r="AR350">
        <f t="shared" si="58"/>
        <v>0</v>
      </c>
      <c r="AS350">
        <f t="shared" si="59"/>
        <v>0</v>
      </c>
      <c r="AT350">
        <f t="shared" si="60"/>
        <v>0</v>
      </c>
    </row>
    <row r="351" spans="33:46" x14ac:dyDescent="0.25">
      <c r="AG351" s="19" t="s">
        <v>130</v>
      </c>
      <c r="AH351">
        <f t="shared" si="49"/>
        <v>7</v>
      </c>
      <c r="AI351">
        <f t="shared" si="61"/>
        <v>6</v>
      </c>
      <c r="AJ351">
        <f t="shared" si="50"/>
        <v>4</v>
      </c>
      <c r="AK351">
        <f t="shared" si="51"/>
        <v>5</v>
      </c>
      <c r="AL351">
        <f t="shared" si="52"/>
        <v>6</v>
      </c>
      <c r="AM351">
        <f t="shared" si="53"/>
        <v>7</v>
      </c>
      <c r="AN351">
        <f t="shared" si="54"/>
        <v>0</v>
      </c>
      <c r="AO351">
        <f t="shared" si="55"/>
        <v>0</v>
      </c>
      <c r="AP351">
        <f t="shared" si="56"/>
        <v>0</v>
      </c>
      <c r="AQ351">
        <f t="shared" si="57"/>
        <v>0</v>
      </c>
      <c r="AR351">
        <f t="shared" si="58"/>
        <v>0</v>
      </c>
      <c r="AS351">
        <f t="shared" si="59"/>
        <v>0</v>
      </c>
      <c r="AT351">
        <f t="shared" si="60"/>
        <v>0</v>
      </c>
    </row>
    <row r="352" spans="33:46" x14ac:dyDescent="0.25">
      <c r="AG352" s="19" t="s">
        <v>131</v>
      </c>
      <c r="AH352">
        <f t="shared" si="49"/>
        <v>2</v>
      </c>
      <c r="AI352">
        <f t="shared" si="61"/>
        <v>0</v>
      </c>
      <c r="AJ352">
        <f t="shared" si="50"/>
        <v>2</v>
      </c>
      <c r="AK352">
        <f t="shared" si="51"/>
        <v>0</v>
      </c>
      <c r="AL352">
        <f t="shared" si="52"/>
        <v>1</v>
      </c>
      <c r="AM352">
        <f t="shared" si="53"/>
        <v>3</v>
      </c>
      <c r="AN352">
        <f t="shared" si="54"/>
        <v>0</v>
      </c>
      <c r="AO352">
        <f t="shared" si="55"/>
        <v>0</v>
      </c>
      <c r="AP352">
        <f t="shared" si="56"/>
        <v>0</v>
      </c>
      <c r="AQ352">
        <f t="shared" si="57"/>
        <v>0</v>
      </c>
      <c r="AR352">
        <f t="shared" si="58"/>
        <v>0</v>
      </c>
      <c r="AS352">
        <f t="shared" si="59"/>
        <v>0</v>
      </c>
      <c r="AT352">
        <f t="shared" si="60"/>
        <v>0</v>
      </c>
    </row>
    <row r="353" spans="33:46" x14ac:dyDescent="0.25">
      <c r="AG353" s="19" t="s">
        <v>132</v>
      </c>
      <c r="AH353">
        <f t="shared" si="49"/>
        <v>0</v>
      </c>
      <c r="AI353">
        <f t="shared" si="61"/>
        <v>0</v>
      </c>
      <c r="AJ353">
        <f t="shared" si="50"/>
        <v>0</v>
      </c>
      <c r="AK353">
        <f t="shared" si="51"/>
        <v>0</v>
      </c>
      <c r="AL353">
        <f t="shared" si="52"/>
        <v>0</v>
      </c>
      <c r="AM353">
        <f t="shared" si="53"/>
        <v>0</v>
      </c>
      <c r="AN353">
        <f t="shared" si="54"/>
        <v>0</v>
      </c>
      <c r="AO353">
        <f t="shared" si="55"/>
        <v>0</v>
      </c>
      <c r="AP353">
        <f t="shared" si="56"/>
        <v>0</v>
      </c>
      <c r="AQ353">
        <f t="shared" si="57"/>
        <v>0</v>
      </c>
      <c r="AR353">
        <f t="shared" si="58"/>
        <v>0</v>
      </c>
      <c r="AS353">
        <f t="shared" si="59"/>
        <v>0</v>
      </c>
      <c r="AT353">
        <f t="shared" si="60"/>
        <v>0</v>
      </c>
    </row>
    <row r="354" spans="33:46" x14ac:dyDescent="0.25">
      <c r="AG354" s="19" t="s">
        <v>133</v>
      </c>
      <c r="AH354">
        <f>COUNTIF($AH70:$AN70,"&gt;=95%")</f>
        <v>7</v>
      </c>
      <c r="AI354">
        <f>COUNTIF($AP70:$AV70,"&gt;=95%")</f>
        <v>5</v>
      </c>
      <c r="AJ354">
        <f t="shared" si="50"/>
        <v>3</v>
      </c>
      <c r="AK354">
        <f t="shared" si="51"/>
        <v>0</v>
      </c>
      <c r="AL354">
        <f t="shared" si="52"/>
        <v>4</v>
      </c>
      <c r="AM354">
        <f t="shared" si="53"/>
        <v>7</v>
      </c>
      <c r="AN354">
        <f t="shared" si="54"/>
        <v>0</v>
      </c>
      <c r="AO354">
        <f t="shared" si="55"/>
        <v>0</v>
      </c>
      <c r="AP354">
        <f t="shared" si="56"/>
        <v>0</v>
      </c>
      <c r="AQ354">
        <f t="shared" si="57"/>
        <v>0</v>
      </c>
      <c r="AR354">
        <f t="shared" si="58"/>
        <v>0</v>
      </c>
      <c r="AS354">
        <f t="shared" si="59"/>
        <v>0</v>
      </c>
      <c r="AT354">
        <f t="shared" si="60"/>
        <v>0</v>
      </c>
    </row>
    <row r="355" spans="33:46" x14ac:dyDescent="0.25">
      <c r="AG355" s="19" t="s">
        <v>134</v>
      </c>
      <c r="AH355">
        <f t="shared" si="49"/>
        <v>1</v>
      </c>
      <c r="AI355">
        <f t="shared" si="61"/>
        <v>2</v>
      </c>
      <c r="AJ355">
        <f t="shared" si="50"/>
        <v>1</v>
      </c>
      <c r="AK355">
        <f t="shared" si="51"/>
        <v>1</v>
      </c>
      <c r="AL355">
        <f t="shared" si="52"/>
        <v>0</v>
      </c>
      <c r="AM355">
        <f t="shared" si="53"/>
        <v>3</v>
      </c>
      <c r="AN355">
        <f t="shared" si="54"/>
        <v>0</v>
      </c>
      <c r="AO355">
        <f t="shared" si="55"/>
        <v>0</v>
      </c>
      <c r="AP355">
        <f t="shared" si="56"/>
        <v>0</v>
      </c>
      <c r="AQ355">
        <f t="shared" si="57"/>
        <v>0</v>
      </c>
      <c r="AR355">
        <f t="shared" si="58"/>
        <v>0</v>
      </c>
      <c r="AS355">
        <f t="shared" si="59"/>
        <v>0</v>
      </c>
      <c r="AT355">
        <f t="shared" si="60"/>
        <v>0</v>
      </c>
    </row>
    <row r="356" spans="33:46" x14ac:dyDescent="0.25">
      <c r="AG356" s="19" t="s">
        <v>135</v>
      </c>
      <c r="AH356">
        <f t="shared" si="49"/>
        <v>6</v>
      </c>
      <c r="AI356">
        <f t="shared" si="61"/>
        <v>6</v>
      </c>
      <c r="AJ356">
        <f t="shared" si="50"/>
        <v>3</v>
      </c>
      <c r="AK356">
        <f t="shared" si="51"/>
        <v>1</v>
      </c>
      <c r="AL356">
        <f t="shared" si="52"/>
        <v>4</v>
      </c>
      <c r="AM356">
        <f t="shared" si="53"/>
        <v>6</v>
      </c>
      <c r="AN356">
        <f t="shared" si="54"/>
        <v>0</v>
      </c>
      <c r="AO356">
        <f t="shared" si="55"/>
        <v>0</v>
      </c>
      <c r="AP356">
        <f t="shared" si="56"/>
        <v>0</v>
      </c>
      <c r="AQ356">
        <f t="shared" si="57"/>
        <v>0</v>
      </c>
      <c r="AR356">
        <f t="shared" si="58"/>
        <v>0</v>
      </c>
      <c r="AS356">
        <f t="shared" si="59"/>
        <v>0</v>
      </c>
      <c r="AT356">
        <f t="shared" si="60"/>
        <v>0</v>
      </c>
    </row>
    <row r="357" spans="33:46" x14ac:dyDescent="0.25">
      <c r="AG357" s="19" t="s">
        <v>136</v>
      </c>
      <c r="AH357">
        <f t="shared" ref="AH357:AH420" si="62">COUNTIF($AH73:$AN73,"&gt;=95%")</f>
        <v>0</v>
      </c>
      <c r="AI357">
        <f t="shared" ref="AI357:AI420" si="63">COUNTIF($AP73:$AV73,"&gt;=95%")</f>
        <v>0</v>
      </c>
      <c r="AJ357">
        <f t="shared" ref="AJ357:AJ420" si="64">COUNTIF($AX73:$BD73,"&gt;=95%")</f>
        <v>0</v>
      </c>
      <c r="AK357">
        <f t="shared" ref="AK357:AK420" si="65">COUNTIF($BF73:$BL73,"&gt;=95%")</f>
        <v>0</v>
      </c>
      <c r="AL357">
        <f t="shared" ref="AL357:AL420" si="66">COUNTIF($BN73:$BT73,"&gt;=95%")</f>
        <v>0</v>
      </c>
      <c r="AM357">
        <f t="shared" ref="AM357:AM420" si="67">COUNTIF($BV73:$CB73,"&gt;=95%")</f>
        <v>1</v>
      </c>
      <c r="AN357">
        <f t="shared" ref="AN357:AN420" si="68">COUNTIF($CD73:$CJ73,"&gt;=95%")</f>
        <v>0</v>
      </c>
      <c r="AO357">
        <f t="shared" ref="AO357:AO420" si="69">COUNTIF($CL73:$CR73,"&gt;=95%")</f>
        <v>0</v>
      </c>
      <c r="AP357">
        <f t="shared" ref="AP357:AP420" si="70">COUNTIF($CT73:$CZ73,"&gt;=95%")</f>
        <v>0</v>
      </c>
      <c r="AQ357">
        <f t="shared" ref="AQ357:AQ420" si="71">COUNTIF($DB73:$DH73,"&gt;=95%")</f>
        <v>0</v>
      </c>
      <c r="AR357">
        <f t="shared" ref="AR357:AR420" si="72">COUNTIF($DJ73:$DP73,"&gt;=95%")</f>
        <v>0</v>
      </c>
      <c r="AS357">
        <f t="shared" ref="AS357:AS420" si="73">COUNTIF($DR73:$DX73,"&gt;=95%")</f>
        <v>0</v>
      </c>
      <c r="AT357">
        <f t="shared" ref="AT357:AT420" si="74">COUNTIF($DZ73:$EF73,"&gt;=95%")</f>
        <v>0</v>
      </c>
    </row>
    <row r="358" spans="33:46" x14ac:dyDescent="0.25">
      <c r="AG358" s="19" t="s">
        <v>137</v>
      </c>
      <c r="AH358">
        <f t="shared" si="62"/>
        <v>3</v>
      </c>
      <c r="AI358">
        <f t="shared" si="63"/>
        <v>3</v>
      </c>
      <c r="AJ358">
        <f t="shared" si="64"/>
        <v>1</v>
      </c>
      <c r="AK358">
        <f t="shared" si="65"/>
        <v>4</v>
      </c>
      <c r="AL358">
        <f t="shared" si="66"/>
        <v>4</v>
      </c>
      <c r="AM358">
        <f t="shared" si="67"/>
        <v>3</v>
      </c>
      <c r="AN358">
        <f t="shared" si="68"/>
        <v>0</v>
      </c>
      <c r="AO358">
        <f t="shared" si="69"/>
        <v>0</v>
      </c>
      <c r="AP358">
        <f t="shared" si="70"/>
        <v>0</v>
      </c>
      <c r="AQ358">
        <f t="shared" si="71"/>
        <v>0</v>
      </c>
      <c r="AR358">
        <f t="shared" si="72"/>
        <v>0</v>
      </c>
      <c r="AS358">
        <f t="shared" si="73"/>
        <v>0</v>
      </c>
      <c r="AT358">
        <f t="shared" si="74"/>
        <v>0</v>
      </c>
    </row>
    <row r="359" spans="33:46" x14ac:dyDescent="0.25">
      <c r="AG359" s="19" t="s">
        <v>138</v>
      </c>
      <c r="AH359">
        <f t="shared" si="62"/>
        <v>7</v>
      </c>
      <c r="AI359">
        <f t="shared" si="63"/>
        <v>7</v>
      </c>
      <c r="AJ359">
        <f t="shared" si="64"/>
        <v>7</v>
      </c>
      <c r="AK359">
        <f t="shared" si="65"/>
        <v>6</v>
      </c>
      <c r="AL359">
        <f t="shared" si="66"/>
        <v>7</v>
      </c>
      <c r="AM359">
        <f t="shared" si="67"/>
        <v>7</v>
      </c>
      <c r="AN359">
        <f t="shared" si="68"/>
        <v>0</v>
      </c>
      <c r="AO359">
        <f t="shared" si="69"/>
        <v>0</v>
      </c>
      <c r="AP359">
        <f t="shared" si="70"/>
        <v>0</v>
      </c>
      <c r="AQ359">
        <f t="shared" si="71"/>
        <v>0</v>
      </c>
      <c r="AR359">
        <f t="shared" si="72"/>
        <v>0</v>
      </c>
      <c r="AS359">
        <f t="shared" si="73"/>
        <v>0</v>
      </c>
      <c r="AT359">
        <f t="shared" si="74"/>
        <v>0</v>
      </c>
    </row>
    <row r="360" spans="33:46" x14ac:dyDescent="0.25">
      <c r="AG360" s="19" t="s">
        <v>139</v>
      </c>
      <c r="AH360">
        <f t="shared" si="62"/>
        <v>2</v>
      </c>
      <c r="AI360">
        <f t="shared" si="63"/>
        <v>0</v>
      </c>
      <c r="AJ360">
        <f t="shared" si="64"/>
        <v>0</v>
      </c>
      <c r="AK360">
        <f t="shared" si="65"/>
        <v>0</v>
      </c>
      <c r="AL360">
        <f t="shared" si="66"/>
        <v>2</v>
      </c>
      <c r="AM360">
        <f t="shared" si="67"/>
        <v>1</v>
      </c>
      <c r="AN360">
        <f t="shared" si="68"/>
        <v>0</v>
      </c>
      <c r="AO360">
        <f t="shared" si="69"/>
        <v>0</v>
      </c>
      <c r="AP360">
        <f t="shared" si="70"/>
        <v>0</v>
      </c>
      <c r="AQ360">
        <f t="shared" si="71"/>
        <v>0</v>
      </c>
      <c r="AR360">
        <f t="shared" si="72"/>
        <v>0</v>
      </c>
      <c r="AS360">
        <f t="shared" si="73"/>
        <v>0</v>
      </c>
      <c r="AT360">
        <f t="shared" si="74"/>
        <v>0</v>
      </c>
    </row>
    <row r="361" spans="33:46" x14ac:dyDescent="0.25">
      <c r="AG361" s="19" t="s">
        <v>140</v>
      </c>
      <c r="AH361">
        <f t="shared" si="62"/>
        <v>6</v>
      </c>
      <c r="AI361">
        <f t="shared" si="63"/>
        <v>4</v>
      </c>
      <c r="AJ361">
        <f t="shared" si="64"/>
        <v>3</v>
      </c>
      <c r="AK361">
        <f t="shared" si="65"/>
        <v>1</v>
      </c>
      <c r="AL361">
        <f t="shared" si="66"/>
        <v>1</v>
      </c>
      <c r="AM361">
        <f t="shared" si="67"/>
        <v>3</v>
      </c>
      <c r="AN361">
        <f t="shared" si="68"/>
        <v>0</v>
      </c>
      <c r="AO361">
        <f t="shared" si="69"/>
        <v>0</v>
      </c>
      <c r="AP361">
        <f t="shared" si="70"/>
        <v>0</v>
      </c>
      <c r="AQ361">
        <f t="shared" si="71"/>
        <v>0</v>
      </c>
      <c r="AR361">
        <f t="shared" si="72"/>
        <v>0</v>
      </c>
      <c r="AS361">
        <f t="shared" si="73"/>
        <v>0</v>
      </c>
      <c r="AT361">
        <f t="shared" si="74"/>
        <v>0</v>
      </c>
    </row>
    <row r="362" spans="33:46" x14ac:dyDescent="0.25">
      <c r="AG362" s="19" t="s">
        <v>141</v>
      </c>
      <c r="AH362">
        <f t="shared" si="62"/>
        <v>0</v>
      </c>
      <c r="AI362">
        <f t="shared" si="63"/>
        <v>0</v>
      </c>
      <c r="AJ362">
        <f t="shared" si="64"/>
        <v>0</v>
      </c>
      <c r="AK362">
        <f t="shared" si="65"/>
        <v>0</v>
      </c>
      <c r="AL362">
        <f t="shared" si="66"/>
        <v>0</v>
      </c>
      <c r="AM362">
        <f t="shared" si="67"/>
        <v>0</v>
      </c>
      <c r="AN362">
        <f t="shared" si="68"/>
        <v>0</v>
      </c>
      <c r="AO362">
        <f t="shared" si="69"/>
        <v>0</v>
      </c>
      <c r="AP362">
        <f t="shared" si="70"/>
        <v>0</v>
      </c>
      <c r="AQ362">
        <f t="shared" si="71"/>
        <v>0</v>
      </c>
      <c r="AR362">
        <f t="shared" si="72"/>
        <v>0</v>
      </c>
      <c r="AS362">
        <f t="shared" si="73"/>
        <v>0</v>
      </c>
      <c r="AT362">
        <f t="shared" si="74"/>
        <v>0</v>
      </c>
    </row>
    <row r="363" spans="33:46" x14ac:dyDescent="0.25">
      <c r="AG363" s="19" t="s">
        <v>142</v>
      </c>
      <c r="AH363">
        <f t="shared" si="62"/>
        <v>1</v>
      </c>
      <c r="AI363">
        <f t="shared" si="63"/>
        <v>0</v>
      </c>
      <c r="AJ363">
        <f t="shared" si="64"/>
        <v>2</v>
      </c>
      <c r="AK363">
        <f t="shared" si="65"/>
        <v>0</v>
      </c>
      <c r="AL363">
        <f t="shared" si="66"/>
        <v>0</v>
      </c>
      <c r="AM363">
        <f t="shared" si="67"/>
        <v>2</v>
      </c>
      <c r="AN363">
        <f t="shared" si="68"/>
        <v>0</v>
      </c>
      <c r="AO363">
        <f t="shared" si="69"/>
        <v>0</v>
      </c>
      <c r="AP363">
        <f t="shared" si="70"/>
        <v>0</v>
      </c>
      <c r="AQ363">
        <f t="shared" si="71"/>
        <v>0</v>
      </c>
      <c r="AR363">
        <f t="shared" si="72"/>
        <v>0</v>
      </c>
      <c r="AS363">
        <f t="shared" si="73"/>
        <v>0</v>
      </c>
      <c r="AT363">
        <f t="shared" si="74"/>
        <v>0</v>
      </c>
    </row>
    <row r="364" spans="33:46" x14ac:dyDescent="0.25">
      <c r="AG364" s="19" t="s">
        <v>143</v>
      </c>
      <c r="AH364">
        <f t="shared" si="62"/>
        <v>6</v>
      </c>
      <c r="AI364">
        <f t="shared" si="63"/>
        <v>4</v>
      </c>
      <c r="AJ364">
        <f t="shared" si="64"/>
        <v>4</v>
      </c>
      <c r="AK364">
        <f t="shared" si="65"/>
        <v>0</v>
      </c>
      <c r="AL364">
        <f t="shared" si="66"/>
        <v>0</v>
      </c>
      <c r="AM364">
        <f t="shared" si="67"/>
        <v>4</v>
      </c>
      <c r="AN364">
        <f t="shared" si="68"/>
        <v>0</v>
      </c>
      <c r="AO364">
        <f t="shared" si="69"/>
        <v>0</v>
      </c>
      <c r="AP364">
        <f t="shared" si="70"/>
        <v>0</v>
      </c>
      <c r="AQ364">
        <f t="shared" si="71"/>
        <v>0</v>
      </c>
      <c r="AR364">
        <f t="shared" si="72"/>
        <v>0</v>
      </c>
      <c r="AS364">
        <f t="shared" si="73"/>
        <v>0</v>
      </c>
      <c r="AT364">
        <f t="shared" si="74"/>
        <v>0</v>
      </c>
    </row>
    <row r="365" spans="33:46" x14ac:dyDescent="0.25">
      <c r="AG365" s="19" t="s">
        <v>144</v>
      </c>
      <c r="AH365">
        <f t="shared" si="62"/>
        <v>0</v>
      </c>
      <c r="AI365">
        <f t="shared" si="63"/>
        <v>0</v>
      </c>
      <c r="AJ365">
        <f t="shared" si="64"/>
        <v>0</v>
      </c>
      <c r="AK365">
        <f t="shared" si="65"/>
        <v>0</v>
      </c>
      <c r="AL365">
        <f t="shared" si="66"/>
        <v>0</v>
      </c>
      <c r="AM365">
        <f t="shared" si="67"/>
        <v>0</v>
      </c>
      <c r="AN365">
        <f t="shared" si="68"/>
        <v>0</v>
      </c>
      <c r="AO365">
        <f t="shared" si="69"/>
        <v>0</v>
      </c>
      <c r="AP365">
        <f t="shared" si="70"/>
        <v>0</v>
      </c>
      <c r="AQ365">
        <f t="shared" si="71"/>
        <v>0</v>
      </c>
      <c r="AR365">
        <f t="shared" si="72"/>
        <v>0</v>
      </c>
      <c r="AS365">
        <f t="shared" si="73"/>
        <v>0</v>
      </c>
      <c r="AT365">
        <f t="shared" si="74"/>
        <v>0</v>
      </c>
    </row>
    <row r="366" spans="33:46" x14ac:dyDescent="0.25">
      <c r="AG366" s="19" t="s">
        <v>145</v>
      </c>
      <c r="AH366">
        <f t="shared" si="62"/>
        <v>4</v>
      </c>
      <c r="AI366">
        <f t="shared" si="63"/>
        <v>5</v>
      </c>
      <c r="AJ366">
        <f t="shared" si="64"/>
        <v>2</v>
      </c>
      <c r="AK366">
        <f t="shared" si="65"/>
        <v>0</v>
      </c>
      <c r="AL366">
        <f t="shared" si="66"/>
        <v>0</v>
      </c>
      <c r="AM366">
        <f t="shared" si="67"/>
        <v>2</v>
      </c>
      <c r="AN366">
        <f t="shared" si="68"/>
        <v>0</v>
      </c>
      <c r="AO366">
        <f t="shared" si="69"/>
        <v>0</v>
      </c>
      <c r="AP366">
        <f t="shared" si="70"/>
        <v>0</v>
      </c>
      <c r="AQ366">
        <f t="shared" si="71"/>
        <v>0</v>
      </c>
      <c r="AR366">
        <f t="shared" si="72"/>
        <v>0</v>
      </c>
      <c r="AS366">
        <f t="shared" si="73"/>
        <v>0</v>
      </c>
      <c r="AT366">
        <f t="shared" si="74"/>
        <v>0</v>
      </c>
    </row>
    <row r="367" spans="33:46" x14ac:dyDescent="0.25">
      <c r="AG367" s="19" t="s">
        <v>146</v>
      </c>
      <c r="AH367">
        <f t="shared" si="62"/>
        <v>6</v>
      </c>
      <c r="AI367">
        <f t="shared" si="63"/>
        <v>3</v>
      </c>
      <c r="AJ367">
        <f t="shared" si="64"/>
        <v>4</v>
      </c>
      <c r="AK367">
        <f t="shared" si="65"/>
        <v>1</v>
      </c>
      <c r="AL367">
        <f t="shared" si="66"/>
        <v>7</v>
      </c>
      <c r="AM367">
        <f t="shared" si="67"/>
        <v>7</v>
      </c>
      <c r="AN367">
        <f t="shared" si="68"/>
        <v>0</v>
      </c>
      <c r="AO367">
        <f t="shared" si="69"/>
        <v>0</v>
      </c>
      <c r="AP367">
        <f t="shared" si="70"/>
        <v>0</v>
      </c>
      <c r="AQ367">
        <f t="shared" si="71"/>
        <v>0</v>
      </c>
      <c r="AR367">
        <f t="shared" si="72"/>
        <v>0</v>
      </c>
      <c r="AS367">
        <f t="shared" si="73"/>
        <v>0</v>
      </c>
      <c r="AT367">
        <f t="shared" si="74"/>
        <v>0</v>
      </c>
    </row>
    <row r="368" spans="33:46" x14ac:dyDescent="0.25">
      <c r="AG368" s="19" t="s">
        <v>147</v>
      </c>
      <c r="AH368">
        <f t="shared" si="62"/>
        <v>6</v>
      </c>
      <c r="AI368">
        <f t="shared" si="63"/>
        <v>5</v>
      </c>
      <c r="AJ368">
        <f t="shared" si="64"/>
        <v>0</v>
      </c>
      <c r="AK368">
        <f t="shared" si="65"/>
        <v>0</v>
      </c>
      <c r="AL368">
        <f t="shared" si="66"/>
        <v>0</v>
      </c>
      <c r="AM368">
        <f t="shared" si="67"/>
        <v>4</v>
      </c>
      <c r="AN368">
        <f t="shared" si="68"/>
        <v>0</v>
      </c>
      <c r="AO368">
        <f t="shared" si="69"/>
        <v>0</v>
      </c>
      <c r="AP368">
        <f t="shared" si="70"/>
        <v>0</v>
      </c>
      <c r="AQ368">
        <f t="shared" si="71"/>
        <v>0</v>
      </c>
      <c r="AR368">
        <f t="shared" si="72"/>
        <v>0</v>
      </c>
      <c r="AS368">
        <f t="shared" si="73"/>
        <v>0</v>
      </c>
      <c r="AT368">
        <f t="shared" si="74"/>
        <v>0</v>
      </c>
    </row>
    <row r="369" spans="33:46" x14ac:dyDescent="0.25">
      <c r="AG369" s="19" t="s">
        <v>148</v>
      </c>
      <c r="AH369">
        <f t="shared" si="62"/>
        <v>0</v>
      </c>
      <c r="AI369">
        <f t="shared" si="63"/>
        <v>0</v>
      </c>
      <c r="AJ369">
        <f t="shared" si="64"/>
        <v>0</v>
      </c>
      <c r="AK369">
        <f t="shared" si="65"/>
        <v>0</v>
      </c>
      <c r="AL369">
        <f t="shared" si="66"/>
        <v>0</v>
      </c>
      <c r="AM369">
        <f t="shared" si="67"/>
        <v>0</v>
      </c>
      <c r="AN369">
        <f t="shared" si="68"/>
        <v>0</v>
      </c>
      <c r="AO369">
        <f t="shared" si="69"/>
        <v>0</v>
      </c>
      <c r="AP369">
        <f t="shared" si="70"/>
        <v>0</v>
      </c>
      <c r="AQ369">
        <f t="shared" si="71"/>
        <v>0</v>
      </c>
      <c r="AR369">
        <f t="shared" si="72"/>
        <v>0</v>
      </c>
      <c r="AS369">
        <f t="shared" si="73"/>
        <v>0</v>
      </c>
      <c r="AT369">
        <f t="shared" si="74"/>
        <v>0</v>
      </c>
    </row>
    <row r="370" spans="33:46" x14ac:dyDescent="0.25">
      <c r="AG370" s="19" t="s">
        <v>149</v>
      </c>
      <c r="AH370">
        <f t="shared" si="62"/>
        <v>0</v>
      </c>
      <c r="AI370">
        <f t="shared" si="63"/>
        <v>0</v>
      </c>
      <c r="AJ370">
        <f t="shared" si="64"/>
        <v>0</v>
      </c>
      <c r="AK370">
        <f t="shared" si="65"/>
        <v>0</v>
      </c>
      <c r="AL370">
        <f t="shared" si="66"/>
        <v>0</v>
      </c>
      <c r="AM370">
        <f t="shared" si="67"/>
        <v>1</v>
      </c>
      <c r="AN370">
        <f t="shared" si="68"/>
        <v>0</v>
      </c>
      <c r="AO370">
        <f t="shared" si="69"/>
        <v>0</v>
      </c>
      <c r="AP370">
        <f t="shared" si="70"/>
        <v>0</v>
      </c>
      <c r="AQ370">
        <f t="shared" si="71"/>
        <v>0</v>
      </c>
      <c r="AR370">
        <f t="shared" si="72"/>
        <v>0</v>
      </c>
      <c r="AS370">
        <f t="shared" si="73"/>
        <v>0</v>
      </c>
      <c r="AT370">
        <f t="shared" si="74"/>
        <v>0</v>
      </c>
    </row>
    <row r="371" spans="33:46" x14ac:dyDescent="0.25">
      <c r="AG371" s="19" t="s">
        <v>150</v>
      </c>
      <c r="AH371">
        <f t="shared" si="62"/>
        <v>6</v>
      </c>
      <c r="AI371">
        <f t="shared" si="63"/>
        <v>5</v>
      </c>
      <c r="AJ371">
        <f t="shared" si="64"/>
        <v>4</v>
      </c>
      <c r="AK371">
        <f t="shared" si="65"/>
        <v>1</v>
      </c>
      <c r="AL371">
        <f t="shared" si="66"/>
        <v>2</v>
      </c>
      <c r="AM371">
        <f t="shared" si="67"/>
        <v>7</v>
      </c>
      <c r="AN371">
        <f t="shared" si="68"/>
        <v>0</v>
      </c>
      <c r="AO371">
        <f t="shared" si="69"/>
        <v>0</v>
      </c>
      <c r="AP371">
        <f t="shared" si="70"/>
        <v>0</v>
      </c>
      <c r="AQ371">
        <f t="shared" si="71"/>
        <v>0</v>
      </c>
      <c r="AR371">
        <f t="shared" si="72"/>
        <v>0</v>
      </c>
      <c r="AS371">
        <f t="shared" si="73"/>
        <v>0</v>
      </c>
      <c r="AT371">
        <f t="shared" si="74"/>
        <v>0</v>
      </c>
    </row>
    <row r="372" spans="33:46" x14ac:dyDescent="0.25">
      <c r="AG372" s="19" t="s">
        <v>151</v>
      </c>
      <c r="AH372">
        <f t="shared" si="62"/>
        <v>7</v>
      </c>
      <c r="AI372">
        <f t="shared" si="63"/>
        <v>1</v>
      </c>
      <c r="AJ372">
        <f t="shared" si="64"/>
        <v>2</v>
      </c>
      <c r="AK372">
        <f t="shared" si="65"/>
        <v>0</v>
      </c>
      <c r="AL372">
        <f t="shared" si="66"/>
        <v>3</v>
      </c>
      <c r="AM372">
        <f t="shared" si="67"/>
        <v>5</v>
      </c>
      <c r="AN372">
        <f t="shared" si="68"/>
        <v>0</v>
      </c>
      <c r="AO372">
        <f t="shared" si="69"/>
        <v>0</v>
      </c>
      <c r="AP372">
        <f t="shared" si="70"/>
        <v>0</v>
      </c>
      <c r="AQ372">
        <f t="shared" si="71"/>
        <v>0</v>
      </c>
      <c r="AR372">
        <f t="shared" si="72"/>
        <v>0</v>
      </c>
      <c r="AS372">
        <f t="shared" si="73"/>
        <v>0</v>
      </c>
      <c r="AT372">
        <f t="shared" si="74"/>
        <v>0</v>
      </c>
    </row>
    <row r="373" spans="33:46" x14ac:dyDescent="0.25">
      <c r="AG373" s="19" t="s">
        <v>152</v>
      </c>
      <c r="AH373">
        <f t="shared" si="62"/>
        <v>7</v>
      </c>
      <c r="AI373">
        <f t="shared" si="63"/>
        <v>7</v>
      </c>
      <c r="AJ373">
        <f t="shared" si="64"/>
        <v>4</v>
      </c>
      <c r="AK373">
        <f t="shared" si="65"/>
        <v>1</v>
      </c>
      <c r="AL373">
        <f t="shared" si="66"/>
        <v>7</v>
      </c>
      <c r="AM373">
        <f t="shared" si="67"/>
        <v>7</v>
      </c>
      <c r="AN373">
        <f t="shared" si="68"/>
        <v>0</v>
      </c>
      <c r="AO373">
        <f t="shared" si="69"/>
        <v>0</v>
      </c>
      <c r="AP373">
        <f t="shared" si="70"/>
        <v>0</v>
      </c>
      <c r="AQ373">
        <f t="shared" si="71"/>
        <v>0</v>
      </c>
      <c r="AR373">
        <f t="shared" si="72"/>
        <v>0</v>
      </c>
      <c r="AS373">
        <f t="shared" si="73"/>
        <v>0</v>
      </c>
      <c r="AT373">
        <f t="shared" si="74"/>
        <v>0</v>
      </c>
    </row>
    <row r="374" spans="33:46" x14ac:dyDescent="0.25">
      <c r="AG374" s="19" t="s">
        <v>153</v>
      </c>
      <c r="AH374">
        <f t="shared" si="62"/>
        <v>5</v>
      </c>
      <c r="AI374">
        <f t="shared" si="63"/>
        <v>4</v>
      </c>
      <c r="AJ374">
        <f t="shared" si="64"/>
        <v>0</v>
      </c>
      <c r="AK374">
        <f t="shared" si="65"/>
        <v>0</v>
      </c>
      <c r="AL374">
        <f t="shared" si="66"/>
        <v>1</v>
      </c>
      <c r="AM374">
        <f t="shared" si="67"/>
        <v>1</v>
      </c>
      <c r="AN374">
        <f t="shared" si="68"/>
        <v>0</v>
      </c>
      <c r="AO374">
        <f t="shared" si="69"/>
        <v>0</v>
      </c>
      <c r="AP374">
        <f t="shared" si="70"/>
        <v>0</v>
      </c>
      <c r="AQ374">
        <f t="shared" si="71"/>
        <v>0</v>
      </c>
      <c r="AR374">
        <f t="shared" si="72"/>
        <v>0</v>
      </c>
      <c r="AS374">
        <f t="shared" si="73"/>
        <v>0</v>
      </c>
      <c r="AT374">
        <f t="shared" si="74"/>
        <v>0</v>
      </c>
    </row>
    <row r="375" spans="33:46" x14ac:dyDescent="0.25">
      <c r="AG375" s="19" t="s">
        <v>154</v>
      </c>
      <c r="AH375">
        <f t="shared" si="62"/>
        <v>4</v>
      </c>
      <c r="AI375">
        <f t="shared" si="63"/>
        <v>1</v>
      </c>
      <c r="AJ375">
        <f t="shared" si="64"/>
        <v>0</v>
      </c>
      <c r="AK375">
        <f t="shared" si="65"/>
        <v>0</v>
      </c>
      <c r="AL375">
        <f t="shared" si="66"/>
        <v>1</v>
      </c>
      <c r="AM375">
        <f t="shared" si="67"/>
        <v>1</v>
      </c>
      <c r="AN375">
        <f t="shared" si="68"/>
        <v>0</v>
      </c>
      <c r="AO375">
        <f t="shared" si="69"/>
        <v>0</v>
      </c>
      <c r="AP375">
        <f t="shared" si="70"/>
        <v>0</v>
      </c>
      <c r="AQ375">
        <f t="shared" si="71"/>
        <v>0</v>
      </c>
      <c r="AR375">
        <f t="shared" si="72"/>
        <v>0</v>
      </c>
      <c r="AS375">
        <f t="shared" si="73"/>
        <v>0</v>
      </c>
      <c r="AT375">
        <f t="shared" si="74"/>
        <v>0</v>
      </c>
    </row>
    <row r="376" spans="33:46" x14ac:dyDescent="0.25">
      <c r="AG376" s="19" t="s">
        <v>155</v>
      </c>
      <c r="AH376">
        <f t="shared" si="62"/>
        <v>6</v>
      </c>
      <c r="AI376">
        <f t="shared" si="63"/>
        <v>0</v>
      </c>
      <c r="AJ376">
        <f t="shared" si="64"/>
        <v>0</v>
      </c>
      <c r="AK376">
        <f t="shared" si="65"/>
        <v>1</v>
      </c>
      <c r="AL376">
        <f t="shared" si="66"/>
        <v>6</v>
      </c>
      <c r="AM376">
        <f t="shared" si="67"/>
        <v>6</v>
      </c>
      <c r="AN376">
        <f t="shared" si="68"/>
        <v>0</v>
      </c>
      <c r="AO376">
        <f t="shared" si="69"/>
        <v>0</v>
      </c>
      <c r="AP376">
        <f t="shared" si="70"/>
        <v>0</v>
      </c>
      <c r="AQ376">
        <f t="shared" si="71"/>
        <v>0</v>
      </c>
      <c r="AR376">
        <f t="shared" si="72"/>
        <v>0</v>
      </c>
      <c r="AS376">
        <f t="shared" si="73"/>
        <v>0</v>
      </c>
      <c r="AT376">
        <f t="shared" si="74"/>
        <v>0</v>
      </c>
    </row>
    <row r="377" spans="33:46" x14ac:dyDescent="0.25">
      <c r="AG377" s="19" t="s">
        <v>156</v>
      </c>
      <c r="AH377">
        <f t="shared" si="62"/>
        <v>6</v>
      </c>
      <c r="AI377">
        <f t="shared" si="63"/>
        <v>4</v>
      </c>
      <c r="AJ377">
        <f t="shared" si="64"/>
        <v>0</v>
      </c>
      <c r="AK377">
        <f t="shared" si="65"/>
        <v>0</v>
      </c>
      <c r="AL377">
        <f t="shared" si="66"/>
        <v>4</v>
      </c>
      <c r="AM377">
        <f t="shared" si="67"/>
        <v>5</v>
      </c>
      <c r="AN377">
        <f t="shared" si="68"/>
        <v>0</v>
      </c>
      <c r="AO377">
        <f t="shared" si="69"/>
        <v>0</v>
      </c>
      <c r="AP377">
        <f t="shared" si="70"/>
        <v>0</v>
      </c>
      <c r="AQ377">
        <f t="shared" si="71"/>
        <v>0</v>
      </c>
      <c r="AR377">
        <f t="shared" si="72"/>
        <v>0</v>
      </c>
      <c r="AS377">
        <f t="shared" si="73"/>
        <v>0</v>
      </c>
      <c r="AT377">
        <f t="shared" si="74"/>
        <v>0</v>
      </c>
    </row>
    <row r="378" spans="33:46" x14ac:dyDescent="0.25">
      <c r="AG378" s="19" t="s">
        <v>157</v>
      </c>
      <c r="AH378">
        <f t="shared" si="62"/>
        <v>0</v>
      </c>
      <c r="AI378">
        <f t="shared" si="63"/>
        <v>0</v>
      </c>
      <c r="AJ378">
        <f t="shared" si="64"/>
        <v>0</v>
      </c>
      <c r="AK378">
        <f t="shared" si="65"/>
        <v>0</v>
      </c>
      <c r="AL378">
        <f t="shared" si="66"/>
        <v>0</v>
      </c>
      <c r="AM378">
        <f t="shared" si="67"/>
        <v>0</v>
      </c>
      <c r="AN378">
        <f t="shared" si="68"/>
        <v>0</v>
      </c>
      <c r="AO378">
        <f t="shared" si="69"/>
        <v>0</v>
      </c>
      <c r="AP378">
        <f t="shared" si="70"/>
        <v>0</v>
      </c>
      <c r="AQ378">
        <f t="shared" si="71"/>
        <v>0</v>
      </c>
      <c r="AR378">
        <f t="shared" si="72"/>
        <v>0</v>
      </c>
      <c r="AS378">
        <f t="shared" si="73"/>
        <v>0</v>
      </c>
      <c r="AT378">
        <f t="shared" si="74"/>
        <v>0</v>
      </c>
    </row>
    <row r="379" spans="33:46" x14ac:dyDescent="0.25">
      <c r="AG379" s="19" t="s">
        <v>158</v>
      </c>
      <c r="AH379">
        <f t="shared" si="62"/>
        <v>4</v>
      </c>
      <c r="AI379">
        <f t="shared" si="63"/>
        <v>6</v>
      </c>
      <c r="AJ379">
        <f t="shared" si="64"/>
        <v>4</v>
      </c>
      <c r="AK379">
        <f t="shared" si="65"/>
        <v>1</v>
      </c>
      <c r="AL379">
        <f t="shared" si="66"/>
        <v>5</v>
      </c>
      <c r="AM379">
        <f t="shared" si="67"/>
        <v>5</v>
      </c>
      <c r="AN379">
        <f t="shared" si="68"/>
        <v>0</v>
      </c>
      <c r="AO379">
        <f t="shared" si="69"/>
        <v>0</v>
      </c>
      <c r="AP379">
        <f t="shared" si="70"/>
        <v>0</v>
      </c>
      <c r="AQ379">
        <f t="shared" si="71"/>
        <v>0</v>
      </c>
      <c r="AR379">
        <f t="shared" si="72"/>
        <v>0</v>
      </c>
      <c r="AS379">
        <f t="shared" si="73"/>
        <v>0</v>
      </c>
      <c r="AT379">
        <f t="shared" si="74"/>
        <v>0</v>
      </c>
    </row>
    <row r="380" spans="33:46" x14ac:dyDescent="0.25">
      <c r="AG380" s="19" t="s">
        <v>159</v>
      </c>
      <c r="AH380">
        <f t="shared" si="62"/>
        <v>1</v>
      </c>
      <c r="AI380">
        <f t="shared" si="63"/>
        <v>2</v>
      </c>
      <c r="AJ380">
        <f t="shared" si="64"/>
        <v>0</v>
      </c>
      <c r="AK380">
        <f t="shared" si="65"/>
        <v>0</v>
      </c>
      <c r="AL380">
        <f t="shared" si="66"/>
        <v>0</v>
      </c>
      <c r="AM380">
        <f t="shared" si="67"/>
        <v>1</v>
      </c>
      <c r="AN380">
        <f t="shared" si="68"/>
        <v>0</v>
      </c>
      <c r="AO380">
        <f t="shared" si="69"/>
        <v>0</v>
      </c>
      <c r="AP380">
        <f t="shared" si="70"/>
        <v>0</v>
      </c>
      <c r="AQ380">
        <f t="shared" si="71"/>
        <v>0</v>
      </c>
      <c r="AR380">
        <f t="shared" si="72"/>
        <v>0</v>
      </c>
      <c r="AS380">
        <f t="shared" si="73"/>
        <v>0</v>
      </c>
      <c r="AT380">
        <f t="shared" si="74"/>
        <v>0</v>
      </c>
    </row>
    <row r="381" spans="33:46" x14ac:dyDescent="0.25">
      <c r="AG381" s="19" t="s">
        <v>160</v>
      </c>
      <c r="AH381">
        <f t="shared" si="62"/>
        <v>1</v>
      </c>
      <c r="AI381">
        <f t="shared" si="63"/>
        <v>0</v>
      </c>
      <c r="AJ381">
        <f t="shared" si="64"/>
        <v>0</v>
      </c>
      <c r="AK381">
        <f t="shared" si="65"/>
        <v>0</v>
      </c>
      <c r="AL381">
        <f t="shared" si="66"/>
        <v>0</v>
      </c>
      <c r="AM381">
        <f t="shared" si="67"/>
        <v>1</v>
      </c>
      <c r="AN381">
        <f t="shared" si="68"/>
        <v>0</v>
      </c>
      <c r="AO381">
        <f t="shared" si="69"/>
        <v>0</v>
      </c>
      <c r="AP381">
        <f t="shared" si="70"/>
        <v>0</v>
      </c>
      <c r="AQ381">
        <f t="shared" si="71"/>
        <v>0</v>
      </c>
      <c r="AR381">
        <f t="shared" si="72"/>
        <v>0</v>
      </c>
      <c r="AS381">
        <f t="shared" si="73"/>
        <v>0</v>
      </c>
      <c r="AT381">
        <f t="shared" si="74"/>
        <v>0</v>
      </c>
    </row>
    <row r="382" spans="33:46" x14ac:dyDescent="0.25">
      <c r="AG382" s="19" t="s">
        <v>161</v>
      </c>
      <c r="AH382">
        <f t="shared" si="62"/>
        <v>1</v>
      </c>
      <c r="AI382">
        <f t="shared" si="63"/>
        <v>0</v>
      </c>
      <c r="AJ382">
        <f t="shared" si="64"/>
        <v>0</v>
      </c>
      <c r="AK382">
        <f t="shared" si="65"/>
        <v>0</v>
      </c>
      <c r="AL382">
        <f t="shared" si="66"/>
        <v>1</v>
      </c>
      <c r="AM382">
        <f t="shared" si="67"/>
        <v>2</v>
      </c>
      <c r="AN382">
        <f t="shared" si="68"/>
        <v>0</v>
      </c>
      <c r="AO382">
        <f t="shared" si="69"/>
        <v>0</v>
      </c>
      <c r="AP382">
        <f t="shared" si="70"/>
        <v>0</v>
      </c>
      <c r="AQ382">
        <f t="shared" si="71"/>
        <v>0</v>
      </c>
      <c r="AR382">
        <f t="shared" si="72"/>
        <v>0</v>
      </c>
      <c r="AS382">
        <f t="shared" si="73"/>
        <v>0</v>
      </c>
      <c r="AT382">
        <f t="shared" si="74"/>
        <v>0</v>
      </c>
    </row>
    <row r="383" spans="33:46" x14ac:dyDescent="0.25">
      <c r="AG383" s="19" t="s">
        <v>162</v>
      </c>
      <c r="AH383">
        <f t="shared" si="62"/>
        <v>0</v>
      </c>
      <c r="AI383">
        <f t="shared" si="63"/>
        <v>2</v>
      </c>
      <c r="AJ383">
        <f t="shared" si="64"/>
        <v>1</v>
      </c>
      <c r="AK383">
        <f t="shared" si="65"/>
        <v>1</v>
      </c>
      <c r="AL383">
        <f t="shared" si="66"/>
        <v>4</v>
      </c>
      <c r="AM383">
        <f t="shared" si="67"/>
        <v>3</v>
      </c>
      <c r="AN383">
        <f t="shared" si="68"/>
        <v>0</v>
      </c>
      <c r="AO383">
        <f t="shared" si="69"/>
        <v>0</v>
      </c>
      <c r="AP383">
        <f t="shared" si="70"/>
        <v>0</v>
      </c>
      <c r="AQ383">
        <f t="shared" si="71"/>
        <v>0</v>
      </c>
      <c r="AR383">
        <f t="shared" si="72"/>
        <v>0</v>
      </c>
      <c r="AS383">
        <f t="shared" si="73"/>
        <v>0</v>
      </c>
      <c r="AT383">
        <f t="shared" si="74"/>
        <v>0</v>
      </c>
    </row>
    <row r="384" spans="33:46" x14ac:dyDescent="0.25">
      <c r="AG384" s="19" t="s">
        <v>163</v>
      </c>
      <c r="AH384">
        <f t="shared" si="62"/>
        <v>4</v>
      </c>
      <c r="AI384">
        <f t="shared" si="63"/>
        <v>5</v>
      </c>
      <c r="AJ384">
        <f t="shared" si="64"/>
        <v>2</v>
      </c>
      <c r="AK384">
        <f t="shared" si="65"/>
        <v>2</v>
      </c>
      <c r="AL384">
        <f t="shared" si="66"/>
        <v>3</v>
      </c>
      <c r="AM384">
        <f t="shared" si="67"/>
        <v>5</v>
      </c>
      <c r="AN384">
        <f t="shared" si="68"/>
        <v>0</v>
      </c>
      <c r="AO384">
        <f t="shared" si="69"/>
        <v>0</v>
      </c>
      <c r="AP384">
        <f t="shared" si="70"/>
        <v>0</v>
      </c>
      <c r="AQ384">
        <f t="shared" si="71"/>
        <v>0</v>
      </c>
      <c r="AR384">
        <f t="shared" si="72"/>
        <v>0</v>
      </c>
      <c r="AS384">
        <f t="shared" si="73"/>
        <v>0</v>
      </c>
      <c r="AT384">
        <f t="shared" si="74"/>
        <v>0</v>
      </c>
    </row>
    <row r="385" spans="33:46" x14ac:dyDescent="0.25">
      <c r="AG385" s="19" t="s">
        <v>164</v>
      </c>
      <c r="AH385">
        <f t="shared" si="62"/>
        <v>3</v>
      </c>
      <c r="AI385">
        <f t="shared" si="63"/>
        <v>6</v>
      </c>
      <c r="AJ385">
        <f t="shared" si="64"/>
        <v>1</v>
      </c>
      <c r="AK385">
        <f t="shared" si="65"/>
        <v>1</v>
      </c>
      <c r="AL385">
        <f t="shared" si="66"/>
        <v>3</v>
      </c>
      <c r="AM385">
        <f t="shared" si="67"/>
        <v>2</v>
      </c>
      <c r="AN385">
        <f t="shared" si="68"/>
        <v>0</v>
      </c>
      <c r="AO385">
        <f t="shared" si="69"/>
        <v>0</v>
      </c>
      <c r="AP385">
        <f t="shared" si="70"/>
        <v>0</v>
      </c>
      <c r="AQ385">
        <f t="shared" si="71"/>
        <v>0</v>
      </c>
      <c r="AR385">
        <f t="shared" si="72"/>
        <v>0</v>
      </c>
      <c r="AS385">
        <f t="shared" si="73"/>
        <v>0</v>
      </c>
      <c r="AT385">
        <f t="shared" si="74"/>
        <v>0</v>
      </c>
    </row>
    <row r="386" spans="33:46" x14ac:dyDescent="0.25">
      <c r="AG386" s="19" t="s">
        <v>165</v>
      </c>
      <c r="AH386">
        <f t="shared" si="62"/>
        <v>3</v>
      </c>
      <c r="AI386">
        <f t="shared" si="63"/>
        <v>2</v>
      </c>
      <c r="AJ386">
        <f t="shared" si="64"/>
        <v>5</v>
      </c>
      <c r="AK386">
        <f t="shared" si="65"/>
        <v>3</v>
      </c>
      <c r="AL386">
        <f t="shared" si="66"/>
        <v>4</v>
      </c>
      <c r="AM386">
        <f t="shared" si="67"/>
        <v>5</v>
      </c>
      <c r="AN386">
        <f t="shared" si="68"/>
        <v>0</v>
      </c>
      <c r="AO386">
        <f t="shared" si="69"/>
        <v>0</v>
      </c>
      <c r="AP386">
        <f t="shared" si="70"/>
        <v>0</v>
      </c>
      <c r="AQ386">
        <f t="shared" si="71"/>
        <v>0</v>
      </c>
      <c r="AR386">
        <f t="shared" si="72"/>
        <v>0</v>
      </c>
      <c r="AS386">
        <f t="shared" si="73"/>
        <v>0</v>
      </c>
      <c r="AT386">
        <f t="shared" si="74"/>
        <v>0</v>
      </c>
    </row>
    <row r="387" spans="33:46" x14ac:dyDescent="0.25">
      <c r="AG387" s="19" t="s">
        <v>166</v>
      </c>
      <c r="AH387">
        <f t="shared" si="62"/>
        <v>7</v>
      </c>
      <c r="AI387">
        <f t="shared" si="63"/>
        <v>7</v>
      </c>
      <c r="AJ387">
        <f t="shared" si="64"/>
        <v>3</v>
      </c>
      <c r="AK387">
        <f t="shared" si="65"/>
        <v>1</v>
      </c>
      <c r="AL387">
        <f t="shared" si="66"/>
        <v>7</v>
      </c>
      <c r="AM387">
        <f t="shared" si="67"/>
        <v>7</v>
      </c>
      <c r="AN387">
        <f t="shared" si="68"/>
        <v>0</v>
      </c>
      <c r="AO387">
        <f t="shared" si="69"/>
        <v>0</v>
      </c>
      <c r="AP387">
        <f t="shared" si="70"/>
        <v>0</v>
      </c>
      <c r="AQ387">
        <f t="shared" si="71"/>
        <v>0</v>
      </c>
      <c r="AR387">
        <f t="shared" si="72"/>
        <v>0</v>
      </c>
      <c r="AS387">
        <f t="shared" si="73"/>
        <v>0</v>
      </c>
      <c r="AT387">
        <f t="shared" si="74"/>
        <v>0</v>
      </c>
    </row>
    <row r="388" spans="33:46" x14ac:dyDescent="0.25">
      <c r="AG388" s="19" t="s">
        <v>167</v>
      </c>
      <c r="AH388">
        <f t="shared" si="62"/>
        <v>6</v>
      </c>
      <c r="AI388">
        <f t="shared" si="63"/>
        <v>4</v>
      </c>
      <c r="AJ388">
        <f t="shared" si="64"/>
        <v>2</v>
      </c>
      <c r="AK388">
        <f t="shared" si="65"/>
        <v>2</v>
      </c>
      <c r="AL388">
        <f t="shared" si="66"/>
        <v>6</v>
      </c>
      <c r="AM388">
        <f t="shared" si="67"/>
        <v>6</v>
      </c>
      <c r="AN388">
        <f t="shared" si="68"/>
        <v>0</v>
      </c>
      <c r="AO388">
        <f t="shared" si="69"/>
        <v>0</v>
      </c>
      <c r="AP388">
        <f t="shared" si="70"/>
        <v>0</v>
      </c>
      <c r="AQ388">
        <f t="shared" si="71"/>
        <v>0</v>
      </c>
      <c r="AR388">
        <f t="shared" si="72"/>
        <v>0</v>
      </c>
      <c r="AS388">
        <f t="shared" si="73"/>
        <v>0</v>
      </c>
      <c r="AT388">
        <f t="shared" si="74"/>
        <v>0</v>
      </c>
    </row>
    <row r="389" spans="33:46" x14ac:dyDescent="0.25">
      <c r="AG389" s="19" t="s">
        <v>168</v>
      </c>
      <c r="AH389">
        <f t="shared" si="62"/>
        <v>4</v>
      </c>
      <c r="AI389">
        <f t="shared" si="63"/>
        <v>4</v>
      </c>
      <c r="AJ389">
        <f t="shared" si="64"/>
        <v>0</v>
      </c>
      <c r="AK389">
        <f t="shared" si="65"/>
        <v>0</v>
      </c>
      <c r="AL389">
        <f t="shared" si="66"/>
        <v>0</v>
      </c>
      <c r="AM389">
        <f t="shared" si="67"/>
        <v>3</v>
      </c>
      <c r="AN389">
        <f t="shared" si="68"/>
        <v>0</v>
      </c>
      <c r="AO389">
        <f t="shared" si="69"/>
        <v>0</v>
      </c>
      <c r="AP389">
        <f t="shared" si="70"/>
        <v>0</v>
      </c>
      <c r="AQ389">
        <f t="shared" si="71"/>
        <v>0</v>
      </c>
      <c r="AR389">
        <f t="shared" si="72"/>
        <v>0</v>
      </c>
      <c r="AS389">
        <f t="shared" si="73"/>
        <v>0</v>
      </c>
      <c r="AT389">
        <f t="shared" si="74"/>
        <v>0</v>
      </c>
    </row>
    <row r="390" spans="33:46" x14ac:dyDescent="0.25">
      <c r="AG390" s="19" t="s">
        <v>169</v>
      </c>
      <c r="AH390">
        <f t="shared" si="62"/>
        <v>7</v>
      </c>
      <c r="AI390">
        <f t="shared" si="63"/>
        <v>6</v>
      </c>
      <c r="AJ390">
        <f t="shared" si="64"/>
        <v>4</v>
      </c>
      <c r="AK390">
        <f t="shared" si="65"/>
        <v>4</v>
      </c>
      <c r="AL390">
        <f t="shared" si="66"/>
        <v>7</v>
      </c>
      <c r="AM390">
        <f t="shared" si="67"/>
        <v>7</v>
      </c>
      <c r="AN390">
        <f t="shared" si="68"/>
        <v>0</v>
      </c>
      <c r="AO390">
        <f t="shared" si="69"/>
        <v>0</v>
      </c>
      <c r="AP390">
        <f t="shared" si="70"/>
        <v>0</v>
      </c>
      <c r="AQ390">
        <f t="shared" si="71"/>
        <v>0</v>
      </c>
      <c r="AR390">
        <f t="shared" si="72"/>
        <v>0</v>
      </c>
      <c r="AS390">
        <f t="shared" si="73"/>
        <v>0</v>
      </c>
      <c r="AT390">
        <f t="shared" si="74"/>
        <v>0</v>
      </c>
    </row>
    <row r="391" spans="33:46" x14ac:dyDescent="0.25">
      <c r="AG391" s="19" t="s">
        <v>170</v>
      </c>
      <c r="AH391">
        <f t="shared" si="62"/>
        <v>4</v>
      </c>
      <c r="AI391">
        <f t="shared" si="63"/>
        <v>3</v>
      </c>
      <c r="AJ391">
        <f t="shared" si="64"/>
        <v>1</v>
      </c>
      <c r="AK391">
        <f t="shared" si="65"/>
        <v>1</v>
      </c>
      <c r="AL391">
        <f t="shared" si="66"/>
        <v>6</v>
      </c>
      <c r="AM391">
        <f t="shared" si="67"/>
        <v>5</v>
      </c>
      <c r="AN391">
        <f t="shared" si="68"/>
        <v>0</v>
      </c>
      <c r="AO391">
        <f t="shared" si="69"/>
        <v>0</v>
      </c>
      <c r="AP391">
        <f t="shared" si="70"/>
        <v>0</v>
      </c>
      <c r="AQ391">
        <f t="shared" si="71"/>
        <v>0</v>
      </c>
      <c r="AR391">
        <f t="shared" si="72"/>
        <v>0</v>
      </c>
      <c r="AS391">
        <f t="shared" si="73"/>
        <v>0</v>
      </c>
      <c r="AT391">
        <f t="shared" si="74"/>
        <v>0</v>
      </c>
    </row>
    <row r="392" spans="33:46" x14ac:dyDescent="0.25">
      <c r="AG392" s="19" t="s">
        <v>171</v>
      </c>
      <c r="AH392">
        <f t="shared" si="62"/>
        <v>0</v>
      </c>
      <c r="AI392">
        <f t="shared" si="63"/>
        <v>2</v>
      </c>
      <c r="AJ392">
        <f t="shared" si="64"/>
        <v>0</v>
      </c>
      <c r="AK392">
        <f t="shared" si="65"/>
        <v>0</v>
      </c>
      <c r="AL392">
        <f t="shared" si="66"/>
        <v>5</v>
      </c>
      <c r="AM392">
        <f t="shared" si="67"/>
        <v>2</v>
      </c>
      <c r="AN392">
        <f t="shared" si="68"/>
        <v>0</v>
      </c>
      <c r="AO392">
        <f t="shared" si="69"/>
        <v>0</v>
      </c>
      <c r="AP392">
        <f t="shared" si="70"/>
        <v>0</v>
      </c>
      <c r="AQ392">
        <f t="shared" si="71"/>
        <v>0</v>
      </c>
      <c r="AR392">
        <f t="shared" si="72"/>
        <v>0</v>
      </c>
      <c r="AS392">
        <f t="shared" si="73"/>
        <v>0</v>
      </c>
      <c r="AT392">
        <f t="shared" si="74"/>
        <v>0</v>
      </c>
    </row>
    <row r="393" spans="33:46" x14ac:dyDescent="0.25">
      <c r="AG393" s="19" t="s">
        <v>172</v>
      </c>
      <c r="AH393">
        <f t="shared" si="62"/>
        <v>6</v>
      </c>
      <c r="AI393">
        <f t="shared" si="63"/>
        <v>4</v>
      </c>
      <c r="AJ393">
        <f t="shared" si="64"/>
        <v>0</v>
      </c>
      <c r="AK393">
        <f t="shared" si="65"/>
        <v>0</v>
      </c>
      <c r="AL393">
        <f t="shared" si="66"/>
        <v>1</v>
      </c>
      <c r="AM393">
        <f t="shared" si="67"/>
        <v>6</v>
      </c>
      <c r="AN393">
        <f t="shared" si="68"/>
        <v>0</v>
      </c>
      <c r="AO393">
        <f t="shared" si="69"/>
        <v>0</v>
      </c>
      <c r="AP393">
        <f t="shared" si="70"/>
        <v>0</v>
      </c>
      <c r="AQ393">
        <f t="shared" si="71"/>
        <v>0</v>
      </c>
      <c r="AR393">
        <f t="shared" si="72"/>
        <v>0</v>
      </c>
      <c r="AS393">
        <f t="shared" si="73"/>
        <v>0</v>
      </c>
      <c r="AT393">
        <f t="shared" si="74"/>
        <v>0</v>
      </c>
    </row>
    <row r="394" spans="33:46" x14ac:dyDescent="0.25">
      <c r="AG394" s="19" t="s">
        <v>173</v>
      </c>
      <c r="AH394">
        <f t="shared" si="62"/>
        <v>7</v>
      </c>
      <c r="AI394">
        <f t="shared" si="63"/>
        <v>7</v>
      </c>
      <c r="AJ394">
        <f t="shared" si="64"/>
        <v>5</v>
      </c>
      <c r="AK394">
        <f t="shared" si="65"/>
        <v>5</v>
      </c>
      <c r="AL394">
        <f t="shared" si="66"/>
        <v>7</v>
      </c>
      <c r="AM394">
        <f t="shared" si="67"/>
        <v>7</v>
      </c>
      <c r="AN394">
        <f t="shared" si="68"/>
        <v>0</v>
      </c>
      <c r="AO394">
        <f t="shared" si="69"/>
        <v>0</v>
      </c>
      <c r="AP394">
        <f t="shared" si="70"/>
        <v>0</v>
      </c>
      <c r="AQ394">
        <f t="shared" si="71"/>
        <v>0</v>
      </c>
      <c r="AR394">
        <f t="shared" si="72"/>
        <v>0</v>
      </c>
      <c r="AS394">
        <f t="shared" si="73"/>
        <v>0</v>
      </c>
      <c r="AT394">
        <f t="shared" si="74"/>
        <v>0</v>
      </c>
    </row>
    <row r="395" spans="33:46" x14ac:dyDescent="0.25">
      <c r="AG395" s="19" t="s">
        <v>174</v>
      </c>
      <c r="AH395">
        <f t="shared" si="62"/>
        <v>0</v>
      </c>
      <c r="AI395">
        <f t="shared" si="63"/>
        <v>0</v>
      </c>
      <c r="AJ395">
        <f t="shared" si="64"/>
        <v>0</v>
      </c>
      <c r="AK395">
        <f t="shared" si="65"/>
        <v>0</v>
      </c>
      <c r="AL395">
        <f t="shared" si="66"/>
        <v>0</v>
      </c>
      <c r="AM395">
        <f t="shared" si="67"/>
        <v>0</v>
      </c>
      <c r="AN395">
        <f t="shared" si="68"/>
        <v>0</v>
      </c>
      <c r="AO395">
        <f t="shared" si="69"/>
        <v>0</v>
      </c>
      <c r="AP395">
        <f t="shared" si="70"/>
        <v>0</v>
      </c>
      <c r="AQ395">
        <f t="shared" si="71"/>
        <v>0</v>
      </c>
      <c r="AR395">
        <f t="shared" si="72"/>
        <v>0</v>
      </c>
      <c r="AS395">
        <f t="shared" si="73"/>
        <v>0</v>
      </c>
      <c r="AT395">
        <f t="shared" si="74"/>
        <v>0</v>
      </c>
    </row>
    <row r="396" spans="33:46" x14ac:dyDescent="0.25">
      <c r="AG396" s="19" t="s">
        <v>175</v>
      </c>
      <c r="AH396">
        <f t="shared" si="62"/>
        <v>7</v>
      </c>
      <c r="AI396">
        <f t="shared" si="63"/>
        <v>7</v>
      </c>
      <c r="AJ396">
        <f t="shared" si="64"/>
        <v>7</v>
      </c>
      <c r="AK396">
        <f t="shared" si="65"/>
        <v>4</v>
      </c>
      <c r="AL396">
        <f t="shared" si="66"/>
        <v>0</v>
      </c>
      <c r="AM396">
        <f t="shared" si="67"/>
        <v>7</v>
      </c>
      <c r="AN396">
        <f t="shared" si="68"/>
        <v>0</v>
      </c>
      <c r="AO396">
        <f t="shared" si="69"/>
        <v>0</v>
      </c>
      <c r="AP396">
        <f t="shared" si="70"/>
        <v>0</v>
      </c>
      <c r="AQ396">
        <f t="shared" si="71"/>
        <v>0</v>
      </c>
      <c r="AR396">
        <f t="shared" si="72"/>
        <v>0</v>
      </c>
      <c r="AS396">
        <f t="shared" si="73"/>
        <v>0</v>
      </c>
      <c r="AT396">
        <f t="shared" si="74"/>
        <v>0</v>
      </c>
    </row>
    <row r="397" spans="33:46" x14ac:dyDescent="0.25">
      <c r="AG397" s="19" t="s">
        <v>176</v>
      </c>
      <c r="AH397">
        <f t="shared" si="62"/>
        <v>7</v>
      </c>
      <c r="AI397">
        <f t="shared" si="63"/>
        <v>6</v>
      </c>
      <c r="AJ397">
        <f t="shared" si="64"/>
        <v>3</v>
      </c>
      <c r="AK397">
        <f t="shared" si="65"/>
        <v>5</v>
      </c>
      <c r="AL397">
        <f t="shared" si="66"/>
        <v>6</v>
      </c>
      <c r="AM397">
        <f t="shared" si="67"/>
        <v>3</v>
      </c>
      <c r="AN397">
        <f t="shared" si="68"/>
        <v>0</v>
      </c>
      <c r="AO397">
        <f t="shared" si="69"/>
        <v>0</v>
      </c>
      <c r="AP397">
        <f t="shared" si="70"/>
        <v>0</v>
      </c>
      <c r="AQ397">
        <f t="shared" si="71"/>
        <v>0</v>
      </c>
      <c r="AR397">
        <f t="shared" si="72"/>
        <v>0</v>
      </c>
      <c r="AS397">
        <f t="shared" si="73"/>
        <v>0</v>
      </c>
      <c r="AT397">
        <f t="shared" si="74"/>
        <v>0</v>
      </c>
    </row>
    <row r="398" spans="33:46" x14ac:dyDescent="0.25">
      <c r="AG398" s="19" t="s">
        <v>177</v>
      </c>
      <c r="AH398">
        <f t="shared" si="62"/>
        <v>7</v>
      </c>
      <c r="AI398">
        <f t="shared" si="63"/>
        <v>6</v>
      </c>
      <c r="AJ398">
        <f t="shared" si="64"/>
        <v>5</v>
      </c>
      <c r="AK398">
        <f t="shared" si="65"/>
        <v>3</v>
      </c>
      <c r="AL398">
        <f t="shared" si="66"/>
        <v>7</v>
      </c>
      <c r="AM398">
        <f t="shared" si="67"/>
        <v>5</v>
      </c>
      <c r="AN398">
        <f t="shared" si="68"/>
        <v>0</v>
      </c>
      <c r="AO398">
        <f t="shared" si="69"/>
        <v>0</v>
      </c>
      <c r="AP398">
        <f t="shared" si="70"/>
        <v>0</v>
      </c>
      <c r="AQ398">
        <f t="shared" si="71"/>
        <v>0</v>
      </c>
      <c r="AR398">
        <f t="shared" si="72"/>
        <v>0</v>
      </c>
      <c r="AS398">
        <f t="shared" si="73"/>
        <v>0</v>
      </c>
      <c r="AT398">
        <f t="shared" si="74"/>
        <v>0</v>
      </c>
    </row>
    <row r="399" spans="33:46" x14ac:dyDescent="0.25">
      <c r="AG399" s="19" t="s">
        <v>178</v>
      </c>
      <c r="AH399">
        <f t="shared" si="62"/>
        <v>2</v>
      </c>
      <c r="AI399">
        <f t="shared" si="63"/>
        <v>0</v>
      </c>
      <c r="AJ399">
        <f t="shared" si="64"/>
        <v>0</v>
      </c>
      <c r="AK399">
        <f t="shared" si="65"/>
        <v>0</v>
      </c>
      <c r="AL399">
        <f t="shared" si="66"/>
        <v>0</v>
      </c>
      <c r="AM399">
        <f t="shared" si="67"/>
        <v>0</v>
      </c>
      <c r="AN399">
        <f t="shared" si="68"/>
        <v>0</v>
      </c>
      <c r="AO399">
        <f t="shared" si="69"/>
        <v>0</v>
      </c>
      <c r="AP399">
        <f t="shared" si="70"/>
        <v>0</v>
      </c>
      <c r="AQ399">
        <f t="shared" si="71"/>
        <v>0</v>
      </c>
      <c r="AR399">
        <f t="shared" si="72"/>
        <v>0</v>
      </c>
      <c r="AS399">
        <f t="shared" si="73"/>
        <v>0</v>
      </c>
      <c r="AT399">
        <f t="shared" si="74"/>
        <v>0</v>
      </c>
    </row>
    <row r="400" spans="33:46" x14ac:dyDescent="0.25">
      <c r="AG400" s="19" t="s">
        <v>179</v>
      </c>
      <c r="AH400">
        <f t="shared" si="62"/>
        <v>0</v>
      </c>
      <c r="AI400">
        <f t="shared" si="63"/>
        <v>0</v>
      </c>
      <c r="AJ400">
        <f t="shared" si="64"/>
        <v>0</v>
      </c>
      <c r="AK400">
        <f t="shared" si="65"/>
        <v>0</v>
      </c>
      <c r="AL400">
        <f t="shared" si="66"/>
        <v>0</v>
      </c>
      <c r="AM400">
        <f t="shared" si="67"/>
        <v>1</v>
      </c>
      <c r="AN400">
        <f t="shared" si="68"/>
        <v>0</v>
      </c>
      <c r="AO400">
        <f t="shared" si="69"/>
        <v>0</v>
      </c>
      <c r="AP400">
        <f t="shared" si="70"/>
        <v>0</v>
      </c>
      <c r="AQ400">
        <f t="shared" si="71"/>
        <v>0</v>
      </c>
      <c r="AR400">
        <f t="shared" si="72"/>
        <v>0</v>
      </c>
      <c r="AS400">
        <f t="shared" si="73"/>
        <v>0</v>
      </c>
      <c r="AT400">
        <f t="shared" si="74"/>
        <v>0</v>
      </c>
    </row>
    <row r="401" spans="33:46" x14ac:dyDescent="0.25">
      <c r="AG401" s="19" t="s">
        <v>180</v>
      </c>
      <c r="AH401">
        <f t="shared" si="62"/>
        <v>0</v>
      </c>
      <c r="AI401">
        <f t="shared" si="63"/>
        <v>1</v>
      </c>
      <c r="AJ401">
        <f t="shared" si="64"/>
        <v>0</v>
      </c>
      <c r="AK401">
        <f t="shared" si="65"/>
        <v>0</v>
      </c>
      <c r="AL401">
        <f t="shared" si="66"/>
        <v>0</v>
      </c>
      <c r="AM401">
        <f t="shared" si="67"/>
        <v>0</v>
      </c>
      <c r="AN401">
        <f t="shared" si="68"/>
        <v>0</v>
      </c>
      <c r="AO401">
        <f t="shared" si="69"/>
        <v>0</v>
      </c>
      <c r="AP401">
        <f t="shared" si="70"/>
        <v>0</v>
      </c>
      <c r="AQ401">
        <f t="shared" si="71"/>
        <v>0</v>
      </c>
      <c r="AR401">
        <f t="shared" si="72"/>
        <v>0</v>
      </c>
      <c r="AS401">
        <f t="shared" si="73"/>
        <v>0</v>
      </c>
      <c r="AT401">
        <f t="shared" si="74"/>
        <v>0</v>
      </c>
    </row>
    <row r="402" spans="33:46" x14ac:dyDescent="0.25">
      <c r="AG402" s="19" t="s">
        <v>181</v>
      </c>
      <c r="AH402">
        <f t="shared" si="62"/>
        <v>2</v>
      </c>
      <c r="AI402">
        <f t="shared" si="63"/>
        <v>6</v>
      </c>
      <c r="AJ402">
        <f t="shared" si="64"/>
        <v>2</v>
      </c>
      <c r="AK402">
        <f t="shared" si="65"/>
        <v>1</v>
      </c>
      <c r="AL402">
        <f t="shared" si="66"/>
        <v>6</v>
      </c>
      <c r="AM402">
        <f t="shared" si="67"/>
        <v>4</v>
      </c>
      <c r="AN402">
        <f t="shared" si="68"/>
        <v>0</v>
      </c>
      <c r="AO402">
        <f t="shared" si="69"/>
        <v>0</v>
      </c>
      <c r="AP402">
        <f t="shared" si="70"/>
        <v>0</v>
      </c>
      <c r="AQ402">
        <f t="shared" si="71"/>
        <v>0</v>
      </c>
      <c r="AR402">
        <f t="shared" si="72"/>
        <v>0</v>
      </c>
      <c r="AS402">
        <f t="shared" si="73"/>
        <v>0</v>
      </c>
      <c r="AT402">
        <f t="shared" si="74"/>
        <v>0</v>
      </c>
    </row>
    <row r="403" spans="33:46" x14ac:dyDescent="0.25">
      <c r="AG403" s="19" t="s">
        <v>182</v>
      </c>
      <c r="AH403">
        <f t="shared" si="62"/>
        <v>0</v>
      </c>
      <c r="AI403">
        <f t="shared" si="63"/>
        <v>0</v>
      </c>
      <c r="AJ403">
        <f t="shared" si="64"/>
        <v>0</v>
      </c>
      <c r="AK403">
        <f t="shared" si="65"/>
        <v>0</v>
      </c>
      <c r="AL403">
        <f t="shared" si="66"/>
        <v>0</v>
      </c>
      <c r="AM403">
        <f t="shared" si="67"/>
        <v>0</v>
      </c>
      <c r="AN403">
        <f t="shared" si="68"/>
        <v>0</v>
      </c>
      <c r="AO403">
        <f t="shared" si="69"/>
        <v>0</v>
      </c>
      <c r="AP403">
        <f t="shared" si="70"/>
        <v>0</v>
      </c>
      <c r="AQ403">
        <f t="shared" si="71"/>
        <v>0</v>
      </c>
      <c r="AR403">
        <f t="shared" si="72"/>
        <v>0</v>
      </c>
      <c r="AS403">
        <f t="shared" si="73"/>
        <v>0</v>
      </c>
      <c r="AT403">
        <f t="shared" si="74"/>
        <v>0</v>
      </c>
    </row>
    <row r="404" spans="33:46" x14ac:dyDescent="0.25">
      <c r="AG404" s="19" t="s">
        <v>183</v>
      </c>
      <c r="AH404">
        <f t="shared" si="62"/>
        <v>0</v>
      </c>
      <c r="AI404">
        <f t="shared" si="63"/>
        <v>0</v>
      </c>
      <c r="AJ404">
        <f t="shared" si="64"/>
        <v>0</v>
      </c>
      <c r="AK404">
        <f t="shared" si="65"/>
        <v>0</v>
      </c>
      <c r="AL404">
        <f t="shared" si="66"/>
        <v>1</v>
      </c>
      <c r="AM404">
        <f t="shared" si="67"/>
        <v>4</v>
      </c>
      <c r="AN404">
        <f t="shared" si="68"/>
        <v>0</v>
      </c>
      <c r="AO404">
        <f t="shared" si="69"/>
        <v>0</v>
      </c>
      <c r="AP404">
        <f t="shared" si="70"/>
        <v>0</v>
      </c>
      <c r="AQ404">
        <f t="shared" si="71"/>
        <v>0</v>
      </c>
      <c r="AR404">
        <f t="shared" si="72"/>
        <v>0</v>
      </c>
      <c r="AS404">
        <f t="shared" si="73"/>
        <v>0</v>
      </c>
      <c r="AT404">
        <f t="shared" si="74"/>
        <v>0</v>
      </c>
    </row>
    <row r="405" spans="33:46" x14ac:dyDescent="0.25">
      <c r="AG405" s="19" t="s">
        <v>184</v>
      </c>
      <c r="AH405">
        <f t="shared" si="62"/>
        <v>1</v>
      </c>
      <c r="AI405">
        <f t="shared" si="63"/>
        <v>4</v>
      </c>
      <c r="AJ405">
        <f t="shared" si="64"/>
        <v>3</v>
      </c>
      <c r="AK405">
        <f t="shared" si="65"/>
        <v>0</v>
      </c>
      <c r="AL405">
        <f t="shared" si="66"/>
        <v>5</v>
      </c>
      <c r="AM405">
        <f t="shared" si="67"/>
        <v>7</v>
      </c>
      <c r="AN405">
        <f t="shared" si="68"/>
        <v>0</v>
      </c>
      <c r="AO405">
        <f t="shared" si="69"/>
        <v>0</v>
      </c>
      <c r="AP405">
        <f t="shared" si="70"/>
        <v>0</v>
      </c>
      <c r="AQ405">
        <f t="shared" si="71"/>
        <v>0</v>
      </c>
      <c r="AR405">
        <f t="shared" si="72"/>
        <v>0</v>
      </c>
      <c r="AS405">
        <f t="shared" si="73"/>
        <v>0</v>
      </c>
      <c r="AT405">
        <f t="shared" si="74"/>
        <v>0</v>
      </c>
    </row>
    <row r="406" spans="33:46" x14ac:dyDescent="0.25">
      <c r="AG406" s="19" t="s">
        <v>185</v>
      </c>
      <c r="AH406">
        <f t="shared" si="62"/>
        <v>1</v>
      </c>
      <c r="AI406">
        <f t="shared" si="63"/>
        <v>1</v>
      </c>
      <c r="AJ406">
        <f t="shared" si="64"/>
        <v>0</v>
      </c>
      <c r="AK406">
        <f t="shared" si="65"/>
        <v>0</v>
      </c>
      <c r="AL406">
        <f t="shared" si="66"/>
        <v>0</v>
      </c>
      <c r="AM406">
        <f t="shared" si="67"/>
        <v>2</v>
      </c>
      <c r="AN406">
        <f t="shared" si="68"/>
        <v>0</v>
      </c>
      <c r="AO406">
        <f t="shared" si="69"/>
        <v>0</v>
      </c>
      <c r="AP406">
        <f t="shared" si="70"/>
        <v>0</v>
      </c>
      <c r="AQ406">
        <f t="shared" si="71"/>
        <v>0</v>
      </c>
      <c r="AR406">
        <f t="shared" si="72"/>
        <v>0</v>
      </c>
      <c r="AS406">
        <f t="shared" si="73"/>
        <v>0</v>
      </c>
      <c r="AT406">
        <f t="shared" si="74"/>
        <v>0</v>
      </c>
    </row>
    <row r="407" spans="33:46" x14ac:dyDescent="0.25">
      <c r="AG407" s="19" t="s">
        <v>186</v>
      </c>
      <c r="AH407">
        <f t="shared" si="62"/>
        <v>7</v>
      </c>
      <c r="AI407">
        <f t="shared" si="63"/>
        <v>7</v>
      </c>
      <c r="AJ407">
        <f t="shared" si="64"/>
        <v>4</v>
      </c>
      <c r="AK407">
        <f t="shared" si="65"/>
        <v>1</v>
      </c>
      <c r="AL407">
        <f t="shared" si="66"/>
        <v>7</v>
      </c>
      <c r="AM407">
        <f t="shared" si="67"/>
        <v>7</v>
      </c>
      <c r="AN407">
        <f t="shared" si="68"/>
        <v>0</v>
      </c>
      <c r="AO407">
        <f t="shared" si="69"/>
        <v>0</v>
      </c>
      <c r="AP407">
        <f t="shared" si="70"/>
        <v>0</v>
      </c>
      <c r="AQ407">
        <f t="shared" si="71"/>
        <v>0</v>
      </c>
      <c r="AR407">
        <f t="shared" si="72"/>
        <v>0</v>
      </c>
      <c r="AS407">
        <f t="shared" si="73"/>
        <v>0</v>
      </c>
      <c r="AT407">
        <f t="shared" si="74"/>
        <v>0</v>
      </c>
    </row>
    <row r="408" spans="33:46" x14ac:dyDescent="0.25">
      <c r="AG408" s="19" t="s">
        <v>278</v>
      </c>
      <c r="AH408">
        <f t="shared" si="62"/>
        <v>0</v>
      </c>
      <c r="AI408">
        <f t="shared" si="63"/>
        <v>0</v>
      </c>
      <c r="AJ408">
        <f t="shared" si="64"/>
        <v>0</v>
      </c>
      <c r="AK408">
        <f t="shared" si="65"/>
        <v>0</v>
      </c>
      <c r="AL408">
        <f t="shared" si="66"/>
        <v>0</v>
      </c>
      <c r="AM408">
        <f t="shared" si="67"/>
        <v>1</v>
      </c>
      <c r="AN408">
        <f t="shared" si="68"/>
        <v>0</v>
      </c>
      <c r="AO408">
        <f t="shared" si="69"/>
        <v>0</v>
      </c>
      <c r="AP408">
        <f t="shared" si="70"/>
        <v>0</v>
      </c>
      <c r="AQ408">
        <f t="shared" si="71"/>
        <v>0</v>
      </c>
      <c r="AR408">
        <f t="shared" si="72"/>
        <v>0</v>
      </c>
      <c r="AS408">
        <f t="shared" si="73"/>
        <v>0</v>
      </c>
      <c r="AT408">
        <f t="shared" si="74"/>
        <v>0</v>
      </c>
    </row>
    <row r="409" spans="33:46" x14ac:dyDescent="0.25">
      <c r="AG409" s="19" t="s">
        <v>187</v>
      </c>
      <c r="AH409">
        <f t="shared" si="62"/>
        <v>0</v>
      </c>
      <c r="AI409">
        <f t="shared" si="63"/>
        <v>0</v>
      </c>
      <c r="AJ409">
        <f t="shared" si="64"/>
        <v>0</v>
      </c>
      <c r="AK409">
        <f t="shared" si="65"/>
        <v>0</v>
      </c>
      <c r="AL409">
        <f t="shared" si="66"/>
        <v>0</v>
      </c>
      <c r="AM409">
        <f t="shared" si="67"/>
        <v>0</v>
      </c>
      <c r="AN409">
        <f t="shared" si="68"/>
        <v>0</v>
      </c>
      <c r="AO409">
        <f t="shared" si="69"/>
        <v>0</v>
      </c>
      <c r="AP409">
        <f t="shared" si="70"/>
        <v>0</v>
      </c>
      <c r="AQ409">
        <f t="shared" si="71"/>
        <v>0</v>
      </c>
      <c r="AR409">
        <f t="shared" si="72"/>
        <v>0</v>
      </c>
      <c r="AS409">
        <f t="shared" si="73"/>
        <v>0</v>
      </c>
      <c r="AT409">
        <f t="shared" si="74"/>
        <v>0</v>
      </c>
    </row>
    <row r="410" spans="33:46" x14ac:dyDescent="0.25">
      <c r="AG410" s="19" t="s">
        <v>188</v>
      </c>
      <c r="AH410">
        <f>COUNTIF($AH126:$AN126,"&gt;=95%")</f>
        <v>0</v>
      </c>
      <c r="AI410">
        <f>COUNTIF($AP126:$AV126,"&gt;=95%")</f>
        <v>1</v>
      </c>
      <c r="AJ410">
        <f t="shared" si="64"/>
        <v>0</v>
      </c>
      <c r="AK410">
        <f t="shared" si="65"/>
        <v>0</v>
      </c>
      <c r="AL410">
        <f t="shared" si="66"/>
        <v>2</v>
      </c>
      <c r="AM410">
        <f t="shared" si="67"/>
        <v>3</v>
      </c>
      <c r="AN410">
        <f t="shared" si="68"/>
        <v>0</v>
      </c>
      <c r="AO410">
        <f t="shared" si="69"/>
        <v>0</v>
      </c>
      <c r="AP410">
        <f t="shared" si="70"/>
        <v>0</v>
      </c>
      <c r="AQ410">
        <f t="shared" si="71"/>
        <v>0</v>
      </c>
      <c r="AR410">
        <f t="shared" si="72"/>
        <v>0</v>
      </c>
      <c r="AS410">
        <f t="shared" si="73"/>
        <v>0</v>
      </c>
      <c r="AT410">
        <f t="shared" si="74"/>
        <v>0</v>
      </c>
    </row>
    <row r="411" spans="33:46" x14ac:dyDescent="0.25">
      <c r="AG411" s="19" t="s">
        <v>189</v>
      </c>
      <c r="AH411">
        <f>COUNTIF($AH127:$AN127,"&gt;=95%")</f>
        <v>6</v>
      </c>
      <c r="AI411">
        <f t="shared" si="63"/>
        <v>3</v>
      </c>
      <c r="AJ411">
        <f t="shared" si="64"/>
        <v>3</v>
      </c>
      <c r="AK411">
        <f t="shared" si="65"/>
        <v>1</v>
      </c>
      <c r="AL411">
        <f t="shared" si="66"/>
        <v>7</v>
      </c>
      <c r="AM411">
        <f t="shared" si="67"/>
        <v>7</v>
      </c>
      <c r="AN411">
        <f t="shared" si="68"/>
        <v>0</v>
      </c>
      <c r="AO411">
        <f t="shared" si="69"/>
        <v>0</v>
      </c>
      <c r="AP411">
        <f t="shared" si="70"/>
        <v>0</v>
      </c>
      <c r="AQ411">
        <f t="shared" si="71"/>
        <v>0</v>
      </c>
      <c r="AR411">
        <f t="shared" si="72"/>
        <v>0</v>
      </c>
      <c r="AS411">
        <f t="shared" si="73"/>
        <v>0</v>
      </c>
      <c r="AT411">
        <f t="shared" si="74"/>
        <v>0</v>
      </c>
    </row>
    <row r="412" spans="33:46" x14ac:dyDescent="0.25">
      <c r="AG412" s="19" t="s">
        <v>264</v>
      </c>
      <c r="AH412">
        <f>COUNTIF($AH128:$AN128,"&gt;=95%")</f>
        <v>6</v>
      </c>
      <c r="AI412">
        <f>COUNTIF($AP128:$AV128,"&gt;=95%")</f>
        <v>7</v>
      </c>
      <c r="AJ412">
        <f t="shared" si="64"/>
        <v>4</v>
      </c>
      <c r="AK412">
        <f t="shared" si="65"/>
        <v>1</v>
      </c>
      <c r="AL412">
        <f t="shared" si="66"/>
        <v>7</v>
      </c>
      <c r="AM412">
        <f t="shared" si="67"/>
        <v>7</v>
      </c>
      <c r="AN412">
        <f t="shared" si="68"/>
        <v>0</v>
      </c>
      <c r="AO412">
        <f t="shared" si="69"/>
        <v>0</v>
      </c>
      <c r="AP412">
        <f t="shared" si="70"/>
        <v>0</v>
      </c>
      <c r="AQ412">
        <f t="shared" si="71"/>
        <v>0</v>
      </c>
      <c r="AR412">
        <f t="shared" si="72"/>
        <v>0</v>
      </c>
      <c r="AS412">
        <f t="shared" si="73"/>
        <v>0</v>
      </c>
      <c r="AT412">
        <f t="shared" si="74"/>
        <v>0</v>
      </c>
    </row>
    <row r="413" spans="33:46" x14ac:dyDescent="0.25">
      <c r="AG413" s="19" t="s">
        <v>190</v>
      </c>
      <c r="AH413">
        <f t="shared" si="62"/>
        <v>7</v>
      </c>
      <c r="AI413">
        <f>COUNTIF($AP129:$AV129,"&gt;=95%")</f>
        <v>7</v>
      </c>
      <c r="AJ413">
        <f t="shared" si="64"/>
        <v>7</v>
      </c>
      <c r="AK413">
        <f t="shared" si="65"/>
        <v>6</v>
      </c>
      <c r="AL413">
        <f t="shared" si="66"/>
        <v>7</v>
      </c>
      <c r="AM413">
        <f t="shared" si="67"/>
        <v>7</v>
      </c>
      <c r="AN413">
        <f t="shared" si="68"/>
        <v>0</v>
      </c>
      <c r="AO413">
        <f t="shared" si="69"/>
        <v>0</v>
      </c>
      <c r="AP413">
        <f t="shared" si="70"/>
        <v>0</v>
      </c>
      <c r="AQ413">
        <f t="shared" si="71"/>
        <v>0</v>
      </c>
      <c r="AR413">
        <f t="shared" si="72"/>
        <v>0</v>
      </c>
      <c r="AS413">
        <f t="shared" si="73"/>
        <v>0</v>
      </c>
      <c r="AT413">
        <f t="shared" si="74"/>
        <v>0</v>
      </c>
    </row>
    <row r="414" spans="33:46" x14ac:dyDescent="0.25">
      <c r="AG414" s="19" t="s">
        <v>191</v>
      </c>
      <c r="AH414">
        <f t="shared" si="62"/>
        <v>0</v>
      </c>
      <c r="AI414">
        <f>COUNTIF($AP130:$AV130,"&gt;=95%")</f>
        <v>0</v>
      </c>
      <c r="AJ414">
        <f t="shared" si="64"/>
        <v>0</v>
      </c>
      <c r="AK414">
        <f t="shared" si="65"/>
        <v>0</v>
      </c>
      <c r="AL414">
        <f t="shared" si="66"/>
        <v>0</v>
      </c>
      <c r="AM414">
        <f t="shared" si="67"/>
        <v>0</v>
      </c>
      <c r="AN414">
        <f t="shared" si="68"/>
        <v>0</v>
      </c>
      <c r="AO414">
        <f t="shared" si="69"/>
        <v>0</v>
      </c>
      <c r="AP414">
        <f t="shared" si="70"/>
        <v>0</v>
      </c>
      <c r="AQ414">
        <f t="shared" si="71"/>
        <v>0</v>
      </c>
      <c r="AR414">
        <f t="shared" si="72"/>
        <v>0</v>
      </c>
      <c r="AS414">
        <f t="shared" si="73"/>
        <v>0</v>
      </c>
      <c r="AT414">
        <f t="shared" si="74"/>
        <v>0</v>
      </c>
    </row>
    <row r="415" spans="33:46" x14ac:dyDescent="0.25">
      <c r="AG415" s="19" t="s">
        <v>192</v>
      </c>
      <c r="AH415">
        <f t="shared" si="62"/>
        <v>0</v>
      </c>
      <c r="AI415">
        <f>COUNTIF($AP131:$AV131,"&gt;=95%")</f>
        <v>0</v>
      </c>
      <c r="AJ415">
        <f t="shared" si="64"/>
        <v>1</v>
      </c>
      <c r="AK415">
        <f t="shared" si="65"/>
        <v>0</v>
      </c>
      <c r="AL415">
        <f t="shared" si="66"/>
        <v>0</v>
      </c>
      <c r="AM415">
        <f t="shared" si="67"/>
        <v>3</v>
      </c>
      <c r="AN415">
        <f t="shared" si="68"/>
        <v>0</v>
      </c>
      <c r="AO415">
        <f t="shared" si="69"/>
        <v>0</v>
      </c>
      <c r="AP415">
        <f t="shared" si="70"/>
        <v>0</v>
      </c>
      <c r="AQ415">
        <f t="shared" si="71"/>
        <v>0</v>
      </c>
      <c r="AR415">
        <f t="shared" si="72"/>
        <v>0</v>
      </c>
      <c r="AS415">
        <f t="shared" si="73"/>
        <v>0</v>
      </c>
      <c r="AT415">
        <f t="shared" si="74"/>
        <v>0</v>
      </c>
    </row>
    <row r="416" spans="33:46" x14ac:dyDescent="0.25">
      <c r="AG416" s="19" t="s">
        <v>193</v>
      </c>
      <c r="AH416">
        <f t="shared" si="62"/>
        <v>5</v>
      </c>
      <c r="AI416">
        <f t="shared" si="63"/>
        <v>5</v>
      </c>
      <c r="AJ416">
        <f t="shared" si="64"/>
        <v>3</v>
      </c>
      <c r="AK416">
        <f t="shared" si="65"/>
        <v>4</v>
      </c>
      <c r="AL416">
        <f t="shared" si="66"/>
        <v>7</v>
      </c>
      <c r="AM416">
        <f t="shared" si="67"/>
        <v>6</v>
      </c>
      <c r="AN416">
        <f t="shared" si="68"/>
        <v>0</v>
      </c>
      <c r="AO416">
        <f t="shared" si="69"/>
        <v>0</v>
      </c>
      <c r="AP416">
        <f t="shared" si="70"/>
        <v>0</v>
      </c>
      <c r="AQ416">
        <f t="shared" si="71"/>
        <v>0</v>
      </c>
      <c r="AR416">
        <f t="shared" si="72"/>
        <v>0</v>
      </c>
      <c r="AS416">
        <f t="shared" si="73"/>
        <v>0</v>
      </c>
      <c r="AT416">
        <f t="shared" si="74"/>
        <v>0</v>
      </c>
    </row>
    <row r="417" spans="33:47" x14ac:dyDescent="0.25">
      <c r="AG417" s="19" t="s">
        <v>194</v>
      </c>
      <c r="AH417">
        <f t="shared" si="62"/>
        <v>6</v>
      </c>
      <c r="AI417">
        <f t="shared" si="63"/>
        <v>1</v>
      </c>
      <c r="AJ417">
        <f t="shared" si="64"/>
        <v>1</v>
      </c>
      <c r="AK417">
        <f t="shared" si="65"/>
        <v>2</v>
      </c>
      <c r="AL417">
        <f t="shared" si="66"/>
        <v>4</v>
      </c>
      <c r="AM417">
        <f t="shared" si="67"/>
        <v>5</v>
      </c>
      <c r="AN417">
        <f t="shared" si="68"/>
        <v>0</v>
      </c>
      <c r="AO417">
        <f t="shared" si="69"/>
        <v>0</v>
      </c>
      <c r="AP417">
        <f t="shared" si="70"/>
        <v>0</v>
      </c>
      <c r="AQ417">
        <f t="shared" si="71"/>
        <v>0</v>
      </c>
      <c r="AR417">
        <f t="shared" si="72"/>
        <v>0</v>
      </c>
      <c r="AS417">
        <f t="shared" si="73"/>
        <v>0</v>
      </c>
      <c r="AT417">
        <f t="shared" si="74"/>
        <v>0</v>
      </c>
    </row>
    <row r="418" spans="33:47" x14ac:dyDescent="0.25">
      <c r="AG418" s="19" t="s">
        <v>195</v>
      </c>
      <c r="AH418">
        <f t="shared" si="62"/>
        <v>7</v>
      </c>
      <c r="AI418">
        <f t="shared" si="63"/>
        <v>7</v>
      </c>
      <c r="AJ418">
        <f t="shared" si="64"/>
        <v>6</v>
      </c>
      <c r="AK418">
        <f t="shared" si="65"/>
        <v>5</v>
      </c>
      <c r="AL418">
        <f t="shared" si="66"/>
        <v>7</v>
      </c>
      <c r="AM418">
        <f t="shared" si="67"/>
        <v>7</v>
      </c>
      <c r="AN418">
        <f t="shared" si="68"/>
        <v>0</v>
      </c>
      <c r="AO418">
        <f t="shared" si="69"/>
        <v>0</v>
      </c>
      <c r="AP418">
        <f t="shared" si="70"/>
        <v>0</v>
      </c>
      <c r="AQ418">
        <f t="shared" si="71"/>
        <v>0</v>
      </c>
      <c r="AR418">
        <f t="shared" si="72"/>
        <v>0</v>
      </c>
      <c r="AS418">
        <f t="shared" si="73"/>
        <v>0</v>
      </c>
      <c r="AT418">
        <f t="shared" si="74"/>
        <v>0</v>
      </c>
    </row>
    <row r="419" spans="33:47" x14ac:dyDescent="0.25">
      <c r="AG419" s="19" t="s">
        <v>196</v>
      </c>
      <c r="AH419">
        <f t="shared" si="62"/>
        <v>7</v>
      </c>
      <c r="AI419">
        <f t="shared" si="63"/>
        <v>5</v>
      </c>
      <c r="AJ419">
        <f t="shared" si="64"/>
        <v>4</v>
      </c>
      <c r="AK419">
        <f t="shared" si="65"/>
        <v>3</v>
      </c>
      <c r="AL419">
        <f t="shared" si="66"/>
        <v>7</v>
      </c>
      <c r="AM419">
        <f t="shared" si="67"/>
        <v>7</v>
      </c>
      <c r="AN419">
        <f t="shared" si="68"/>
        <v>0</v>
      </c>
      <c r="AO419">
        <f t="shared" si="69"/>
        <v>0</v>
      </c>
      <c r="AP419">
        <f t="shared" si="70"/>
        <v>0</v>
      </c>
      <c r="AQ419">
        <f t="shared" si="71"/>
        <v>0</v>
      </c>
      <c r="AR419">
        <f t="shared" si="72"/>
        <v>0</v>
      </c>
      <c r="AS419">
        <f t="shared" si="73"/>
        <v>0</v>
      </c>
      <c r="AT419">
        <f t="shared" si="74"/>
        <v>0</v>
      </c>
    </row>
    <row r="420" spans="33:47" x14ac:dyDescent="0.25">
      <c r="AG420" s="19" t="s">
        <v>197</v>
      </c>
      <c r="AH420">
        <f t="shared" si="62"/>
        <v>7</v>
      </c>
      <c r="AI420">
        <f t="shared" si="63"/>
        <v>7</v>
      </c>
      <c r="AJ420">
        <f t="shared" si="64"/>
        <v>7</v>
      </c>
      <c r="AK420">
        <f t="shared" si="65"/>
        <v>6</v>
      </c>
      <c r="AL420">
        <f t="shared" si="66"/>
        <v>7</v>
      </c>
      <c r="AM420">
        <f t="shared" si="67"/>
        <v>7</v>
      </c>
      <c r="AN420">
        <f t="shared" si="68"/>
        <v>0</v>
      </c>
      <c r="AO420">
        <f t="shared" si="69"/>
        <v>0</v>
      </c>
      <c r="AP420">
        <f t="shared" si="70"/>
        <v>0</v>
      </c>
      <c r="AQ420">
        <f t="shared" si="71"/>
        <v>0</v>
      </c>
      <c r="AR420">
        <f t="shared" si="72"/>
        <v>0</v>
      </c>
      <c r="AS420">
        <f t="shared" si="73"/>
        <v>0</v>
      </c>
      <c r="AT420">
        <f t="shared" si="74"/>
        <v>0</v>
      </c>
    </row>
    <row r="421" spans="33:47" x14ac:dyDescent="0.25">
      <c r="AG421" s="19" t="s">
        <v>198</v>
      </c>
      <c r="AH421">
        <f>COUNTIF($AH137:$AN137,"&gt;=95%")</f>
        <v>7</v>
      </c>
      <c r="AI421">
        <f t="shared" ref="AI421:AI425" si="75">COUNTIF($AP137:$AV137,"&gt;=95%")</f>
        <v>7</v>
      </c>
      <c r="AJ421">
        <f t="shared" ref="AJ421:AJ425" si="76">COUNTIF($AX137:$BD137,"&gt;=95%")</f>
        <v>7</v>
      </c>
      <c r="AK421">
        <f t="shared" ref="AK421:AK425" si="77">COUNTIF($BF137:$BL137,"&gt;=95%")</f>
        <v>7</v>
      </c>
      <c r="AL421">
        <f t="shared" ref="AL421:AL425" si="78">COUNTIF($BN137:$BT137,"&gt;=95%")</f>
        <v>7</v>
      </c>
      <c r="AM421">
        <f t="shared" ref="AM421:AM425" si="79">COUNTIF($BV137:$CB137,"&gt;=95%")</f>
        <v>7</v>
      </c>
      <c r="AN421">
        <f t="shared" ref="AN421:AN425" si="80">COUNTIF($CD137:$CJ137,"&gt;=95%")</f>
        <v>0</v>
      </c>
      <c r="AO421">
        <f t="shared" ref="AO421:AO425" si="81">COUNTIF($CL137:$CR137,"&gt;=95%")</f>
        <v>0</v>
      </c>
      <c r="AP421">
        <f t="shared" ref="AP421:AP425" si="82">COUNTIF($CT137:$CZ137,"&gt;=95%")</f>
        <v>0</v>
      </c>
      <c r="AQ421">
        <f t="shared" ref="AQ421:AQ425" si="83">COUNTIF($DB137:$DH137,"&gt;=95%")</f>
        <v>0</v>
      </c>
      <c r="AR421">
        <f t="shared" ref="AR421:AR425" si="84">COUNTIF($DJ137:$DP137,"&gt;=95%")</f>
        <v>0</v>
      </c>
      <c r="AS421">
        <f t="shared" ref="AS421:AS425" si="85">COUNTIF($DR137:$DX137,"&gt;=95%")</f>
        <v>0</v>
      </c>
      <c r="AT421">
        <f t="shared" ref="AT421:AT425" si="86">COUNTIF($DZ137:$EF137,"&gt;=95%")</f>
        <v>0</v>
      </c>
    </row>
    <row r="422" spans="33:47" x14ac:dyDescent="0.25">
      <c r="AG422" s="19" t="s">
        <v>199</v>
      </c>
      <c r="AH422">
        <f t="shared" ref="AH422:AH425" si="87">COUNTIF($AH138:$AN138,"&gt;=95%")</f>
        <v>4</v>
      </c>
      <c r="AI422">
        <f t="shared" si="75"/>
        <v>6</v>
      </c>
      <c r="AJ422">
        <f t="shared" si="76"/>
        <v>1</v>
      </c>
      <c r="AK422">
        <f t="shared" si="77"/>
        <v>3</v>
      </c>
      <c r="AL422">
        <f t="shared" si="78"/>
        <v>3</v>
      </c>
      <c r="AM422">
        <f t="shared" si="79"/>
        <v>5</v>
      </c>
      <c r="AN422">
        <f t="shared" si="80"/>
        <v>0</v>
      </c>
      <c r="AO422">
        <f t="shared" si="81"/>
        <v>0</v>
      </c>
      <c r="AP422">
        <f t="shared" si="82"/>
        <v>0</v>
      </c>
      <c r="AQ422">
        <f t="shared" si="83"/>
        <v>0</v>
      </c>
      <c r="AR422">
        <f t="shared" si="84"/>
        <v>0</v>
      </c>
      <c r="AS422">
        <f t="shared" si="85"/>
        <v>0</v>
      </c>
      <c r="AT422">
        <f t="shared" si="86"/>
        <v>0</v>
      </c>
    </row>
    <row r="423" spans="33:47" x14ac:dyDescent="0.25">
      <c r="AG423" s="19" t="s">
        <v>200</v>
      </c>
      <c r="AH423">
        <f t="shared" si="87"/>
        <v>6</v>
      </c>
      <c r="AI423">
        <f t="shared" si="75"/>
        <v>3</v>
      </c>
      <c r="AJ423">
        <f t="shared" si="76"/>
        <v>3</v>
      </c>
      <c r="AK423">
        <f t="shared" si="77"/>
        <v>0</v>
      </c>
      <c r="AL423">
        <f t="shared" si="78"/>
        <v>3</v>
      </c>
      <c r="AM423">
        <f t="shared" si="79"/>
        <v>5</v>
      </c>
      <c r="AN423">
        <f t="shared" si="80"/>
        <v>0</v>
      </c>
      <c r="AO423">
        <f t="shared" si="81"/>
        <v>0</v>
      </c>
      <c r="AP423">
        <f t="shared" si="82"/>
        <v>0</v>
      </c>
      <c r="AQ423">
        <f t="shared" si="83"/>
        <v>0</v>
      </c>
      <c r="AR423">
        <f t="shared" si="84"/>
        <v>0</v>
      </c>
      <c r="AS423">
        <f t="shared" si="85"/>
        <v>0</v>
      </c>
      <c r="AT423">
        <f t="shared" si="86"/>
        <v>0</v>
      </c>
    </row>
    <row r="424" spans="33:47" x14ac:dyDescent="0.25">
      <c r="AG424" s="19" t="s">
        <v>201</v>
      </c>
      <c r="AH424">
        <f t="shared" si="87"/>
        <v>0</v>
      </c>
      <c r="AI424">
        <f t="shared" si="75"/>
        <v>0</v>
      </c>
      <c r="AJ424">
        <f t="shared" si="76"/>
        <v>0</v>
      </c>
      <c r="AK424">
        <f t="shared" si="77"/>
        <v>0</v>
      </c>
      <c r="AL424">
        <f t="shared" si="78"/>
        <v>0</v>
      </c>
      <c r="AM424">
        <f t="shared" si="79"/>
        <v>0</v>
      </c>
      <c r="AN424">
        <f t="shared" si="80"/>
        <v>0</v>
      </c>
      <c r="AO424">
        <f t="shared" si="81"/>
        <v>0</v>
      </c>
      <c r="AP424">
        <f t="shared" si="82"/>
        <v>0</v>
      </c>
      <c r="AQ424">
        <f t="shared" si="83"/>
        <v>0</v>
      </c>
      <c r="AR424">
        <f t="shared" si="84"/>
        <v>0</v>
      </c>
      <c r="AS424">
        <f t="shared" si="85"/>
        <v>0</v>
      </c>
      <c r="AT424">
        <f t="shared" si="86"/>
        <v>0</v>
      </c>
    </row>
    <row r="425" spans="33:47" x14ac:dyDescent="0.25">
      <c r="AG425" s="19" t="s">
        <v>202</v>
      </c>
      <c r="AH425">
        <f t="shared" si="87"/>
        <v>0</v>
      </c>
      <c r="AI425">
        <f t="shared" si="75"/>
        <v>0</v>
      </c>
      <c r="AJ425">
        <f t="shared" si="76"/>
        <v>0</v>
      </c>
      <c r="AK425">
        <f t="shared" si="77"/>
        <v>0</v>
      </c>
      <c r="AL425">
        <f t="shared" si="78"/>
        <v>1</v>
      </c>
      <c r="AM425">
        <f t="shared" si="79"/>
        <v>1</v>
      </c>
      <c r="AN425">
        <f t="shared" si="80"/>
        <v>0</v>
      </c>
      <c r="AO425">
        <f t="shared" si="81"/>
        <v>0</v>
      </c>
      <c r="AP425">
        <f t="shared" si="82"/>
        <v>0</v>
      </c>
      <c r="AQ425">
        <f t="shared" si="83"/>
        <v>0</v>
      </c>
      <c r="AR425">
        <f t="shared" si="84"/>
        <v>0</v>
      </c>
      <c r="AS425">
        <f t="shared" si="85"/>
        <v>0</v>
      </c>
      <c r="AT425">
        <f t="shared" si="86"/>
        <v>0</v>
      </c>
    </row>
    <row r="426" spans="33:47" x14ac:dyDescent="0.25">
      <c r="AG426" s="19"/>
    </row>
    <row r="427" spans="33:47" x14ac:dyDescent="0.25">
      <c r="AG427" s="19"/>
    </row>
    <row r="428" spans="33:47" x14ac:dyDescent="0.25">
      <c r="AG428" s="19"/>
    </row>
    <row r="431" spans="33:47" x14ac:dyDescent="0.25">
      <c r="AG431" s="33">
        <v>1</v>
      </c>
      <c r="AH431" s="27" t="s">
        <v>51</v>
      </c>
      <c r="AI431" s="27" t="s">
        <v>52</v>
      </c>
      <c r="AJ431" s="27" t="s">
        <v>53</v>
      </c>
      <c r="AK431" s="27" t="s">
        <v>54</v>
      </c>
      <c r="AL431" s="27" t="s">
        <v>55</v>
      </c>
      <c r="AM431" s="27" t="s">
        <v>56</v>
      </c>
      <c r="AN431" s="27" t="s">
        <v>57</v>
      </c>
      <c r="AO431" s="27" t="s">
        <v>58</v>
      </c>
      <c r="AP431" s="27" t="s">
        <v>59</v>
      </c>
      <c r="AQ431" s="27" t="s">
        <v>60</v>
      </c>
      <c r="AR431" s="27" t="s">
        <v>61</v>
      </c>
      <c r="AS431" s="27" t="s">
        <v>62</v>
      </c>
      <c r="AT431" s="27" t="s">
        <v>63</v>
      </c>
      <c r="AU431" s="27"/>
    </row>
    <row r="432" spans="33:47" x14ac:dyDescent="0.25">
      <c r="AG432" s="33" t="s">
        <v>42</v>
      </c>
      <c r="AH432" s="27">
        <f t="shared" ref="AH432:AK432" si="88">COUNTIF(AH433:AH566,"&gt;0")</f>
        <v>14</v>
      </c>
      <c r="AI432" s="27">
        <f t="shared" si="88"/>
        <v>9</v>
      </c>
      <c r="AJ432" s="27">
        <f t="shared" si="88"/>
        <v>7</v>
      </c>
      <c r="AK432" s="27">
        <f t="shared" si="88"/>
        <v>6</v>
      </c>
      <c r="AL432" s="27">
        <f>IF(COUNTIF(AL433:AL566,"&gt;0")=0,"",COUNTIF(AL433:AL566,"&gt;0"))</f>
        <v>15</v>
      </c>
      <c r="AM432" s="27">
        <f>IF(COUNTIF(AM433:AM566,"&gt;0")=0,"",COUNTIF(AM433:AM566,"&gt;0"))</f>
        <v>15</v>
      </c>
      <c r="AN432" s="27" t="str">
        <f>IF(COUNTIF(AN433:AN566,"&gt;0")=0,"",COUNTIF(AN433:AN566,"&gt;0"))</f>
        <v/>
      </c>
      <c r="AO432" s="27" t="str">
        <f t="shared" ref="AO432:AU432" si="89">IF(COUNTIF(AO433:AO566,"&gt;0")=0,"",COUNTIF(AO433:AO566,"&gt;0"))</f>
        <v/>
      </c>
      <c r="AP432" s="27" t="str">
        <f t="shared" si="89"/>
        <v/>
      </c>
      <c r="AQ432" s="27" t="str">
        <f t="shared" si="89"/>
        <v/>
      </c>
      <c r="AR432" s="27" t="str">
        <f t="shared" si="89"/>
        <v/>
      </c>
      <c r="AS432" s="27" t="str">
        <f t="shared" si="89"/>
        <v/>
      </c>
      <c r="AT432" s="27" t="str">
        <f t="shared" si="89"/>
        <v/>
      </c>
      <c r="AU432" s="27" t="str">
        <f t="shared" si="89"/>
        <v/>
      </c>
    </row>
    <row r="433" spans="33:46" x14ac:dyDescent="0.25">
      <c r="AG433" s="19" t="s">
        <v>73</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74</v>
      </c>
      <c r="AH434">
        <f t="shared" ref="AH434:AH497" si="90">COUNTIF($AH9:$AN9,"&gt;=100%")</f>
        <v>0</v>
      </c>
      <c r="AI434">
        <f t="shared" ref="AI434:AI497" si="91">COUNTIF($AP9:$AV9,"&gt;=100%")</f>
        <v>0</v>
      </c>
      <c r="AJ434">
        <f t="shared" ref="AJ434:AJ497" si="92">COUNTIF($AX9:$BD9,"&gt;=100%")</f>
        <v>0</v>
      </c>
      <c r="AK434">
        <f t="shared" ref="AK434:AK497" si="93">COUNTIF($BF9:$BL9,"&gt;=100%")</f>
        <v>0</v>
      </c>
      <c r="AL434">
        <f t="shared" ref="AL434:AL497" si="94">COUNTIF($BN9:$BT9,"&gt;=100%")</f>
        <v>0</v>
      </c>
      <c r="AM434">
        <f t="shared" ref="AM434:AM497" si="95">COUNTIF($BV9:$CB9,"&gt;=100%")</f>
        <v>0</v>
      </c>
      <c r="AN434">
        <f t="shared" ref="AN434:AN497" si="96">COUNTIF($CD9:$CJ9,"&gt;=100%")</f>
        <v>0</v>
      </c>
      <c r="AO434">
        <f t="shared" ref="AO434:AO497" si="97">COUNTIF($CL9:$CR9,"&gt;=100%")</f>
        <v>0</v>
      </c>
      <c r="AP434">
        <f t="shared" ref="AP434:AP497" si="98">COUNTIF($CT9:$CZ9,"&gt;=100%")</f>
        <v>0</v>
      </c>
      <c r="AQ434">
        <f t="shared" ref="AQ434:AQ497" si="99">COUNTIF($DB9:$DH9,"&gt;=100%")</f>
        <v>0</v>
      </c>
      <c r="AR434">
        <f t="shared" ref="AR434:AR497" si="100">COUNTIF($DJ9:$DP9,"&gt;=100%")</f>
        <v>0</v>
      </c>
      <c r="AS434">
        <f t="shared" ref="AS434:AS497" si="101">COUNTIF($DR9:$DX9,"&gt;=100%")</f>
        <v>0</v>
      </c>
      <c r="AT434">
        <f t="shared" ref="AT434:AT497" si="102">COUNTIF($DZ9:$EF9,"&gt;=100%")</f>
        <v>0</v>
      </c>
    </row>
    <row r="435" spans="33:46" x14ac:dyDescent="0.25">
      <c r="AG435" s="19" t="s">
        <v>75</v>
      </c>
      <c r="AH435">
        <f t="shared" si="90"/>
        <v>0</v>
      </c>
      <c r="AI435">
        <f t="shared" si="91"/>
        <v>0</v>
      </c>
      <c r="AJ435">
        <f t="shared" si="92"/>
        <v>0</v>
      </c>
      <c r="AK435">
        <f t="shared" si="93"/>
        <v>0</v>
      </c>
      <c r="AL435">
        <f t="shared" si="94"/>
        <v>0</v>
      </c>
      <c r="AM435">
        <f t="shared" si="95"/>
        <v>0</v>
      </c>
      <c r="AN435">
        <f t="shared" si="96"/>
        <v>0</v>
      </c>
      <c r="AO435">
        <f t="shared" si="97"/>
        <v>0</v>
      </c>
      <c r="AP435">
        <f t="shared" si="98"/>
        <v>0</v>
      </c>
      <c r="AQ435">
        <f t="shared" si="99"/>
        <v>0</v>
      </c>
      <c r="AR435">
        <f t="shared" si="100"/>
        <v>0</v>
      </c>
      <c r="AS435">
        <f t="shared" si="101"/>
        <v>0</v>
      </c>
      <c r="AT435">
        <f t="shared" si="102"/>
        <v>0</v>
      </c>
    </row>
    <row r="436" spans="33:46" x14ac:dyDescent="0.25">
      <c r="AG436" s="19" t="s">
        <v>76</v>
      </c>
      <c r="AH436">
        <f t="shared" si="90"/>
        <v>0</v>
      </c>
      <c r="AI436">
        <f t="shared" si="91"/>
        <v>0</v>
      </c>
      <c r="AJ436">
        <f t="shared" si="92"/>
        <v>0</v>
      </c>
      <c r="AK436">
        <f t="shared" si="93"/>
        <v>0</v>
      </c>
      <c r="AL436">
        <f t="shared" si="94"/>
        <v>0</v>
      </c>
      <c r="AM436">
        <f t="shared" si="95"/>
        <v>0</v>
      </c>
      <c r="AN436">
        <f t="shared" si="96"/>
        <v>0</v>
      </c>
      <c r="AO436">
        <f t="shared" si="97"/>
        <v>0</v>
      </c>
      <c r="AP436">
        <f t="shared" si="98"/>
        <v>0</v>
      </c>
      <c r="AQ436">
        <f t="shared" si="99"/>
        <v>0</v>
      </c>
      <c r="AR436">
        <f t="shared" si="100"/>
        <v>0</v>
      </c>
      <c r="AS436">
        <f t="shared" si="101"/>
        <v>0</v>
      </c>
      <c r="AT436">
        <f t="shared" si="102"/>
        <v>0</v>
      </c>
    </row>
    <row r="437" spans="33:46" x14ac:dyDescent="0.25">
      <c r="AG437" s="19" t="s">
        <v>77</v>
      </c>
      <c r="AH437">
        <f t="shared" si="90"/>
        <v>0</v>
      </c>
      <c r="AI437">
        <f t="shared" si="91"/>
        <v>0</v>
      </c>
      <c r="AJ437">
        <f t="shared" si="92"/>
        <v>0</v>
      </c>
      <c r="AK437">
        <f t="shared" si="93"/>
        <v>0</v>
      </c>
      <c r="AL437">
        <f t="shared" si="94"/>
        <v>0</v>
      </c>
      <c r="AM437">
        <f t="shared" si="95"/>
        <v>0</v>
      </c>
      <c r="AN437">
        <f t="shared" si="96"/>
        <v>0</v>
      </c>
      <c r="AO437">
        <f t="shared" si="97"/>
        <v>0</v>
      </c>
      <c r="AP437">
        <f t="shared" si="98"/>
        <v>0</v>
      </c>
      <c r="AQ437">
        <f t="shared" si="99"/>
        <v>0</v>
      </c>
      <c r="AR437">
        <f t="shared" si="100"/>
        <v>0</v>
      </c>
      <c r="AS437">
        <f t="shared" si="101"/>
        <v>0</v>
      </c>
      <c r="AT437">
        <f t="shared" si="102"/>
        <v>0</v>
      </c>
    </row>
    <row r="438" spans="33:46" x14ac:dyDescent="0.25">
      <c r="AG438" s="19" t="s">
        <v>78</v>
      </c>
      <c r="AH438">
        <f t="shared" si="90"/>
        <v>0</v>
      </c>
      <c r="AI438">
        <f t="shared" si="91"/>
        <v>0</v>
      </c>
      <c r="AJ438">
        <f t="shared" si="92"/>
        <v>0</v>
      </c>
      <c r="AK438">
        <f t="shared" si="93"/>
        <v>0</v>
      </c>
      <c r="AL438">
        <f t="shared" si="94"/>
        <v>3</v>
      </c>
      <c r="AM438">
        <f t="shared" si="95"/>
        <v>1</v>
      </c>
      <c r="AN438">
        <f t="shared" si="96"/>
        <v>0</v>
      </c>
      <c r="AO438">
        <f t="shared" si="97"/>
        <v>0</v>
      </c>
      <c r="AP438">
        <f t="shared" si="98"/>
        <v>0</v>
      </c>
      <c r="AQ438">
        <f t="shared" si="99"/>
        <v>0</v>
      </c>
      <c r="AR438">
        <f t="shared" si="100"/>
        <v>0</v>
      </c>
      <c r="AS438">
        <f t="shared" si="101"/>
        <v>0</v>
      </c>
      <c r="AT438">
        <f t="shared" si="102"/>
        <v>0</v>
      </c>
    </row>
    <row r="439" spans="33:46" x14ac:dyDescent="0.25">
      <c r="AG439" s="19" t="s">
        <v>79</v>
      </c>
      <c r="AH439">
        <f t="shared" si="90"/>
        <v>0</v>
      </c>
      <c r="AI439">
        <f t="shared" si="91"/>
        <v>0</v>
      </c>
      <c r="AJ439">
        <f t="shared" si="92"/>
        <v>0</v>
      </c>
      <c r="AK439">
        <f t="shared" si="93"/>
        <v>0</v>
      </c>
      <c r="AL439">
        <f t="shared" si="94"/>
        <v>0</v>
      </c>
      <c r="AM439">
        <f t="shared" si="95"/>
        <v>0</v>
      </c>
      <c r="AN439">
        <f t="shared" si="96"/>
        <v>0</v>
      </c>
      <c r="AO439">
        <f t="shared" si="97"/>
        <v>0</v>
      </c>
      <c r="AP439">
        <f t="shared" si="98"/>
        <v>0</v>
      </c>
      <c r="AQ439">
        <f t="shared" si="99"/>
        <v>0</v>
      </c>
      <c r="AR439">
        <f t="shared" si="100"/>
        <v>0</v>
      </c>
      <c r="AS439">
        <f t="shared" si="101"/>
        <v>0</v>
      </c>
      <c r="AT439">
        <f t="shared" si="102"/>
        <v>0</v>
      </c>
    </row>
    <row r="440" spans="33:46" x14ac:dyDescent="0.25">
      <c r="AG440" s="19" t="s">
        <v>80</v>
      </c>
      <c r="AH440">
        <f t="shared" si="90"/>
        <v>0</v>
      </c>
      <c r="AI440">
        <f t="shared" si="91"/>
        <v>0</v>
      </c>
      <c r="AJ440">
        <f t="shared" si="92"/>
        <v>0</v>
      </c>
      <c r="AK440">
        <f t="shared" si="93"/>
        <v>0</v>
      </c>
      <c r="AL440">
        <f t="shared" si="94"/>
        <v>0</v>
      </c>
      <c r="AM440">
        <f t="shared" si="95"/>
        <v>0</v>
      </c>
      <c r="AN440">
        <f t="shared" si="96"/>
        <v>0</v>
      </c>
      <c r="AO440">
        <f t="shared" si="97"/>
        <v>0</v>
      </c>
      <c r="AP440">
        <f t="shared" si="98"/>
        <v>0</v>
      </c>
      <c r="AQ440">
        <f t="shared" si="99"/>
        <v>0</v>
      </c>
      <c r="AR440">
        <f t="shared" si="100"/>
        <v>0</v>
      </c>
      <c r="AS440">
        <f t="shared" si="101"/>
        <v>0</v>
      </c>
      <c r="AT440">
        <f t="shared" si="102"/>
        <v>0</v>
      </c>
    </row>
    <row r="441" spans="33:46" x14ac:dyDescent="0.25">
      <c r="AG441" s="19" t="s">
        <v>81</v>
      </c>
      <c r="AH441">
        <f t="shared" si="90"/>
        <v>0</v>
      </c>
      <c r="AI441">
        <f t="shared" si="91"/>
        <v>0</v>
      </c>
      <c r="AJ441">
        <f t="shared" si="92"/>
        <v>0</v>
      </c>
      <c r="AK441">
        <f t="shared" si="93"/>
        <v>0</v>
      </c>
      <c r="AL441">
        <f t="shared" si="94"/>
        <v>1</v>
      </c>
      <c r="AM441">
        <f t="shared" si="95"/>
        <v>0</v>
      </c>
      <c r="AN441">
        <f t="shared" si="96"/>
        <v>0</v>
      </c>
      <c r="AO441">
        <f t="shared" si="97"/>
        <v>0</v>
      </c>
      <c r="AP441">
        <f t="shared" si="98"/>
        <v>0</v>
      </c>
      <c r="AQ441">
        <f t="shared" si="99"/>
        <v>0</v>
      </c>
      <c r="AR441">
        <f t="shared" si="100"/>
        <v>0</v>
      </c>
      <c r="AS441">
        <f t="shared" si="101"/>
        <v>0</v>
      </c>
      <c r="AT441">
        <f t="shared" si="102"/>
        <v>0</v>
      </c>
    </row>
    <row r="442" spans="33:46" x14ac:dyDescent="0.25">
      <c r="AG442" s="19" t="s">
        <v>82</v>
      </c>
      <c r="AH442">
        <f t="shared" si="90"/>
        <v>0</v>
      </c>
      <c r="AI442">
        <f t="shared" si="91"/>
        <v>0</v>
      </c>
      <c r="AJ442">
        <f t="shared" si="92"/>
        <v>0</v>
      </c>
      <c r="AK442">
        <f t="shared" si="93"/>
        <v>0</v>
      </c>
      <c r="AL442">
        <f t="shared" si="94"/>
        <v>0</v>
      </c>
      <c r="AM442">
        <f t="shared" si="95"/>
        <v>0</v>
      </c>
      <c r="AN442">
        <f t="shared" si="96"/>
        <v>0</v>
      </c>
      <c r="AO442">
        <f t="shared" si="97"/>
        <v>0</v>
      </c>
      <c r="AP442">
        <f t="shared" si="98"/>
        <v>0</v>
      </c>
      <c r="AQ442">
        <f t="shared" si="99"/>
        <v>0</v>
      </c>
      <c r="AR442">
        <f t="shared" si="100"/>
        <v>0</v>
      </c>
      <c r="AS442">
        <f t="shared" si="101"/>
        <v>0</v>
      </c>
      <c r="AT442">
        <f t="shared" si="102"/>
        <v>0</v>
      </c>
    </row>
    <row r="443" spans="33:46" x14ac:dyDescent="0.25">
      <c r="AG443" s="19" t="s">
        <v>83</v>
      </c>
      <c r="AH443">
        <f t="shared" si="90"/>
        <v>0</v>
      </c>
      <c r="AI443">
        <f t="shared" si="91"/>
        <v>0</v>
      </c>
      <c r="AJ443">
        <f t="shared" si="92"/>
        <v>0</v>
      </c>
      <c r="AK443">
        <f t="shared" si="93"/>
        <v>0</v>
      </c>
      <c r="AL443">
        <f t="shared" si="94"/>
        <v>0</v>
      </c>
      <c r="AM443">
        <f t="shared" si="95"/>
        <v>0</v>
      </c>
      <c r="AN443">
        <f t="shared" si="96"/>
        <v>0</v>
      </c>
      <c r="AO443">
        <f t="shared" si="97"/>
        <v>0</v>
      </c>
      <c r="AP443">
        <f t="shared" si="98"/>
        <v>0</v>
      </c>
      <c r="AQ443">
        <f t="shared" si="99"/>
        <v>0</v>
      </c>
      <c r="AR443">
        <f t="shared" si="100"/>
        <v>0</v>
      </c>
      <c r="AS443">
        <f t="shared" si="101"/>
        <v>0</v>
      </c>
      <c r="AT443">
        <f t="shared" si="102"/>
        <v>0</v>
      </c>
    </row>
    <row r="444" spans="33:46" x14ac:dyDescent="0.25">
      <c r="AG444" s="19" t="s">
        <v>84</v>
      </c>
      <c r="AH444">
        <f t="shared" si="90"/>
        <v>0</v>
      </c>
      <c r="AI444">
        <f t="shared" si="91"/>
        <v>0</v>
      </c>
      <c r="AJ444">
        <f t="shared" si="92"/>
        <v>2</v>
      </c>
      <c r="AK444">
        <f t="shared" si="93"/>
        <v>0</v>
      </c>
      <c r="AL444">
        <f t="shared" si="94"/>
        <v>0</v>
      </c>
      <c r="AM444">
        <f t="shared" si="95"/>
        <v>0</v>
      </c>
      <c r="AN444">
        <f t="shared" si="96"/>
        <v>0</v>
      </c>
      <c r="AO444">
        <f t="shared" si="97"/>
        <v>0</v>
      </c>
      <c r="AP444">
        <f t="shared" si="98"/>
        <v>0</v>
      </c>
      <c r="AQ444">
        <f t="shared" si="99"/>
        <v>0</v>
      </c>
      <c r="AR444">
        <f t="shared" si="100"/>
        <v>0</v>
      </c>
      <c r="AS444">
        <f t="shared" si="101"/>
        <v>0</v>
      </c>
      <c r="AT444">
        <f t="shared" si="102"/>
        <v>0</v>
      </c>
    </row>
    <row r="445" spans="33:46" x14ac:dyDescent="0.25">
      <c r="AG445" s="19" t="s">
        <v>85</v>
      </c>
      <c r="AH445">
        <f t="shared" si="90"/>
        <v>0</v>
      </c>
      <c r="AI445">
        <f t="shared" si="91"/>
        <v>0</v>
      </c>
      <c r="AJ445">
        <f t="shared" si="92"/>
        <v>0</v>
      </c>
      <c r="AK445">
        <f t="shared" si="93"/>
        <v>0</v>
      </c>
      <c r="AL445">
        <f t="shared" si="94"/>
        <v>0</v>
      </c>
      <c r="AM445">
        <f t="shared" si="95"/>
        <v>0</v>
      </c>
      <c r="AN445">
        <f t="shared" si="96"/>
        <v>0</v>
      </c>
      <c r="AO445">
        <f t="shared" si="97"/>
        <v>0</v>
      </c>
      <c r="AP445">
        <f t="shared" si="98"/>
        <v>0</v>
      </c>
      <c r="AQ445">
        <f t="shared" si="99"/>
        <v>0</v>
      </c>
      <c r="AR445">
        <f t="shared" si="100"/>
        <v>0</v>
      </c>
      <c r="AS445">
        <f t="shared" si="101"/>
        <v>0</v>
      </c>
      <c r="AT445">
        <f t="shared" si="102"/>
        <v>0</v>
      </c>
    </row>
    <row r="446" spans="33:46" x14ac:dyDescent="0.25">
      <c r="AG446" s="19" t="s">
        <v>86</v>
      </c>
      <c r="AH446">
        <f t="shared" si="90"/>
        <v>0</v>
      </c>
      <c r="AI446">
        <f t="shared" si="91"/>
        <v>0</v>
      </c>
      <c r="AJ446">
        <f t="shared" si="92"/>
        <v>0</v>
      </c>
      <c r="AK446">
        <f t="shared" si="93"/>
        <v>0</v>
      </c>
      <c r="AL446">
        <f t="shared" si="94"/>
        <v>0</v>
      </c>
      <c r="AM446">
        <f t="shared" si="95"/>
        <v>0</v>
      </c>
      <c r="AN446">
        <f t="shared" si="96"/>
        <v>0</v>
      </c>
      <c r="AO446">
        <f t="shared" si="97"/>
        <v>0</v>
      </c>
      <c r="AP446">
        <f t="shared" si="98"/>
        <v>0</v>
      </c>
      <c r="AQ446">
        <f t="shared" si="99"/>
        <v>0</v>
      </c>
      <c r="AR446">
        <f t="shared" si="100"/>
        <v>0</v>
      </c>
      <c r="AS446">
        <f t="shared" si="101"/>
        <v>0</v>
      </c>
      <c r="AT446">
        <f t="shared" si="102"/>
        <v>0</v>
      </c>
    </row>
    <row r="447" spans="33:46" x14ac:dyDescent="0.25">
      <c r="AG447" s="19" t="s">
        <v>87</v>
      </c>
      <c r="AH447">
        <f t="shared" si="90"/>
        <v>0</v>
      </c>
      <c r="AI447">
        <f t="shared" si="91"/>
        <v>0</v>
      </c>
      <c r="AJ447">
        <f t="shared" si="92"/>
        <v>0</v>
      </c>
      <c r="AK447">
        <f t="shared" si="93"/>
        <v>0</v>
      </c>
      <c r="AL447">
        <f t="shared" si="94"/>
        <v>0</v>
      </c>
      <c r="AM447">
        <f t="shared" si="95"/>
        <v>0</v>
      </c>
      <c r="AN447">
        <f t="shared" si="96"/>
        <v>0</v>
      </c>
      <c r="AO447">
        <f t="shared" si="97"/>
        <v>0</v>
      </c>
      <c r="AP447">
        <f t="shared" si="98"/>
        <v>0</v>
      </c>
      <c r="AQ447">
        <f t="shared" si="99"/>
        <v>0</v>
      </c>
      <c r="AR447">
        <f t="shared" si="100"/>
        <v>0</v>
      </c>
      <c r="AS447">
        <f t="shared" si="101"/>
        <v>0</v>
      </c>
      <c r="AT447">
        <f t="shared" si="102"/>
        <v>0</v>
      </c>
    </row>
    <row r="448" spans="33:46" x14ac:dyDescent="0.25">
      <c r="AG448" s="19" t="s">
        <v>88</v>
      </c>
      <c r="AH448">
        <f t="shared" si="90"/>
        <v>0</v>
      </c>
      <c r="AI448">
        <f t="shared" si="91"/>
        <v>0</v>
      </c>
      <c r="AJ448">
        <f t="shared" si="92"/>
        <v>0</v>
      </c>
      <c r="AK448">
        <f t="shared" si="93"/>
        <v>0</v>
      </c>
      <c r="AL448">
        <f t="shared" si="94"/>
        <v>0</v>
      </c>
      <c r="AM448">
        <f t="shared" si="95"/>
        <v>0</v>
      </c>
      <c r="AN448">
        <f t="shared" si="96"/>
        <v>0</v>
      </c>
      <c r="AO448">
        <f t="shared" si="97"/>
        <v>0</v>
      </c>
      <c r="AP448">
        <f t="shared" si="98"/>
        <v>0</v>
      </c>
      <c r="AQ448">
        <f t="shared" si="99"/>
        <v>0</v>
      </c>
      <c r="AR448">
        <f t="shared" si="100"/>
        <v>0</v>
      </c>
      <c r="AS448">
        <f t="shared" si="101"/>
        <v>0</v>
      </c>
      <c r="AT448">
        <f t="shared" si="102"/>
        <v>0</v>
      </c>
    </row>
    <row r="449" spans="33:46" x14ac:dyDescent="0.25">
      <c r="AG449" s="19" t="s">
        <v>89</v>
      </c>
      <c r="AH449">
        <f t="shared" si="90"/>
        <v>0</v>
      </c>
      <c r="AI449">
        <f t="shared" si="91"/>
        <v>0</v>
      </c>
      <c r="AJ449">
        <f t="shared" si="92"/>
        <v>0</v>
      </c>
      <c r="AK449">
        <f t="shared" si="93"/>
        <v>0</v>
      </c>
      <c r="AL449">
        <f t="shared" si="94"/>
        <v>0</v>
      </c>
      <c r="AM449">
        <f t="shared" si="95"/>
        <v>0</v>
      </c>
      <c r="AN449">
        <f t="shared" si="96"/>
        <v>0</v>
      </c>
      <c r="AO449">
        <f t="shared" si="97"/>
        <v>0</v>
      </c>
      <c r="AP449">
        <f t="shared" si="98"/>
        <v>0</v>
      </c>
      <c r="AQ449">
        <f t="shared" si="99"/>
        <v>0</v>
      </c>
      <c r="AR449">
        <f t="shared" si="100"/>
        <v>0</v>
      </c>
      <c r="AS449">
        <f t="shared" si="101"/>
        <v>0</v>
      </c>
      <c r="AT449">
        <f t="shared" si="102"/>
        <v>0</v>
      </c>
    </row>
    <row r="450" spans="33:46" x14ac:dyDescent="0.25">
      <c r="AG450" s="19" t="s">
        <v>90</v>
      </c>
      <c r="AH450">
        <f t="shared" si="90"/>
        <v>2</v>
      </c>
      <c r="AI450">
        <f t="shared" si="91"/>
        <v>0</v>
      </c>
      <c r="AJ450">
        <f t="shared" si="92"/>
        <v>0</v>
      </c>
      <c r="AK450">
        <f t="shared" si="93"/>
        <v>0</v>
      </c>
      <c r="AL450">
        <f t="shared" si="94"/>
        <v>0</v>
      </c>
      <c r="AM450">
        <f t="shared" si="95"/>
        <v>0</v>
      </c>
      <c r="AN450">
        <f t="shared" si="96"/>
        <v>0</v>
      </c>
      <c r="AO450">
        <f t="shared" si="97"/>
        <v>0</v>
      </c>
      <c r="AP450">
        <f t="shared" si="98"/>
        <v>0</v>
      </c>
      <c r="AQ450">
        <f t="shared" si="99"/>
        <v>0</v>
      </c>
      <c r="AR450">
        <f t="shared" si="100"/>
        <v>0</v>
      </c>
      <c r="AS450">
        <f t="shared" si="101"/>
        <v>0</v>
      </c>
      <c r="AT450">
        <f t="shared" si="102"/>
        <v>0</v>
      </c>
    </row>
    <row r="451" spans="33:46" x14ac:dyDescent="0.25">
      <c r="AG451" s="19" t="s">
        <v>91</v>
      </c>
      <c r="AH451">
        <f t="shared" si="90"/>
        <v>0</v>
      </c>
      <c r="AI451">
        <f t="shared" si="91"/>
        <v>0</v>
      </c>
      <c r="AJ451">
        <f t="shared" si="92"/>
        <v>0</v>
      </c>
      <c r="AK451">
        <f t="shared" si="93"/>
        <v>0</v>
      </c>
      <c r="AL451">
        <f t="shared" si="94"/>
        <v>0</v>
      </c>
      <c r="AM451">
        <f t="shared" si="95"/>
        <v>0</v>
      </c>
      <c r="AN451">
        <f t="shared" si="96"/>
        <v>0</v>
      </c>
      <c r="AO451">
        <f t="shared" si="97"/>
        <v>0</v>
      </c>
      <c r="AP451">
        <f t="shared" si="98"/>
        <v>0</v>
      </c>
      <c r="AQ451">
        <f t="shared" si="99"/>
        <v>0</v>
      </c>
      <c r="AR451">
        <f t="shared" si="100"/>
        <v>0</v>
      </c>
      <c r="AS451">
        <f t="shared" si="101"/>
        <v>0</v>
      </c>
      <c r="AT451">
        <f t="shared" si="102"/>
        <v>0</v>
      </c>
    </row>
    <row r="452" spans="33:46" x14ac:dyDescent="0.25">
      <c r="AG452" s="19" t="s">
        <v>92</v>
      </c>
      <c r="AH452">
        <f t="shared" si="90"/>
        <v>0</v>
      </c>
      <c r="AI452">
        <f t="shared" si="91"/>
        <v>0</v>
      </c>
      <c r="AJ452">
        <f t="shared" si="92"/>
        <v>0</v>
      </c>
      <c r="AK452">
        <f t="shared" si="93"/>
        <v>0</v>
      </c>
      <c r="AL452">
        <f t="shared" si="94"/>
        <v>0</v>
      </c>
      <c r="AM452">
        <f t="shared" si="95"/>
        <v>0</v>
      </c>
      <c r="AN452">
        <f t="shared" si="96"/>
        <v>0</v>
      </c>
      <c r="AO452">
        <f t="shared" si="97"/>
        <v>0</v>
      </c>
      <c r="AP452">
        <f t="shared" si="98"/>
        <v>0</v>
      </c>
      <c r="AQ452">
        <f t="shared" si="99"/>
        <v>0</v>
      </c>
      <c r="AR452">
        <f t="shared" si="100"/>
        <v>0</v>
      </c>
      <c r="AS452">
        <f t="shared" si="101"/>
        <v>0</v>
      </c>
      <c r="AT452">
        <f t="shared" si="102"/>
        <v>0</v>
      </c>
    </row>
    <row r="453" spans="33:46" x14ac:dyDescent="0.25">
      <c r="AG453" s="19" t="s">
        <v>93</v>
      </c>
      <c r="AH453">
        <f t="shared" si="90"/>
        <v>0</v>
      </c>
      <c r="AI453">
        <f t="shared" si="91"/>
        <v>0</v>
      </c>
      <c r="AJ453">
        <f t="shared" si="92"/>
        <v>0</v>
      </c>
      <c r="AK453">
        <f t="shared" si="93"/>
        <v>0</v>
      </c>
      <c r="AL453">
        <f t="shared" si="94"/>
        <v>0</v>
      </c>
      <c r="AM453">
        <f t="shared" si="95"/>
        <v>0</v>
      </c>
      <c r="AN453">
        <f t="shared" si="96"/>
        <v>0</v>
      </c>
      <c r="AO453">
        <f t="shared" si="97"/>
        <v>0</v>
      </c>
      <c r="AP453">
        <f t="shared" si="98"/>
        <v>0</v>
      </c>
      <c r="AQ453">
        <f t="shared" si="99"/>
        <v>0</v>
      </c>
      <c r="AR453">
        <f t="shared" si="100"/>
        <v>0</v>
      </c>
      <c r="AS453">
        <f t="shared" si="101"/>
        <v>0</v>
      </c>
      <c r="AT453">
        <f t="shared" si="102"/>
        <v>0</v>
      </c>
    </row>
    <row r="454" spans="33:46" x14ac:dyDescent="0.25">
      <c r="AG454" s="19" t="s">
        <v>94</v>
      </c>
      <c r="AH454">
        <f t="shared" si="90"/>
        <v>0</v>
      </c>
      <c r="AI454">
        <f t="shared" si="91"/>
        <v>0</v>
      </c>
      <c r="AJ454">
        <f t="shared" si="92"/>
        <v>0</v>
      </c>
      <c r="AK454">
        <f t="shared" si="93"/>
        <v>0</v>
      </c>
      <c r="AL454">
        <f t="shared" si="94"/>
        <v>0</v>
      </c>
      <c r="AM454">
        <f t="shared" si="95"/>
        <v>0</v>
      </c>
      <c r="AN454">
        <f t="shared" si="96"/>
        <v>0</v>
      </c>
      <c r="AO454">
        <f t="shared" si="97"/>
        <v>0</v>
      </c>
      <c r="AP454">
        <f t="shared" si="98"/>
        <v>0</v>
      </c>
      <c r="AQ454">
        <f t="shared" si="99"/>
        <v>0</v>
      </c>
      <c r="AR454">
        <f t="shared" si="100"/>
        <v>0</v>
      </c>
      <c r="AS454">
        <f t="shared" si="101"/>
        <v>0</v>
      </c>
      <c r="AT454">
        <f t="shared" si="102"/>
        <v>0</v>
      </c>
    </row>
    <row r="455" spans="33:46" x14ac:dyDescent="0.25">
      <c r="AG455" s="19" t="s">
        <v>95</v>
      </c>
      <c r="AH455">
        <f t="shared" si="90"/>
        <v>6</v>
      </c>
      <c r="AI455">
        <f t="shared" si="91"/>
        <v>2</v>
      </c>
      <c r="AJ455">
        <f t="shared" si="92"/>
        <v>4</v>
      </c>
      <c r="AK455">
        <f t="shared" si="93"/>
        <v>4</v>
      </c>
      <c r="AL455">
        <f t="shared" si="94"/>
        <v>7</v>
      </c>
      <c r="AM455">
        <f t="shared" si="95"/>
        <v>5</v>
      </c>
      <c r="AN455">
        <f t="shared" si="96"/>
        <v>0</v>
      </c>
      <c r="AO455">
        <f t="shared" si="97"/>
        <v>0</v>
      </c>
      <c r="AP455">
        <f t="shared" si="98"/>
        <v>0</v>
      </c>
      <c r="AQ455">
        <f t="shared" si="99"/>
        <v>0</v>
      </c>
      <c r="AR455">
        <f t="shared" si="100"/>
        <v>0</v>
      </c>
      <c r="AS455">
        <f t="shared" si="101"/>
        <v>0</v>
      </c>
      <c r="AT455">
        <f t="shared" si="102"/>
        <v>0</v>
      </c>
    </row>
    <row r="456" spans="33:46" x14ac:dyDescent="0.25">
      <c r="AG456" s="19" t="s">
        <v>96</v>
      </c>
      <c r="AH456">
        <f t="shared" si="90"/>
        <v>0</v>
      </c>
      <c r="AI456">
        <f t="shared" si="91"/>
        <v>0</v>
      </c>
      <c r="AJ456">
        <f t="shared" si="92"/>
        <v>0</v>
      </c>
      <c r="AK456">
        <f t="shared" si="93"/>
        <v>0</v>
      </c>
      <c r="AL456">
        <f t="shared" si="94"/>
        <v>0</v>
      </c>
      <c r="AM456">
        <f t="shared" si="95"/>
        <v>0</v>
      </c>
      <c r="AN456">
        <f t="shared" si="96"/>
        <v>0</v>
      </c>
      <c r="AO456">
        <f t="shared" si="97"/>
        <v>0</v>
      </c>
      <c r="AP456">
        <f t="shared" si="98"/>
        <v>0</v>
      </c>
      <c r="AQ456">
        <f t="shared" si="99"/>
        <v>0</v>
      </c>
      <c r="AR456">
        <f t="shared" si="100"/>
        <v>0</v>
      </c>
      <c r="AS456">
        <f t="shared" si="101"/>
        <v>0</v>
      </c>
      <c r="AT456">
        <f t="shared" si="102"/>
        <v>0</v>
      </c>
    </row>
    <row r="457" spans="33:46" x14ac:dyDescent="0.25">
      <c r="AG457" s="19" t="s">
        <v>97</v>
      </c>
      <c r="AH457">
        <f t="shared" si="90"/>
        <v>0</v>
      </c>
      <c r="AI457">
        <f t="shared" si="91"/>
        <v>0</v>
      </c>
      <c r="AJ457">
        <f t="shared" si="92"/>
        <v>0</v>
      </c>
      <c r="AK457">
        <f t="shared" si="93"/>
        <v>0</v>
      </c>
      <c r="AL457">
        <f t="shared" si="94"/>
        <v>0</v>
      </c>
      <c r="AM457">
        <f t="shared" si="95"/>
        <v>0</v>
      </c>
      <c r="AN457">
        <f t="shared" si="96"/>
        <v>0</v>
      </c>
      <c r="AO457">
        <f t="shared" si="97"/>
        <v>0</v>
      </c>
      <c r="AP457">
        <f t="shared" si="98"/>
        <v>0</v>
      </c>
      <c r="AQ457">
        <f t="shared" si="99"/>
        <v>0</v>
      </c>
      <c r="AR457">
        <f t="shared" si="100"/>
        <v>0</v>
      </c>
      <c r="AS457">
        <f t="shared" si="101"/>
        <v>0</v>
      </c>
      <c r="AT457">
        <f t="shared" si="102"/>
        <v>0</v>
      </c>
    </row>
    <row r="458" spans="33:46" x14ac:dyDescent="0.25">
      <c r="AG458" s="19" t="s">
        <v>98</v>
      </c>
      <c r="AH458">
        <f t="shared" si="90"/>
        <v>0</v>
      </c>
      <c r="AI458">
        <f t="shared" si="91"/>
        <v>0</v>
      </c>
      <c r="AJ458">
        <f t="shared" si="92"/>
        <v>0</v>
      </c>
      <c r="AK458">
        <f t="shared" si="93"/>
        <v>0</v>
      </c>
      <c r="AL458">
        <f t="shared" si="94"/>
        <v>0</v>
      </c>
      <c r="AM458">
        <f t="shared" si="95"/>
        <v>1</v>
      </c>
      <c r="AN458">
        <f t="shared" si="96"/>
        <v>0</v>
      </c>
      <c r="AO458">
        <f t="shared" si="97"/>
        <v>0</v>
      </c>
      <c r="AP458">
        <f t="shared" si="98"/>
        <v>0</v>
      </c>
      <c r="AQ458">
        <f t="shared" si="99"/>
        <v>0</v>
      </c>
      <c r="AR458">
        <f t="shared" si="100"/>
        <v>0</v>
      </c>
      <c r="AS458">
        <f t="shared" si="101"/>
        <v>0</v>
      </c>
      <c r="AT458">
        <f t="shared" si="102"/>
        <v>0</v>
      </c>
    </row>
    <row r="459" spans="33:46" x14ac:dyDescent="0.25">
      <c r="AG459" s="19" t="s">
        <v>99</v>
      </c>
      <c r="AH459">
        <f t="shared" si="90"/>
        <v>0</v>
      </c>
      <c r="AI459">
        <f t="shared" si="91"/>
        <v>0</v>
      </c>
      <c r="AJ459">
        <f t="shared" si="92"/>
        <v>0</v>
      </c>
      <c r="AK459">
        <f t="shared" si="93"/>
        <v>0</v>
      </c>
      <c r="AL459">
        <f t="shared" si="94"/>
        <v>0</v>
      </c>
      <c r="AM459">
        <f t="shared" si="95"/>
        <v>0</v>
      </c>
      <c r="AN459">
        <f t="shared" si="96"/>
        <v>0</v>
      </c>
      <c r="AO459">
        <f t="shared" si="97"/>
        <v>0</v>
      </c>
      <c r="AP459">
        <f t="shared" si="98"/>
        <v>0</v>
      </c>
      <c r="AQ459">
        <f t="shared" si="99"/>
        <v>0</v>
      </c>
      <c r="AR459">
        <f t="shared" si="100"/>
        <v>0</v>
      </c>
      <c r="AS459">
        <f t="shared" si="101"/>
        <v>0</v>
      </c>
      <c r="AT459">
        <f t="shared" si="102"/>
        <v>0</v>
      </c>
    </row>
    <row r="460" spans="33:46" x14ac:dyDescent="0.25">
      <c r="AG460" s="19" t="s">
        <v>100</v>
      </c>
      <c r="AH460">
        <f t="shared" si="90"/>
        <v>1</v>
      </c>
      <c r="AI460">
        <f t="shared" si="91"/>
        <v>2</v>
      </c>
      <c r="AJ460">
        <f t="shared" si="92"/>
        <v>0</v>
      </c>
      <c r="AK460">
        <f t="shared" si="93"/>
        <v>0</v>
      </c>
      <c r="AL460">
        <f t="shared" si="94"/>
        <v>0</v>
      </c>
      <c r="AM460">
        <f t="shared" si="95"/>
        <v>0</v>
      </c>
      <c r="AN460">
        <f t="shared" si="96"/>
        <v>0</v>
      </c>
      <c r="AO460">
        <f t="shared" si="97"/>
        <v>0</v>
      </c>
      <c r="AP460">
        <f t="shared" si="98"/>
        <v>0</v>
      </c>
      <c r="AQ460">
        <f t="shared" si="99"/>
        <v>0</v>
      </c>
      <c r="AR460">
        <f t="shared" si="100"/>
        <v>0</v>
      </c>
      <c r="AS460">
        <f t="shared" si="101"/>
        <v>0</v>
      </c>
      <c r="AT460">
        <f t="shared" si="102"/>
        <v>0</v>
      </c>
    </row>
    <row r="461" spans="33:46" x14ac:dyDescent="0.25">
      <c r="AG461" s="19" t="s">
        <v>101</v>
      </c>
      <c r="AH461">
        <f t="shared" si="90"/>
        <v>0</v>
      </c>
      <c r="AI461">
        <f t="shared" si="91"/>
        <v>0</v>
      </c>
      <c r="AJ461">
        <f t="shared" si="92"/>
        <v>0</v>
      </c>
      <c r="AK461">
        <f t="shared" si="93"/>
        <v>0</v>
      </c>
      <c r="AL461">
        <f t="shared" si="94"/>
        <v>0</v>
      </c>
      <c r="AM461">
        <f t="shared" si="95"/>
        <v>0</v>
      </c>
      <c r="AN461">
        <f t="shared" si="96"/>
        <v>0</v>
      </c>
      <c r="AO461">
        <f t="shared" si="97"/>
        <v>0</v>
      </c>
      <c r="AP461">
        <f t="shared" si="98"/>
        <v>0</v>
      </c>
      <c r="AQ461">
        <f t="shared" si="99"/>
        <v>0</v>
      </c>
      <c r="AR461">
        <f t="shared" si="100"/>
        <v>0</v>
      </c>
      <c r="AS461">
        <f t="shared" si="101"/>
        <v>0</v>
      </c>
      <c r="AT461">
        <f t="shared" si="102"/>
        <v>0</v>
      </c>
    </row>
    <row r="462" spans="33:46" x14ac:dyDescent="0.25">
      <c r="AG462" s="19" t="s">
        <v>102</v>
      </c>
      <c r="AH462">
        <f t="shared" si="90"/>
        <v>0</v>
      </c>
      <c r="AI462">
        <f t="shared" si="91"/>
        <v>0</v>
      </c>
      <c r="AJ462">
        <f t="shared" si="92"/>
        <v>0</v>
      </c>
      <c r="AK462">
        <f t="shared" si="93"/>
        <v>0</v>
      </c>
      <c r="AL462">
        <f t="shared" si="94"/>
        <v>0</v>
      </c>
      <c r="AM462">
        <f t="shared" si="95"/>
        <v>0</v>
      </c>
      <c r="AN462">
        <f t="shared" si="96"/>
        <v>0</v>
      </c>
      <c r="AO462">
        <f t="shared" si="97"/>
        <v>0</v>
      </c>
      <c r="AP462">
        <f t="shared" si="98"/>
        <v>0</v>
      </c>
      <c r="AQ462">
        <f t="shared" si="99"/>
        <v>0</v>
      </c>
      <c r="AR462">
        <f t="shared" si="100"/>
        <v>0</v>
      </c>
      <c r="AS462">
        <f t="shared" si="101"/>
        <v>0</v>
      </c>
      <c r="AT462">
        <f t="shared" si="102"/>
        <v>0</v>
      </c>
    </row>
    <row r="463" spans="33:46" x14ac:dyDescent="0.25">
      <c r="AG463" s="19" t="s">
        <v>262</v>
      </c>
      <c r="AH463">
        <f t="shared" si="90"/>
        <v>0</v>
      </c>
      <c r="AI463">
        <f t="shared" si="91"/>
        <v>0</v>
      </c>
      <c r="AJ463">
        <f t="shared" si="92"/>
        <v>0</v>
      </c>
      <c r="AK463">
        <f t="shared" si="93"/>
        <v>0</v>
      </c>
      <c r="AL463">
        <f t="shared" si="94"/>
        <v>0</v>
      </c>
      <c r="AM463">
        <f t="shared" si="95"/>
        <v>0</v>
      </c>
      <c r="AN463">
        <f t="shared" si="96"/>
        <v>0</v>
      </c>
      <c r="AO463">
        <f t="shared" si="97"/>
        <v>0</v>
      </c>
      <c r="AP463">
        <f t="shared" si="98"/>
        <v>0</v>
      </c>
      <c r="AQ463">
        <f t="shared" si="99"/>
        <v>0</v>
      </c>
      <c r="AR463">
        <f t="shared" si="100"/>
        <v>0</v>
      </c>
      <c r="AS463">
        <f t="shared" si="101"/>
        <v>0</v>
      </c>
      <c r="AT463">
        <f t="shared" si="102"/>
        <v>0</v>
      </c>
    </row>
    <row r="464" spans="33:46" x14ac:dyDescent="0.25">
      <c r="AG464" s="19" t="s">
        <v>103</v>
      </c>
      <c r="AH464">
        <f t="shared" si="90"/>
        <v>0</v>
      </c>
      <c r="AI464">
        <f t="shared" si="91"/>
        <v>0</v>
      </c>
      <c r="AJ464">
        <f t="shared" si="92"/>
        <v>0</v>
      </c>
      <c r="AK464">
        <f t="shared" si="93"/>
        <v>0</v>
      </c>
      <c r="AL464">
        <f t="shared" si="94"/>
        <v>0</v>
      </c>
      <c r="AM464">
        <f t="shared" si="95"/>
        <v>0</v>
      </c>
      <c r="AN464">
        <f t="shared" si="96"/>
        <v>0</v>
      </c>
      <c r="AO464">
        <f t="shared" si="97"/>
        <v>0</v>
      </c>
      <c r="AP464">
        <f t="shared" si="98"/>
        <v>0</v>
      </c>
      <c r="AQ464">
        <f t="shared" si="99"/>
        <v>0</v>
      </c>
      <c r="AR464">
        <f t="shared" si="100"/>
        <v>0</v>
      </c>
      <c r="AS464">
        <f t="shared" si="101"/>
        <v>0</v>
      </c>
      <c r="AT464">
        <f t="shared" si="102"/>
        <v>0</v>
      </c>
    </row>
    <row r="465" spans="33:46" x14ac:dyDescent="0.25">
      <c r="AG465" s="19" t="s">
        <v>104</v>
      </c>
      <c r="AH465">
        <f t="shared" si="90"/>
        <v>0</v>
      </c>
      <c r="AI465">
        <f t="shared" si="91"/>
        <v>0</v>
      </c>
      <c r="AJ465">
        <f t="shared" si="92"/>
        <v>0</v>
      </c>
      <c r="AK465">
        <f t="shared" si="93"/>
        <v>0</v>
      </c>
      <c r="AL465">
        <f t="shared" si="94"/>
        <v>0</v>
      </c>
      <c r="AM465">
        <f t="shared" si="95"/>
        <v>0</v>
      </c>
      <c r="AN465">
        <f t="shared" si="96"/>
        <v>0</v>
      </c>
      <c r="AO465">
        <f t="shared" si="97"/>
        <v>0</v>
      </c>
      <c r="AP465">
        <f t="shared" si="98"/>
        <v>0</v>
      </c>
      <c r="AQ465">
        <f t="shared" si="99"/>
        <v>0</v>
      </c>
      <c r="AR465">
        <f t="shared" si="100"/>
        <v>0</v>
      </c>
      <c r="AS465">
        <f t="shared" si="101"/>
        <v>0</v>
      </c>
      <c r="AT465">
        <f t="shared" si="102"/>
        <v>0</v>
      </c>
    </row>
    <row r="466" spans="33:46" x14ac:dyDescent="0.25">
      <c r="AG466" s="19" t="s">
        <v>105</v>
      </c>
      <c r="AH466">
        <f t="shared" si="90"/>
        <v>0</v>
      </c>
      <c r="AI466">
        <f t="shared" si="91"/>
        <v>0</v>
      </c>
      <c r="AJ466">
        <f t="shared" si="92"/>
        <v>0</v>
      </c>
      <c r="AK466">
        <f t="shared" si="93"/>
        <v>0</v>
      </c>
      <c r="AL466">
        <f t="shared" si="94"/>
        <v>0</v>
      </c>
      <c r="AM466">
        <f t="shared" si="95"/>
        <v>1</v>
      </c>
      <c r="AN466">
        <f t="shared" si="96"/>
        <v>0</v>
      </c>
      <c r="AO466">
        <f t="shared" si="97"/>
        <v>0</v>
      </c>
      <c r="AP466">
        <f t="shared" si="98"/>
        <v>0</v>
      </c>
      <c r="AQ466">
        <f t="shared" si="99"/>
        <v>0</v>
      </c>
      <c r="AR466">
        <f t="shared" si="100"/>
        <v>0</v>
      </c>
      <c r="AS466">
        <f t="shared" si="101"/>
        <v>0</v>
      </c>
      <c r="AT466">
        <f t="shared" si="102"/>
        <v>0</v>
      </c>
    </row>
    <row r="467" spans="33:46" x14ac:dyDescent="0.25">
      <c r="AG467" s="19" t="s">
        <v>106</v>
      </c>
      <c r="AH467">
        <f t="shared" si="90"/>
        <v>0</v>
      </c>
      <c r="AI467">
        <f t="shared" si="91"/>
        <v>0</v>
      </c>
      <c r="AJ467">
        <f t="shared" si="92"/>
        <v>0</v>
      </c>
      <c r="AK467">
        <f t="shared" si="93"/>
        <v>0</v>
      </c>
      <c r="AL467">
        <f t="shared" si="94"/>
        <v>0</v>
      </c>
      <c r="AM467">
        <f t="shared" si="95"/>
        <v>1</v>
      </c>
      <c r="AN467">
        <f t="shared" si="96"/>
        <v>0</v>
      </c>
      <c r="AO467">
        <f t="shared" si="97"/>
        <v>0</v>
      </c>
      <c r="AP467">
        <f t="shared" si="98"/>
        <v>0</v>
      </c>
      <c r="AQ467">
        <f t="shared" si="99"/>
        <v>0</v>
      </c>
      <c r="AR467">
        <f t="shared" si="100"/>
        <v>0</v>
      </c>
      <c r="AS467">
        <f t="shared" si="101"/>
        <v>0</v>
      </c>
      <c r="AT467">
        <f t="shared" si="102"/>
        <v>0</v>
      </c>
    </row>
    <row r="468" spans="33:46" x14ac:dyDescent="0.25">
      <c r="AG468" s="19" t="s">
        <v>107</v>
      </c>
      <c r="AH468">
        <f t="shared" si="90"/>
        <v>0</v>
      </c>
      <c r="AI468">
        <f t="shared" si="91"/>
        <v>0</v>
      </c>
      <c r="AJ468">
        <f t="shared" si="92"/>
        <v>0</v>
      </c>
      <c r="AK468">
        <f t="shared" si="93"/>
        <v>0</v>
      </c>
      <c r="AL468">
        <f t="shared" si="94"/>
        <v>0</v>
      </c>
      <c r="AM468">
        <f t="shared" si="95"/>
        <v>0</v>
      </c>
      <c r="AN468">
        <f t="shared" si="96"/>
        <v>0</v>
      </c>
      <c r="AO468">
        <f t="shared" si="97"/>
        <v>0</v>
      </c>
      <c r="AP468">
        <f t="shared" si="98"/>
        <v>0</v>
      </c>
      <c r="AQ468">
        <f t="shared" si="99"/>
        <v>0</v>
      </c>
      <c r="AR468">
        <f t="shared" si="100"/>
        <v>0</v>
      </c>
      <c r="AS468">
        <f t="shared" si="101"/>
        <v>0</v>
      </c>
      <c r="AT468">
        <f t="shared" si="102"/>
        <v>0</v>
      </c>
    </row>
    <row r="469" spans="33:46" x14ac:dyDescent="0.25">
      <c r="AG469" s="19" t="s">
        <v>108</v>
      </c>
      <c r="AH469">
        <f t="shared" si="90"/>
        <v>0</v>
      </c>
      <c r="AI469">
        <f t="shared" si="91"/>
        <v>0</v>
      </c>
      <c r="AJ469">
        <f t="shared" si="92"/>
        <v>0</v>
      </c>
      <c r="AK469">
        <f t="shared" si="93"/>
        <v>0</v>
      </c>
      <c r="AL469">
        <f t="shared" si="94"/>
        <v>0</v>
      </c>
      <c r="AM469">
        <f t="shared" si="95"/>
        <v>0</v>
      </c>
      <c r="AN469">
        <f t="shared" si="96"/>
        <v>0</v>
      </c>
      <c r="AO469">
        <f t="shared" si="97"/>
        <v>0</v>
      </c>
      <c r="AP469">
        <f t="shared" si="98"/>
        <v>0</v>
      </c>
      <c r="AQ469">
        <f t="shared" si="99"/>
        <v>0</v>
      </c>
      <c r="AR469">
        <f t="shared" si="100"/>
        <v>0</v>
      </c>
      <c r="AS469">
        <f t="shared" si="101"/>
        <v>0</v>
      </c>
      <c r="AT469">
        <f t="shared" si="102"/>
        <v>0</v>
      </c>
    </row>
    <row r="470" spans="33:46" x14ac:dyDescent="0.25">
      <c r="AG470" s="19" t="s">
        <v>109</v>
      </c>
      <c r="AH470">
        <f t="shared" si="90"/>
        <v>0</v>
      </c>
      <c r="AI470">
        <f t="shared" si="91"/>
        <v>0</v>
      </c>
      <c r="AJ470">
        <f t="shared" si="92"/>
        <v>0</v>
      </c>
      <c r="AK470">
        <f t="shared" si="93"/>
        <v>0</v>
      </c>
      <c r="AL470">
        <f t="shared" si="94"/>
        <v>0</v>
      </c>
      <c r="AM470">
        <f t="shared" si="95"/>
        <v>0</v>
      </c>
      <c r="AN470">
        <f t="shared" si="96"/>
        <v>0</v>
      </c>
      <c r="AO470">
        <f t="shared" si="97"/>
        <v>0</v>
      </c>
      <c r="AP470">
        <f t="shared" si="98"/>
        <v>0</v>
      </c>
      <c r="AQ470">
        <f t="shared" si="99"/>
        <v>0</v>
      </c>
      <c r="AR470">
        <f t="shared" si="100"/>
        <v>0</v>
      </c>
      <c r="AS470">
        <f t="shared" si="101"/>
        <v>0</v>
      </c>
      <c r="AT470">
        <f t="shared" si="102"/>
        <v>0</v>
      </c>
    </row>
    <row r="471" spans="33:46" x14ac:dyDescent="0.25">
      <c r="AG471" s="19" t="s">
        <v>110</v>
      </c>
      <c r="AH471">
        <f t="shared" si="90"/>
        <v>0</v>
      </c>
      <c r="AI471">
        <f t="shared" si="91"/>
        <v>0</v>
      </c>
      <c r="AJ471">
        <f t="shared" si="92"/>
        <v>0</v>
      </c>
      <c r="AK471">
        <f t="shared" si="93"/>
        <v>0</v>
      </c>
      <c r="AL471">
        <f t="shared" si="94"/>
        <v>0</v>
      </c>
      <c r="AM471">
        <f t="shared" si="95"/>
        <v>0</v>
      </c>
      <c r="AN471">
        <f t="shared" si="96"/>
        <v>0</v>
      </c>
      <c r="AO471">
        <f t="shared" si="97"/>
        <v>0</v>
      </c>
      <c r="AP471">
        <f t="shared" si="98"/>
        <v>0</v>
      </c>
      <c r="AQ471">
        <f t="shared" si="99"/>
        <v>0</v>
      </c>
      <c r="AR471">
        <f t="shared" si="100"/>
        <v>0</v>
      </c>
      <c r="AS471">
        <f t="shared" si="101"/>
        <v>0</v>
      </c>
      <c r="AT471">
        <f t="shared" si="102"/>
        <v>0</v>
      </c>
    </row>
    <row r="472" spans="33:46" x14ac:dyDescent="0.25">
      <c r="AG472" s="19" t="s">
        <v>111</v>
      </c>
      <c r="AH472">
        <f t="shared" si="90"/>
        <v>0</v>
      </c>
      <c r="AI472">
        <f t="shared" si="91"/>
        <v>0</v>
      </c>
      <c r="AJ472">
        <f t="shared" si="92"/>
        <v>0</v>
      </c>
      <c r="AK472">
        <f t="shared" si="93"/>
        <v>0</v>
      </c>
      <c r="AL472">
        <f t="shared" si="94"/>
        <v>0</v>
      </c>
      <c r="AM472">
        <f t="shared" si="95"/>
        <v>0</v>
      </c>
      <c r="AN472">
        <f t="shared" si="96"/>
        <v>0</v>
      </c>
      <c r="AO472">
        <f t="shared" si="97"/>
        <v>0</v>
      </c>
      <c r="AP472">
        <f t="shared" si="98"/>
        <v>0</v>
      </c>
      <c r="AQ472">
        <f t="shared" si="99"/>
        <v>0</v>
      </c>
      <c r="AR472">
        <f t="shared" si="100"/>
        <v>0</v>
      </c>
      <c r="AS472">
        <f t="shared" si="101"/>
        <v>0</v>
      </c>
      <c r="AT472">
        <f t="shared" si="102"/>
        <v>0</v>
      </c>
    </row>
    <row r="473" spans="33:46" x14ac:dyDescent="0.25">
      <c r="AG473" s="19" t="s">
        <v>112</v>
      </c>
      <c r="AH473">
        <f t="shared" si="90"/>
        <v>0</v>
      </c>
      <c r="AI473">
        <f t="shared" si="91"/>
        <v>0</v>
      </c>
      <c r="AJ473">
        <f t="shared" si="92"/>
        <v>0</v>
      </c>
      <c r="AK473">
        <f t="shared" si="93"/>
        <v>0</v>
      </c>
      <c r="AL473">
        <f t="shared" si="94"/>
        <v>0</v>
      </c>
      <c r="AM473">
        <f t="shared" si="95"/>
        <v>0</v>
      </c>
      <c r="AN473">
        <f t="shared" si="96"/>
        <v>0</v>
      </c>
      <c r="AO473">
        <f t="shared" si="97"/>
        <v>0</v>
      </c>
      <c r="AP473">
        <f t="shared" si="98"/>
        <v>0</v>
      </c>
      <c r="AQ473">
        <f t="shared" si="99"/>
        <v>0</v>
      </c>
      <c r="AR473">
        <f t="shared" si="100"/>
        <v>0</v>
      </c>
      <c r="AS473">
        <f t="shared" si="101"/>
        <v>0</v>
      </c>
      <c r="AT473">
        <f t="shared" si="102"/>
        <v>0</v>
      </c>
    </row>
    <row r="474" spans="33:46" x14ac:dyDescent="0.25">
      <c r="AG474" s="19" t="s">
        <v>113</v>
      </c>
      <c r="AH474">
        <f t="shared" si="90"/>
        <v>0</v>
      </c>
      <c r="AI474">
        <f t="shared" si="91"/>
        <v>0</v>
      </c>
      <c r="AJ474">
        <f t="shared" si="92"/>
        <v>0</v>
      </c>
      <c r="AK474">
        <f t="shared" si="93"/>
        <v>0</v>
      </c>
      <c r="AL474">
        <f t="shared" si="94"/>
        <v>0</v>
      </c>
      <c r="AM474">
        <f t="shared" si="95"/>
        <v>0</v>
      </c>
      <c r="AN474">
        <f t="shared" si="96"/>
        <v>0</v>
      </c>
      <c r="AO474">
        <f t="shared" si="97"/>
        <v>0</v>
      </c>
      <c r="AP474">
        <f t="shared" si="98"/>
        <v>0</v>
      </c>
      <c r="AQ474">
        <f t="shared" si="99"/>
        <v>0</v>
      </c>
      <c r="AR474">
        <f t="shared" si="100"/>
        <v>0</v>
      </c>
      <c r="AS474">
        <f t="shared" si="101"/>
        <v>0</v>
      </c>
      <c r="AT474">
        <f t="shared" si="102"/>
        <v>0</v>
      </c>
    </row>
    <row r="475" spans="33:46" x14ac:dyDescent="0.25">
      <c r="AG475" s="19" t="s">
        <v>114</v>
      </c>
      <c r="AH475">
        <f t="shared" si="90"/>
        <v>0</v>
      </c>
      <c r="AI475">
        <f t="shared" si="91"/>
        <v>0</v>
      </c>
      <c r="AJ475">
        <f t="shared" si="92"/>
        <v>0</v>
      </c>
      <c r="AK475">
        <f t="shared" si="93"/>
        <v>0</v>
      </c>
      <c r="AL475">
        <f t="shared" si="94"/>
        <v>0</v>
      </c>
      <c r="AM475">
        <f t="shared" si="95"/>
        <v>0</v>
      </c>
      <c r="AN475">
        <f t="shared" si="96"/>
        <v>0</v>
      </c>
      <c r="AO475">
        <f t="shared" si="97"/>
        <v>0</v>
      </c>
      <c r="AP475">
        <f t="shared" si="98"/>
        <v>0</v>
      </c>
      <c r="AQ475">
        <f t="shared" si="99"/>
        <v>0</v>
      </c>
      <c r="AR475">
        <f t="shared" si="100"/>
        <v>0</v>
      </c>
      <c r="AS475">
        <f t="shared" si="101"/>
        <v>0</v>
      </c>
      <c r="AT475">
        <f t="shared" si="102"/>
        <v>0</v>
      </c>
    </row>
    <row r="476" spans="33:46" x14ac:dyDescent="0.25">
      <c r="AG476" s="19" t="s">
        <v>115</v>
      </c>
      <c r="AH476">
        <f t="shared" si="90"/>
        <v>0</v>
      </c>
      <c r="AI476">
        <f t="shared" si="91"/>
        <v>0</v>
      </c>
      <c r="AJ476">
        <f t="shared" si="92"/>
        <v>0</v>
      </c>
      <c r="AK476">
        <f t="shared" si="93"/>
        <v>0</v>
      </c>
      <c r="AL476">
        <f t="shared" si="94"/>
        <v>0</v>
      </c>
      <c r="AM476">
        <f t="shared" si="95"/>
        <v>0</v>
      </c>
      <c r="AN476">
        <f t="shared" si="96"/>
        <v>0</v>
      </c>
      <c r="AO476">
        <f t="shared" si="97"/>
        <v>0</v>
      </c>
      <c r="AP476">
        <f t="shared" si="98"/>
        <v>0</v>
      </c>
      <c r="AQ476">
        <f t="shared" si="99"/>
        <v>0</v>
      </c>
      <c r="AR476">
        <f t="shared" si="100"/>
        <v>0</v>
      </c>
      <c r="AS476">
        <f t="shared" si="101"/>
        <v>0</v>
      </c>
      <c r="AT476">
        <f t="shared" si="102"/>
        <v>0</v>
      </c>
    </row>
    <row r="477" spans="33:46" x14ac:dyDescent="0.25">
      <c r="AG477" s="19" t="s">
        <v>116</v>
      </c>
      <c r="AH477">
        <f t="shared" si="90"/>
        <v>1</v>
      </c>
      <c r="AI477">
        <f t="shared" si="91"/>
        <v>0</v>
      </c>
      <c r="AJ477">
        <f t="shared" si="92"/>
        <v>0</v>
      </c>
      <c r="AK477">
        <f t="shared" si="93"/>
        <v>0</v>
      </c>
      <c r="AL477">
        <f t="shared" si="94"/>
        <v>0</v>
      </c>
      <c r="AM477">
        <f t="shared" si="95"/>
        <v>0</v>
      </c>
      <c r="AN477">
        <f t="shared" si="96"/>
        <v>0</v>
      </c>
      <c r="AO477">
        <f t="shared" si="97"/>
        <v>0</v>
      </c>
      <c r="AP477">
        <f t="shared" si="98"/>
        <v>0</v>
      </c>
      <c r="AQ477">
        <f t="shared" si="99"/>
        <v>0</v>
      </c>
      <c r="AR477">
        <f t="shared" si="100"/>
        <v>0</v>
      </c>
      <c r="AS477">
        <f t="shared" si="101"/>
        <v>0</v>
      </c>
      <c r="AT477">
        <f t="shared" si="102"/>
        <v>0</v>
      </c>
    </row>
    <row r="478" spans="33:46" x14ac:dyDescent="0.25">
      <c r="AG478" s="19" t="s">
        <v>117</v>
      </c>
      <c r="AH478">
        <f t="shared" si="90"/>
        <v>0</v>
      </c>
      <c r="AI478">
        <f t="shared" si="91"/>
        <v>0</v>
      </c>
      <c r="AJ478">
        <f t="shared" si="92"/>
        <v>0</v>
      </c>
      <c r="AK478">
        <f t="shared" si="93"/>
        <v>2</v>
      </c>
      <c r="AL478">
        <f t="shared" si="94"/>
        <v>3</v>
      </c>
      <c r="AM478">
        <f t="shared" si="95"/>
        <v>0</v>
      </c>
      <c r="AN478">
        <f t="shared" si="96"/>
        <v>0</v>
      </c>
      <c r="AO478">
        <f t="shared" si="97"/>
        <v>0</v>
      </c>
      <c r="AP478">
        <f t="shared" si="98"/>
        <v>0</v>
      </c>
      <c r="AQ478">
        <f t="shared" si="99"/>
        <v>0</v>
      </c>
      <c r="AR478">
        <f t="shared" si="100"/>
        <v>0</v>
      </c>
      <c r="AS478">
        <f t="shared" si="101"/>
        <v>0</v>
      </c>
      <c r="AT478">
        <f t="shared" si="102"/>
        <v>0</v>
      </c>
    </row>
    <row r="479" spans="33:46" x14ac:dyDescent="0.25">
      <c r="AG479" s="19" t="s">
        <v>118</v>
      </c>
      <c r="AH479">
        <f t="shared" si="90"/>
        <v>0</v>
      </c>
      <c r="AI479">
        <f t="shared" si="91"/>
        <v>1</v>
      </c>
      <c r="AJ479">
        <f t="shared" si="92"/>
        <v>0</v>
      </c>
      <c r="AK479">
        <f t="shared" si="93"/>
        <v>0</v>
      </c>
      <c r="AL479">
        <f t="shared" si="94"/>
        <v>1</v>
      </c>
      <c r="AM479">
        <f t="shared" si="95"/>
        <v>0</v>
      </c>
      <c r="AN479">
        <f t="shared" si="96"/>
        <v>0</v>
      </c>
      <c r="AO479">
        <f t="shared" si="97"/>
        <v>0</v>
      </c>
      <c r="AP479">
        <f t="shared" si="98"/>
        <v>0</v>
      </c>
      <c r="AQ479">
        <f t="shared" si="99"/>
        <v>0</v>
      </c>
      <c r="AR479">
        <f t="shared" si="100"/>
        <v>0</v>
      </c>
      <c r="AS479">
        <f t="shared" si="101"/>
        <v>0</v>
      </c>
      <c r="AT479">
        <f t="shared" si="102"/>
        <v>0</v>
      </c>
    </row>
    <row r="480" spans="33:46" x14ac:dyDescent="0.25">
      <c r="AG480" s="19" t="s">
        <v>119</v>
      </c>
      <c r="AH480">
        <f t="shared" si="90"/>
        <v>1</v>
      </c>
      <c r="AI480">
        <f t="shared" si="91"/>
        <v>1</v>
      </c>
      <c r="AJ480">
        <f t="shared" si="92"/>
        <v>0</v>
      </c>
      <c r="AK480">
        <f t="shared" si="93"/>
        <v>0</v>
      </c>
      <c r="AL480">
        <f t="shared" si="94"/>
        <v>0</v>
      </c>
      <c r="AM480">
        <f t="shared" si="95"/>
        <v>0</v>
      </c>
      <c r="AN480">
        <f t="shared" si="96"/>
        <v>0</v>
      </c>
      <c r="AO480">
        <f t="shared" si="97"/>
        <v>0</v>
      </c>
      <c r="AP480">
        <f t="shared" si="98"/>
        <v>0</v>
      </c>
      <c r="AQ480">
        <f t="shared" si="99"/>
        <v>0</v>
      </c>
      <c r="AR480">
        <f t="shared" si="100"/>
        <v>0</v>
      </c>
      <c r="AS480">
        <f t="shared" si="101"/>
        <v>0</v>
      </c>
      <c r="AT480">
        <f t="shared" si="102"/>
        <v>0</v>
      </c>
    </row>
    <row r="481" spans="33:46" x14ac:dyDescent="0.25">
      <c r="AG481" s="19" t="s">
        <v>120</v>
      </c>
      <c r="AH481">
        <f t="shared" si="90"/>
        <v>0</v>
      </c>
      <c r="AI481">
        <f t="shared" si="91"/>
        <v>0</v>
      </c>
      <c r="AJ481">
        <f t="shared" si="92"/>
        <v>0</v>
      </c>
      <c r="AK481">
        <f t="shared" si="93"/>
        <v>0</v>
      </c>
      <c r="AL481">
        <f t="shared" si="94"/>
        <v>0</v>
      </c>
      <c r="AM481">
        <f t="shared" si="95"/>
        <v>0</v>
      </c>
      <c r="AN481">
        <f t="shared" si="96"/>
        <v>0</v>
      </c>
      <c r="AO481">
        <f t="shared" si="97"/>
        <v>0</v>
      </c>
      <c r="AP481">
        <f t="shared" si="98"/>
        <v>0</v>
      </c>
      <c r="AQ481">
        <f t="shared" si="99"/>
        <v>0</v>
      </c>
      <c r="AR481">
        <f t="shared" si="100"/>
        <v>0</v>
      </c>
      <c r="AS481">
        <f t="shared" si="101"/>
        <v>0</v>
      </c>
      <c r="AT481">
        <f t="shared" si="102"/>
        <v>0</v>
      </c>
    </row>
    <row r="482" spans="33:46" x14ac:dyDescent="0.25">
      <c r="AG482" s="19" t="s">
        <v>121</v>
      </c>
      <c r="AH482">
        <f t="shared" si="90"/>
        <v>0</v>
      </c>
      <c r="AI482">
        <f t="shared" si="91"/>
        <v>0</v>
      </c>
      <c r="AJ482">
        <f t="shared" si="92"/>
        <v>0</v>
      </c>
      <c r="AK482">
        <f t="shared" si="93"/>
        <v>0</v>
      </c>
      <c r="AL482">
        <f t="shared" si="94"/>
        <v>0</v>
      </c>
      <c r="AM482">
        <f t="shared" si="95"/>
        <v>0</v>
      </c>
      <c r="AN482">
        <f t="shared" si="96"/>
        <v>0</v>
      </c>
      <c r="AO482">
        <f t="shared" si="97"/>
        <v>0</v>
      </c>
      <c r="AP482">
        <f t="shared" si="98"/>
        <v>0</v>
      </c>
      <c r="AQ482">
        <f t="shared" si="99"/>
        <v>0</v>
      </c>
      <c r="AR482">
        <f t="shared" si="100"/>
        <v>0</v>
      </c>
      <c r="AS482">
        <f t="shared" si="101"/>
        <v>0</v>
      </c>
      <c r="AT482">
        <f t="shared" si="102"/>
        <v>0</v>
      </c>
    </row>
    <row r="483" spans="33:46" x14ac:dyDescent="0.25">
      <c r="AG483" s="19" t="s">
        <v>122</v>
      </c>
      <c r="AH483">
        <f t="shared" si="90"/>
        <v>0</v>
      </c>
      <c r="AI483">
        <f t="shared" si="91"/>
        <v>0</v>
      </c>
      <c r="AJ483">
        <f t="shared" si="92"/>
        <v>0</v>
      </c>
      <c r="AK483">
        <f t="shared" si="93"/>
        <v>0</v>
      </c>
      <c r="AL483">
        <f t="shared" si="94"/>
        <v>0</v>
      </c>
      <c r="AM483">
        <f t="shared" si="95"/>
        <v>0</v>
      </c>
      <c r="AN483">
        <f t="shared" si="96"/>
        <v>0</v>
      </c>
      <c r="AO483">
        <f t="shared" si="97"/>
        <v>0</v>
      </c>
      <c r="AP483">
        <f t="shared" si="98"/>
        <v>0</v>
      </c>
      <c r="AQ483">
        <f t="shared" si="99"/>
        <v>0</v>
      </c>
      <c r="AR483">
        <f t="shared" si="100"/>
        <v>0</v>
      </c>
      <c r="AS483">
        <f t="shared" si="101"/>
        <v>0</v>
      </c>
      <c r="AT483">
        <f t="shared" si="102"/>
        <v>0</v>
      </c>
    </row>
    <row r="484" spans="33:46" x14ac:dyDescent="0.25">
      <c r="AG484" s="19" t="s">
        <v>123</v>
      </c>
      <c r="AH484">
        <f t="shared" si="90"/>
        <v>0</v>
      </c>
      <c r="AI484">
        <f t="shared" si="91"/>
        <v>0</v>
      </c>
      <c r="AJ484">
        <f t="shared" si="92"/>
        <v>0</v>
      </c>
      <c r="AK484">
        <f t="shared" si="93"/>
        <v>0</v>
      </c>
      <c r="AL484">
        <f t="shared" si="94"/>
        <v>0</v>
      </c>
      <c r="AM484">
        <f t="shared" si="95"/>
        <v>0</v>
      </c>
      <c r="AN484">
        <f t="shared" si="96"/>
        <v>0</v>
      </c>
      <c r="AO484">
        <f t="shared" si="97"/>
        <v>0</v>
      </c>
      <c r="AP484">
        <f t="shared" si="98"/>
        <v>0</v>
      </c>
      <c r="AQ484">
        <f t="shared" si="99"/>
        <v>0</v>
      </c>
      <c r="AR484">
        <f t="shared" si="100"/>
        <v>0</v>
      </c>
      <c r="AS484">
        <f t="shared" si="101"/>
        <v>0</v>
      </c>
      <c r="AT484">
        <f t="shared" si="102"/>
        <v>0</v>
      </c>
    </row>
    <row r="485" spans="33:46" x14ac:dyDescent="0.25">
      <c r="AG485" s="19" t="s">
        <v>263</v>
      </c>
      <c r="AH485">
        <f t="shared" si="90"/>
        <v>7</v>
      </c>
      <c r="AI485">
        <f t="shared" si="91"/>
        <v>3</v>
      </c>
      <c r="AJ485">
        <f t="shared" si="92"/>
        <v>2</v>
      </c>
      <c r="AK485">
        <f t="shared" si="93"/>
        <v>6</v>
      </c>
      <c r="AL485">
        <f t="shared" si="94"/>
        <v>4</v>
      </c>
      <c r="AM485">
        <f t="shared" si="95"/>
        <v>2</v>
      </c>
      <c r="AN485">
        <f t="shared" si="96"/>
        <v>0</v>
      </c>
      <c r="AO485">
        <f t="shared" si="97"/>
        <v>0</v>
      </c>
      <c r="AP485">
        <f t="shared" si="98"/>
        <v>0</v>
      </c>
      <c r="AQ485">
        <f t="shared" si="99"/>
        <v>0</v>
      </c>
      <c r="AR485">
        <f t="shared" si="100"/>
        <v>0</v>
      </c>
      <c r="AS485">
        <f t="shared" si="101"/>
        <v>0</v>
      </c>
      <c r="AT485">
        <f t="shared" si="102"/>
        <v>0</v>
      </c>
    </row>
    <row r="486" spans="33:46" x14ac:dyDescent="0.25">
      <c r="AG486" s="19" t="s">
        <v>124</v>
      </c>
      <c r="AH486">
        <f t="shared" si="90"/>
        <v>0</v>
      </c>
      <c r="AI486">
        <f t="shared" si="91"/>
        <v>0</v>
      </c>
      <c r="AJ486">
        <f t="shared" si="92"/>
        <v>0</v>
      </c>
      <c r="AK486">
        <f t="shared" si="93"/>
        <v>0</v>
      </c>
      <c r="AL486">
        <f t="shared" si="94"/>
        <v>0</v>
      </c>
      <c r="AM486">
        <f t="shared" si="95"/>
        <v>0</v>
      </c>
      <c r="AN486">
        <f t="shared" si="96"/>
        <v>0</v>
      </c>
      <c r="AO486">
        <f t="shared" si="97"/>
        <v>0</v>
      </c>
      <c r="AP486">
        <f t="shared" si="98"/>
        <v>0</v>
      </c>
      <c r="AQ486">
        <f t="shared" si="99"/>
        <v>0</v>
      </c>
      <c r="AR486">
        <f t="shared" si="100"/>
        <v>0</v>
      </c>
      <c r="AS486">
        <f t="shared" si="101"/>
        <v>0</v>
      </c>
      <c r="AT486">
        <f t="shared" si="102"/>
        <v>0</v>
      </c>
    </row>
    <row r="487" spans="33:46" x14ac:dyDescent="0.25">
      <c r="AG487" s="19" t="s">
        <v>125</v>
      </c>
      <c r="AH487">
        <f t="shared" si="90"/>
        <v>0</v>
      </c>
      <c r="AI487">
        <f t="shared" si="91"/>
        <v>0</v>
      </c>
      <c r="AJ487">
        <f t="shared" si="92"/>
        <v>0</v>
      </c>
      <c r="AK487">
        <f t="shared" si="93"/>
        <v>0</v>
      </c>
      <c r="AL487">
        <f t="shared" si="94"/>
        <v>0</v>
      </c>
      <c r="AM487">
        <f t="shared" si="95"/>
        <v>0</v>
      </c>
      <c r="AN487">
        <f t="shared" si="96"/>
        <v>0</v>
      </c>
      <c r="AO487">
        <f t="shared" si="97"/>
        <v>0</v>
      </c>
      <c r="AP487">
        <f t="shared" si="98"/>
        <v>0</v>
      </c>
      <c r="AQ487">
        <f t="shared" si="99"/>
        <v>0</v>
      </c>
      <c r="AR487">
        <f t="shared" si="100"/>
        <v>0</v>
      </c>
      <c r="AS487">
        <f t="shared" si="101"/>
        <v>0</v>
      </c>
      <c r="AT487">
        <f t="shared" si="102"/>
        <v>0</v>
      </c>
    </row>
    <row r="488" spans="33:46" x14ac:dyDescent="0.25">
      <c r="AG488" s="19" t="s">
        <v>126</v>
      </c>
      <c r="AH488">
        <f t="shared" si="90"/>
        <v>0</v>
      </c>
      <c r="AI488">
        <f t="shared" si="91"/>
        <v>0</v>
      </c>
      <c r="AJ488">
        <f t="shared" si="92"/>
        <v>0</v>
      </c>
      <c r="AK488">
        <f t="shared" si="93"/>
        <v>0</v>
      </c>
      <c r="AL488">
        <f t="shared" si="94"/>
        <v>0</v>
      </c>
      <c r="AM488">
        <f t="shared" si="95"/>
        <v>0</v>
      </c>
      <c r="AN488">
        <f t="shared" si="96"/>
        <v>0</v>
      </c>
      <c r="AO488">
        <f t="shared" si="97"/>
        <v>0</v>
      </c>
      <c r="AP488">
        <f t="shared" si="98"/>
        <v>0</v>
      </c>
      <c r="AQ488">
        <f t="shared" si="99"/>
        <v>0</v>
      </c>
      <c r="AR488">
        <f t="shared" si="100"/>
        <v>0</v>
      </c>
      <c r="AS488">
        <f t="shared" si="101"/>
        <v>0</v>
      </c>
      <c r="AT488">
        <f t="shared" si="102"/>
        <v>0</v>
      </c>
    </row>
    <row r="489" spans="33:46" x14ac:dyDescent="0.25">
      <c r="AG489" s="19" t="s">
        <v>127</v>
      </c>
      <c r="AH489">
        <f t="shared" si="90"/>
        <v>0</v>
      </c>
      <c r="AI489">
        <f t="shared" si="91"/>
        <v>0</v>
      </c>
      <c r="AJ489">
        <f t="shared" si="92"/>
        <v>0</v>
      </c>
      <c r="AK489">
        <f t="shared" si="93"/>
        <v>0</v>
      </c>
      <c r="AL489">
        <f t="shared" si="94"/>
        <v>1</v>
      </c>
      <c r="AM489">
        <f t="shared" si="95"/>
        <v>0</v>
      </c>
      <c r="AN489">
        <f t="shared" si="96"/>
        <v>0</v>
      </c>
      <c r="AO489">
        <f t="shared" si="97"/>
        <v>0</v>
      </c>
      <c r="AP489">
        <f t="shared" si="98"/>
        <v>0</v>
      </c>
      <c r="AQ489">
        <f t="shared" si="99"/>
        <v>0</v>
      </c>
      <c r="AR489">
        <f t="shared" si="100"/>
        <v>0</v>
      </c>
      <c r="AS489">
        <f t="shared" si="101"/>
        <v>0</v>
      </c>
      <c r="AT489">
        <f t="shared" si="102"/>
        <v>0</v>
      </c>
    </row>
    <row r="490" spans="33:46" x14ac:dyDescent="0.25">
      <c r="AG490" s="19" t="s">
        <v>128</v>
      </c>
      <c r="AH490">
        <f t="shared" si="90"/>
        <v>0</v>
      </c>
      <c r="AI490">
        <f t="shared" si="91"/>
        <v>0</v>
      </c>
      <c r="AJ490">
        <f t="shared" si="92"/>
        <v>0</v>
      </c>
      <c r="AK490">
        <f t="shared" si="93"/>
        <v>0</v>
      </c>
      <c r="AL490">
        <f t="shared" si="94"/>
        <v>0</v>
      </c>
      <c r="AM490">
        <f t="shared" si="95"/>
        <v>0</v>
      </c>
      <c r="AN490">
        <f t="shared" si="96"/>
        <v>0</v>
      </c>
      <c r="AO490">
        <f t="shared" si="97"/>
        <v>0</v>
      </c>
      <c r="AP490">
        <f t="shared" si="98"/>
        <v>0</v>
      </c>
      <c r="AQ490">
        <f t="shared" si="99"/>
        <v>0</v>
      </c>
      <c r="AR490">
        <f t="shared" si="100"/>
        <v>0</v>
      </c>
      <c r="AS490">
        <f t="shared" si="101"/>
        <v>0</v>
      </c>
      <c r="AT490">
        <f t="shared" si="102"/>
        <v>0</v>
      </c>
    </row>
    <row r="491" spans="33:46" x14ac:dyDescent="0.25">
      <c r="AG491" s="19" t="s">
        <v>129</v>
      </c>
      <c r="AH491">
        <f t="shared" si="90"/>
        <v>0</v>
      </c>
      <c r="AI491">
        <f t="shared" si="91"/>
        <v>0</v>
      </c>
      <c r="AJ491">
        <f t="shared" si="92"/>
        <v>0</v>
      </c>
      <c r="AK491">
        <f t="shared" si="93"/>
        <v>0</v>
      </c>
      <c r="AL491">
        <f t="shared" si="94"/>
        <v>0</v>
      </c>
      <c r="AM491">
        <f t="shared" si="95"/>
        <v>0</v>
      </c>
      <c r="AN491">
        <f t="shared" si="96"/>
        <v>0</v>
      </c>
      <c r="AO491">
        <f t="shared" si="97"/>
        <v>0</v>
      </c>
      <c r="AP491">
        <f t="shared" si="98"/>
        <v>0</v>
      </c>
      <c r="AQ491">
        <f t="shared" si="99"/>
        <v>0</v>
      </c>
      <c r="AR491">
        <f t="shared" si="100"/>
        <v>0</v>
      </c>
      <c r="AS491">
        <f t="shared" si="101"/>
        <v>0</v>
      </c>
      <c r="AT491">
        <f t="shared" si="102"/>
        <v>0</v>
      </c>
    </row>
    <row r="492" spans="33:46" x14ac:dyDescent="0.25">
      <c r="AG492" s="19" t="s">
        <v>130</v>
      </c>
      <c r="AH492">
        <f t="shared" si="90"/>
        <v>0</v>
      </c>
      <c r="AI492">
        <f t="shared" si="91"/>
        <v>0</v>
      </c>
      <c r="AJ492">
        <f t="shared" si="92"/>
        <v>0</v>
      </c>
      <c r="AK492">
        <f t="shared" si="93"/>
        <v>0</v>
      </c>
      <c r="AL492">
        <f t="shared" si="94"/>
        <v>0</v>
      </c>
      <c r="AM492">
        <f t="shared" si="95"/>
        <v>0</v>
      </c>
      <c r="AN492">
        <f t="shared" si="96"/>
        <v>0</v>
      </c>
      <c r="AO492">
        <f t="shared" si="97"/>
        <v>0</v>
      </c>
      <c r="AP492">
        <f t="shared" si="98"/>
        <v>0</v>
      </c>
      <c r="AQ492">
        <f t="shared" si="99"/>
        <v>0</v>
      </c>
      <c r="AR492">
        <f t="shared" si="100"/>
        <v>0</v>
      </c>
      <c r="AS492">
        <f t="shared" si="101"/>
        <v>0</v>
      </c>
      <c r="AT492">
        <f t="shared" si="102"/>
        <v>0</v>
      </c>
    </row>
    <row r="493" spans="33:46" x14ac:dyDescent="0.25">
      <c r="AG493" s="19" t="s">
        <v>131</v>
      </c>
      <c r="AH493">
        <f t="shared" si="90"/>
        <v>0</v>
      </c>
      <c r="AI493">
        <f t="shared" si="91"/>
        <v>0</v>
      </c>
      <c r="AJ493">
        <f t="shared" si="92"/>
        <v>0</v>
      </c>
      <c r="AK493">
        <f t="shared" si="93"/>
        <v>0</v>
      </c>
      <c r="AL493">
        <f t="shared" si="94"/>
        <v>0</v>
      </c>
      <c r="AM493">
        <f t="shared" si="95"/>
        <v>0</v>
      </c>
      <c r="AN493">
        <f t="shared" si="96"/>
        <v>0</v>
      </c>
      <c r="AO493">
        <f t="shared" si="97"/>
        <v>0</v>
      </c>
      <c r="AP493">
        <f t="shared" si="98"/>
        <v>0</v>
      </c>
      <c r="AQ493">
        <f t="shared" si="99"/>
        <v>0</v>
      </c>
      <c r="AR493">
        <f t="shared" si="100"/>
        <v>0</v>
      </c>
      <c r="AS493">
        <f t="shared" si="101"/>
        <v>0</v>
      </c>
      <c r="AT493">
        <f t="shared" si="102"/>
        <v>0</v>
      </c>
    </row>
    <row r="494" spans="33:46" x14ac:dyDescent="0.25">
      <c r="AG494" s="19" t="s">
        <v>132</v>
      </c>
      <c r="AH494">
        <f t="shared" si="90"/>
        <v>0</v>
      </c>
      <c r="AI494">
        <f t="shared" si="91"/>
        <v>0</v>
      </c>
      <c r="AJ494">
        <f t="shared" si="92"/>
        <v>0</v>
      </c>
      <c r="AK494">
        <f t="shared" si="93"/>
        <v>0</v>
      </c>
      <c r="AL494">
        <f t="shared" si="94"/>
        <v>0</v>
      </c>
      <c r="AM494">
        <f t="shared" si="95"/>
        <v>0</v>
      </c>
      <c r="AN494">
        <f t="shared" si="96"/>
        <v>0</v>
      </c>
      <c r="AO494">
        <f t="shared" si="97"/>
        <v>0</v>
      </c>
      <c r="AP494">
        <f t="shared" si="98"/>
        <v>0</v>
      </c>
      <c r="AQ494">
        <f t="shared" si="99"/>
        <v>0</v>
      </c>
      <c r="AR494">
        <f t="shared" si="100"/>
        <v>0</v>
      </c>
      <c r="AS494">
        <f t="shared" si="101"/>
        <v>0</v>
      </c>
      <c r="AT494">
        <f t="shared" si="102"/>
        <v>0</v>
      </c>
    </row>
    <row r="495" spans="33:46" x14ac:dyDescent="0.25">
      <c r="AG495" s="19" t="s">
        <v>133</v>
      </c>
      <c r="AH495">
        <f t="shared" si="90"/>
        <v>0</v>
      </c>
      <c r="AI495">
        <f t="shared" si="91"/>
        <v>0</v>
      </c>
      <c r="AJ495">
        <f t="shared" si="92"/>
        <v>0</v>
      </c>
      <c r="AK495">
        <f t="shared" si="93"/>
        <v>0</v>
      </c>
      <c r="AL495">
        <f t="shared" si="94"/>
        <v>0</v>
      </c>
      <c r="AM495">
        <f t="shared" si="95"/>
        <v>0</v>
      </c>
      <c r="AN495">
        <f t="shared" si="96"/>
        <v>0</v>
      </c>
      <c r="AO495">
        <f t="shared" si="97"/>
        <v>0</v>
      </c>
      <c r="AP495">
        <f t="shared" si="98"/>
        <v>0</v>
      </c>
      <c r="AQ495">
        <f t="shared" si="99"/>
        <v>0</v>
      </c>
      <c r="AR495">
        <f t="shared" si="100"/>
        <v>0</v>
      </c>
      <c r="AS495">
        <f t="shared" si="101"/>
        <v>0</v>
      </c>
      <c r="AT495">
        <f t="shared" si="102"/>
        <v>0</v>
      </c>
    </row>
    <row r="496" spans="33:46" x14ac:dyDescent="0.25">
      <c r="AG496" s="19" t="s">
        <v>134</v>
      </c>
      <c r="AH496">
        <f t="shared" si="90"/>
        <v>0</v>
      </c>
      <c r="AI496">
        <f t="shared" si="91"/>
        <v>0</v>
      </c>
      <c r="AJ496">
        <f t="shared" si="92"/>
        <v>0</v>
      </c>
      <c r="AK496">
        <f t="shared" si="93"/>
        <v>0</v>
      </c>
      <c r="AL496">
        <f t="shared" si="94"/>
        <v>0</v>
      </c>
      <c r="AM496">
        <f t="shared" si="95"/>
        <v>0</v>
      </c>
      <c r="AN496">
        <f t="shared" si="96"/>
        <v>0</v>
      </c>
      <c r="AO496">
        <f t="shared" si="97"/>
        <v>0</v>
      </c>
      <c r="AP496">
        <f t="shared" si="98"/>
        <v>0</v>
      </c>
      <c r="AQ496">
        <f t="shared" si="99"/>
        <v>0</v>
      </c>
      <c r="AR496">
        <f t="shared" si="100"/>
        <v>0</v>
      </c>
      <c r="AS496">
        <f t="shared" si="101"/>
        <v>0</v>
      </c>
      <c r="AT496">
        <f t="shared" si="102"/>
        <v>0</v>
      </c>
    </row>
    <row r="497" spans="33:46" x14ac:dyDescent="0.25">
      <c r="AG497" s="19" t="s">
        <v>135</v>
      </c>
      <c r="AH497">
        <f t="shared" si="90"/>
        <v>0</v>
      </c>
      <c r="AI497">
        <f t="shared" si="91"/>
        <v>0</v>
      </c>
      <c r="AJ497">
        <f t="shared" si="92"/>
        <v>0</v>
      </c>
      <c r="AK497">
        <f t="shared" si="93"/>
        <v>0</v>
      </c>
      <c r="AL497">
        <f t="shared" si="94"/>
        <v>0</v>
      </c>
      <c r="AM497">
        <f t="shared" si="95"/>
        <v>0</v>
      </c>
      <c r="AN497">
        <f t="shared" si="96"/>
        <v>0</v>
      </c>
      <c r="AO497">
        <f t="shared" si="97"/>
        <v>0</v>
      </c>
      <c r="AP497">
        <f t="shared" si="98"/>
        <v>0</v>
      </c>
      <c r="AQ497">
        <f t="shared" si="99"/>
        <v>0</v>
      </c>
      <c r="AR497">
        <f t="shared" si="100"/>
        <v>0</v>
      </c>
      <c r="AS497">
        <f t="shared" si="101"/>
        <v>0</v>
      </c>
      <c r="AT497">
        <f t="shared" si="102"/>
        <v>0</v>
      </c>
    </row>
    <row r="498" spans="33:46" x14ac:dyDescent="0.25">
      <c r="AG498" s="19" t="s">
        <v>136</v>
      </c>
      <c r="AH498">
        <f t="shared" ref="AH498:AH561" si="103">COUNTIF($AH73:$AN73,"&gt;=100%")</f>
        <v>0</v>
      </c>
      <c r="AI498">
        <f t="shared" ref="AI498:AI561" si="104">COUNTIF($AP73:$AV73,"&gt;=100%")</f>
        <v>0</v>
      </c>
      <c r="AJ498">
        <f t="shared" ref="AJ498:AJ561" si="105">COUNTIF($AX73:$BD73,"&gt;=100%")</f>
        <v>0</v>
      </c>
      <c r="AK498">
        <f t="shared" ref="AK498:AK561" si="106">COUNTIF($BF73:$BL73,"&gt;=100%")</f>
        <v>0</v>
      </c>
      <c r="AL498">
        <f t="shared" ref="AL498:AL561" si="107">COUNTIF($BN73:$BT73,"&gt;=100%")</f>
        <v>0</v>
      </c>
      <c r="AM498">
        <f t="shared" ref="AM498:AM561" si="108">COUNTIF($BV73:$CB73,"&gt;=100%")</f>
        <v>0</v>
      </c>
      <c r="AN498">
        <f t="shared" ref="AN498:AN561" si="109">COUNTIF($CD73:$CJ73,"&gt;=100%")</f>
        <v>0</v>
      </c>
      <c r="AO498">
        <f t="shared" ref="AO498:AO561" si="110">COUNTIF($CL73:$CR73,"&gt;=100%")</f>
        <v>0</v>
      </c>
      <c r="AP498">
        <f t="shared" ref="AP498:AP561" si="111">COUNTIF($CT73:$CZ73,"&gt;=100%")</f>
        <v>0</v>
      </c>
      <c r="AQ498">
        <f t="shared" ref="AQ498:AQ561" si="112">COUNTIF($DB73:$DH73,"&gt;=100%")</f>
        <v>0</v>
      </c>
      <c r="AR498">
        <f t="shared" ref="AR498:AR561" si="113">COUNTIF($DJ73:$DP73,"&gt;=100%")</f>
        <v>0</v>
      </c>
      <c r="AS498">
        <f t="shared" ref="AS498:AS561" si="114">COUNTIF($DR73:$DX73,"&gt;=100%")</f>
        <v>0</v>
      </c>
      <c r="AT498">
        <f t="shared" ref="AT498:AT561" si="115">COUNTIF($DZ73:$EF73,"&gt;=100%")</f>
        <v>0</v>
      </c>
    </row>
    <row r="499" spans="33:46" x14ac:dyDescent="0.25">
      <c r="AG499" s="19" t="s">
        <v>137</v>
      </c>
      <c r="AH499">
        <f t="shared" si="103"/>
        <v>0</v>
      </c>
      <c r="AI499">
        <f t="shared" si="104"/>
        <v>0</v>
      </c>
      <c r="AJ499">
        <f t="shared" si="105"/>
        <v>0</v>
      </c>
      <c r="AK499">
        <f t="shared" si="106"/>
        <v>0</v>
      </c>
      <c r="AL499">
        <f t="shared" si="107"/>
        <v>0</v>
      </c>
      <c r="AM499">
        <f t="shared" si="108"/>
        <v>0</v>
      </c>
      <c r="AN499">
        <f t="shared" si="109"/>
        <v>0</v>
      </c>
      <c r="AO499">
        <f t="shared" si="110"/>
        <v>0</v>
      </c>
      <c r="AP499">
        <f t="shared" si="111"/>
        <v>0</v>
      </c>
      <c r="AQ499">
        <f t="shared" si="112"/>
        <v>0</v>
      </c>
      <c r="AR499">
        <f t="shared" si="113"/>
        <v>0</v>
      </c>
      <c r="AS499">
        <f t="shared" si="114"/>
        <v>0</v>
      </c>
      <c r="AT499">
        <f t="shared" si="115"/>
        <v>0</v>
      </c>
    </row>
    <row r="500" spans="33:46" x14ac:dyDescent="0.25">
      <c r="AG500" s="19" t="s">
        <v>138</v>
      </c>
      <c r="AH500">
        <f t="shared" si="103"/>
        <v>2</v>
      </c>
      <c r="AI500">
        <f t="shared" si="104"/>
        <v>0</v>
      </c>
      <c r="AJ500">
        <f t="shared" si="105"/>
        <v>0</v>
      </c>
      <c r="AK500">
        <f t="shared" si="106"/>
        <v>0</v>
      </c>
      <c r="AL500">
        <f t="shared" si="107"/>
        <v>0</v>
      </c>
      <c r="AM500">
        <f t="shared" si="108"/>
        <v>1</v>
      </c>
      <c r="AN500">
        <f t="shared" si="109"/>
        <v>0</v>
      </c>
      <c r="AO500">
        <f t="shared" si="110"/>
        <v>0</v>
      </c>
      <c r="AP500">
        <f t="shared" si="111"/>
        <v>0</v>
      </c>
      <c r="AQ500">
        <f t="shared" si="112"/>
        <v>0</v>
      </c>
      <c r="AR500">
        <f t="shared" si="113"/>
        <v>0</v>
      </c>
      <c r="AS500">
        <f t="shared" si="114"/>
        <v>0</v>
      </c>
      <c r="AT500">
        <f t="shared" si="115"/>
        <v>0</v>
      </c>
    </row>
    <row r="501" spans="33:46" x14ac:dyDescent="0.25">
      <c r="AG501" s="19" t="s">
        <v>139</v>
      </c>
      <c r="AH501">
        <f t="shared" si="103"/>
        <v>0</v>
      </c>
      <c r="AI501">
        <f t="shared" si="104"/>
        <v>0</v>
      </c>
      <c r="AJ501">
        <f t="shared" si="105"/>
        <v>0</v>
      </c>
      <c r="AK501">
        <f t="shared" si="106"/>
        <v>0</v>
      </c>
      <c r="AL501">
        <f t="shared" si="107"/>
        <v>0</v>
      </c>
      <c r="AM501">
        <f t="shared" si="108"/>
        <v>0</v>
      </c>
      <c r="AN501">
        <f t="shared" si="109"/>
        <v>0</v>
      </c>
      <c r="AO501">
        <f t="shared" si="110"/>
        <v>0</v>
      </c>
      <c r="AP501">
        <f t="shared" si="111"/>
        <v>0</v>
      </c>
      <c r="AQ501">
        <f t="shared" si="112"/>
        <v>0</v>
      </c>
      <c r="AR501">
        <f t="shared" si="113"/>
        <v>0</v>
      </c>
      <c r="AS501">
        <f t="shared" si="114"/>
        <v>0</v>
      </c>
      <c r="AT501">
        <f t="shared" si="115"/>
        <v>0</v>
      </c>
    </row>
    <row r="502" spans="33:46" x14ac:dyDescent="0.25">
      <c r="AG502" s="19" t="s">
        <v>140</v>
      </c>
      <c r="AH502">
        <f t="shared" si="103"/>
        <v>0</v>
      </c>
      <c r="AI502">
        <f t="shared" si="104"/>
        <v>0</v>
      </c>
      <c r="AJ502">
        <f t="shared" si="105"/>
        <v>0</v>
      </c>
      <c r="AK502">
        <f t="shared" si="106"/>
        <v>0</v>
      </c>
      <c r="AL502">
        <f t="shared" si="107"/>
        <v>0</v>
      </c>
      <c r="AM502">
        <f t="shared" si="108"/>
        <v>0</v>
      </c>
      <c r="AN502">
        <f t="shared" si="109"/>
        <v>0</v>
      </c>
      <c r="AO502">
        <f t="shared" si="110"/>
        <v>0</v>
      </c>
      <c r="AP502">
        <f t="shared" si="111"/>
        <v>0</v>
      </c>
      <c r="AQ502">
        <f t="shared" si="112"/>
        <v>0</v>
      </c>
      <c r="AR502">
        <f t="shared" si="113"/>
        <v>0</v>
      </c>
      <c r="AS502">
        <f t="shared" si="114"/>
        <v>0</v>
      </c>
      <c r="AT502">
        <f t="shared" si="115"/>
        <v>0</v>
      </c>
    </row>
    <row r="503" spans="33:46" x14ac:dyDescent="0.25">
      <c r="AG503" s="19" t="s">
        <v>141</v>
      </c>
      <c r="AH503">
        <f t="shared" si="103"/>
        <v>0</v>
      </c>
      <c r="AI503">
        <f t="shared" si="104"/>
        <v>0</v>
      </c>
      <c r="AJ503">
        <f t="shared" si="105"/>
        <v>0</v>
      </c>
      <c r="AK503">
        <f t="shared" si="106"/>
        <v>0</v>
      </c>
      <c r="AL503">
        <f t="shared" si="107"/>
        <v>0</v>
      </c>
      <c r="AM503">
        <f t="shared" si="108"/>
        <v>0</v>
      </c>
      <c r="AN503">
        <f t="shared" si="109"/>
        <v>0</v>
      </c>
      <c r="AO503">
        <f t="shared" si="110"/>
        <v>0</v>
      </c>
      <c r="AP503">
        <f t="shared" si="111"/>
        <v>0</v>
      </c>
      <c r="AQ503">
        <f t="shared" si="112"/>
        <v>0</v>
      </c>
      <c r="AR503">
        <f t="shared" si="113"/>
        <v>0</v>
      </c>
      <c r="AS503">
        <f t="shared" si="114"/>
        <v>0</v>
      </c>
      <c r="AT503">
        <f t="shared" si="115"/>
        <v>0</v>
      </c>
    </row>
    <row r="504" spans="33:46" x14ac:dyDescent="0.25">
      <c r="AG504" s="19" t="s">
        <v>142</v>
      </c>
      <c r="AH504">
        <f t="shared" si="103"/>
        <v>0</v>
      </c>
      <c r="AI504">
        <f t="shared" si="104"/>
        <v>0</v>
      </c>
      <c r="AJ504">
        <f t="shared" si="105"/>
        <v>0</v>
      </c>
      <c r="AK504">
        <f t="shared" si="106"/>
        <v>0</v>
      </c>
      <c r="AL504">
        <f t="shared" si="107"/>
        <v>0</v>
      </c>
      <c r="AM504">
        <f t="shared" si="108"/>
        <v>0</v>
      </c>
      <c r="AN504">
        <f t="shared" si="109"/>
        <v>0</v>
      </c>
      <c r="AO504">
        <f t="shared" si="110"/>
        <v>0</v>
      </c>
      <c r="AP504">
        <f t="shared" si="111"/>
        <v>0</v>
      </c>
      <c r="AQ504">
        <f t="shared" si="112"/>
        <v>0</v>
      </c>
      <c r="AR504">
        <f t="shared" si="113"/>
        <v>0</v>
      </c>
      <c r="AS504">
        <f t="shared" si="114"/>
        <v>0</v>
      </c>
      <c r="AT504">
        <f t="shared" si="115"/>
        <v>0</v>
      </c>
    </row>
    <row r="505" spans="33:46" x14ac:dyDescent="0.25">
      <c r="AG505" s="19" t="s">
        <v>143</v>
      </c>
      <c r="AH505">
        <f t="shared" si="103"/>
        <v>0</v>
      </c>
      <c r="AI505">
        <f t="shared" si="104"/>
        <v>0</v>
      </c>
      <c r="AJ505">
        <f t="shared" si="105"/>
        <v>0</v>
      </c>
      <c r="AK505">
        <f t="shared" si="106"/>
        <v>0</v>
      </c>
      <c r="AL505">
        <f t="shared" si="107"/>
        <v>0</v>
      </c>
      <c r="AM505">
        <f t="shared" si="108"/>
        <v>0</v>
      </c>
      <c r="AN505">
        <f t="shared" si="109"/>
        <v>0</v>
      </c>
      <c r="AO505">
        <f t="shared" si="110"/>
        <v>0</v>
      </c>
      <c r="AP505">
        <f t="shared" si="111"/>
        <v>0</v>
      </c>
      <c r="AQ505">
        <f t="shared" si="112"/>
        <v>0</v>
      </c>
      <c r="AR505">
        <f t="shared" si="113"/>
        <v>0</v>
      </c>
      <c r="AS505">
        <f t="shared" si="114"/>
        <v>0</v>
      </c>
      <c r="AT505">
        <f t="shared" si="115"/>
        <v>0</v>
      </c>
    </row>
    <row r="506" spans="33:46" x14ac:dyDescent="0.25">
      <c r="AG506" s="19" t="s">
        <v>144</v>
      </c>
      <c r="AH506">
        <f t="shared" si="103"/>
        <v>0</v>
      </c>
      <c r="AI506">
        <f t="shared" si="104"/>
        <v>0</v>
      </c>
      <c r="AJ506">
        <f t="shared" si="105"/>
        <v>0</v>
      </c>
      <c r="AK506">
        <f t="shared" si="106"/>
        <v>0</v>
      </c>
      <c r="AL506">
        <f t="shared" si="107"/>
        <v>0</v>
      </c>
      <c r="AM506">
        <f t="shared" si="108"/>
        <v>0</v>
      </c>
      <c r="AN506">
        <f t="shared" si="109"/>
        <v>0</v>
      </c>
      <c r="AO506">
        <f t="shared" si="110"/>
        <v>0</v>
      </c>
      <c r="AP506">
        <f t="shared" si="111"/>
        <v>0</v>
      </c>
      <c r="AQ506">
        <f t="shared" si="112"/>
        <v>0</v>
      </c>
      <c r="AR506">
        <f t="shared" si="113"/>
        <v>0</v>
      </c>
      <c r="AS506">
        <f t="shared" si="114"/>
        <v>0</v>
      </c>
      <c r="AT506">
        <f t="shared" si="115"/>
        <v>0</v>
      </c>
    </row>
    <row r="507" spans="33:46" x14ac:dyDescent="0.25">
      <c r="AG507" s="19" t="s">
        <v>145</v>
      </c>
      <c r="AH507">
        <f t="shared" si="103"/>
        <v>0</v>
      </c>
      <c r="AI507">
        <f t="shared" si="104"/>
        <v>0</v>
      </c>
      <c r="AJ507">
        <f t="shared" si="105"/>
        <v>0</v>
      </c>
      <c r="AK507">
        <f t="shared" si="106"/>
        <v>0</v>
      </c>
      <c r="AL507">
        <f t="shared" si="107"/>
        <v>0</v>
      </c>
      <c r="AM507">
        <f t="shared" si="108"/>
        <v>0</v>
      </c>
      <c r="AN507">
        <f t="shared" si="109"/>
        <v>0</v>
      </c>
      <c r="AO507">
        <f t="shared" si="110"/>
        <v>0</v>
      </c>
      <c r="AP507">
        <f t="shared" si="111"/>
        <v>0</v>
      </c>
      <c r="AQ507">
        <f t="shared" si="112"/>
        <v>0</v>
      </c>
      <c r="AR507">
        <f t="shared" si="113"/>
        <v>0</v>
      </c>
      <c r="AS507">
        <f t="shared" si="114"/>
        <v>0</v>
      </c>
      <c r="AT507">
        <f t="shared" si="115"/>
        <v>0</v>
      </c>
    </row>
    <row r="508" spans="33:46" x14ac:dyDescent="0.25">
      <c r="AG508" s="19" t="s">
        <v>146</v>
      </c>
      <c r="AH508">
        <f t="shared" si="103"/>
        <v>0</v>
      </c>
      <c r="AI508">
        <f t="shared" si="104"/>
        <v>0</v>
      </c>
      <c r="AJ508">
        <f t="shared" si="105"/>
        <v>0</v>
      </c>
      <c r="AK508">
        <f t="shared" si="106"/>
        <v>0</v>
      </c>
      <c r="AL508">
        <f t="shared" si="107"/>
        <v>0</v>
      </c>
      <c r="AM508">
        <f t="shared" si="108"/>
        <v>0</v>
      </c>
      <c r="AN508">
        <f t="shared" si="109"/>
        <v>0</v>
      </c>
      <c r="AO508">
        <f t="shared" si="110"/>
        <v>0</v>
      </c>
      <c r="AP508">
        <f t="shared" si="111"/>
        <v>0</v>
      </c>
      <c r="AQ508">
        <f t="shared" si="112"/>
        <v>0</v>
      </c>
      <c r="AR508">
        <f t="shared" si="113"/>
        <v>0</v>
      </c>
      <c r="AS508">
        <f t="shared" si="114"/>
        <v>0</v>
      </c>
      <c r="AT508">
        <f t="shared" si="115"/>
        <v>0</v>
      </c>
    </row>
    <row r="509" spans="33:46" x14ac:dyDescent="0.25">
      <c r="AG509" s="19" t="s">
        <v>147</v>
      </c>
      <c r="AH509">
        <f t="shared" si="103"/>
        <v>0</v>
      </c>
      <c r="AI509">
        <f t="shared" si="104"/>
        <v>0</v>
      </c>
      <c r="AJ509">
        <f t="shared" si="105"/>
        <v>0</v>
      </c>
      <c r="AK509">
        <f t="shared" si="106"/>
        <v>0</v>
      </c>
      <c r="AL509">
        <f t="shared" si="107"/>
        <v>0</v>
      </c>
      <c r="AM509">
        <f t="shared" si="108"/>
        <v>0</v>
      </c>
      <c r="AN509">
        <f t="shared" si="109"/>
        <v>0</v>
      </c>
      <c r="AO509">
        <f t="shared" si="110"/>
        <v>0</v>
      </c>
      <c r="AP509">
        <f t="shared" si="111"/>
        <v>0</v>
      </c>
      <c r="AQ509">
        <f t="shared" si="112"/>
        <v>0</v>
      </c>
      <c r="AR509">
        <f t="shared" si="113"/>
        <v>0</v>
      </c>
      <c r="AS509">
        <f t="shared" si="114"/>
        <v>0</v>
      </c>
      <c r="AT509">
        <f t="shared" si="115"/>
        <v>0</v>
      </c>
    </row>
    <row r="510" spans="33:46" x14ac:dyDescent="0.25">
      <c r="AG510" s="19" t="s">
        <v>148</v>
      </c>
      <c r="AH510">
        <f t="shared" si="103"/>
        <v>0</v>
      </c>
      <c r="AI510">
        <f t="shared" si="104"/>
        <v>0</v>
      </c>
      <c r="AJ510">
        <f t="shared" si="105"/>
        <v>0</v>
      </c>
      <c r="AK510">
        <f t="shared" si="106"/>
        <v>0</v>
      </c>
      <c r="AL510">
        <f t="shared" si="107"/>
        <v>0</v>
      </c>
      <c r="AM510">
        <f t="shared" si="108"/>
        <v>0</v>
      </c>
      <c r="AN510">
        <f t="shared" si="109"/>
        <v>0</v>
      </c>
      <c r="AO510">
        <f t="shared" si="110"/>
        <v>0</v>
      </c>
      <c r="AP510">
        <f t="shared" si="111"/>
        <v>0</v>
      </c>
      <c r="AQ510">
        <f t="shared" si="112"/>
        <v>0</v>
      </c>
      <c r="AR510">
        <f t="shared" si="113"/>
        <v>0</v>
      </c>
      <c r="AS510">
        <f t="shared" si="114"/>
        <v>0</v>
      </c>
      <c r="AT510">
        <f t="shared" si="115"/>
        <v>0</v>
      </c>
    </row>
    <row r="511" spans="33:46" x14ac:dyDescent="0.25">
      <c r="AG511" s="19" t="s">
        <v>149</v>
      </c>
      <c r="AH511">
        <f t="shared" si="103"/>
        <v>0</v>
      </c>
      <c r="AI511">
        <f t="shared" si="104"/>
        <v>0</v>
      </c>
      <c r="AJ511">
        <f t="shared" si="105"/>
        <v>0</v>
      </c>
      <c r="AK511">
        <f t="shared" si="106"/>
        <v>0</v>
      </c>
      <c r="AL511">
        <f t="shared" si="107"/>
        <v>0</v>
      </c>
      <c r="AM511">
        <f t="shared" si="108"/>
        <v>0</v>
      </c>
      <c r="AN511">
        <f t="shared" si="109"/>
        <v>0</v>
      </c>
      <c r="AO511">
        <f t="shared" si="110"/>
        <v>0</v>
      </c>
      <c r="AP511">
        <f t="shared" si="111"/>
        <v>0</v>
      </c>
      <c r="AQ511">
        <f t="shared" si="112"/>
        <v>0</v>
      </c>
      <c r="AR511">
        <f t="shared" si="113"/>
        <v>0</v>
      </c>
      <c r="AS511">
        <f t="shared" si="114"/>
        <v>0</v>
      </c>
      <c r="AT511">
        <f t="shared" si="115"/>
        <v>0</v>
      </c>
    </row>
    <row r="512" spans="33:46" x14ac:dyDescent="0.25">
      <c r="AG512" s="19" t="s">
        <v>150</v>
      </c>
      <c r="AH512">
        <f t="shared" si="103"/>
        <v>0</v>
      </c>
      <c r="AI512">
        <f t="shared" si="104"/>
        <v>0</v>
      </c>
      <c r="AJ512">
        <f t="shared" si="105"/>
        <v>0</v>
      </c>
      <c r="AK512">
        <f t="shared" si="106"/>
        <v>0</v>
      </c>
      <c r="AL512">
        <f t="shared" si="107"/>
        <v>0</v>
      </c>
      <c r="AM512">
        <f t="shared" si="108"/>
        <v>0</v>
      </c>
      <c r="AN512">
        <f t="shared" si="109"/>
        <v>0</v>
      </c>
      <c r="AO512">
        <f t="shared" si="110"/>
        <v>0</v>
      </c>
      <c r="AP512">
        <f t="shared" si="111"/>
        <v>0</v>
      </c>
      <c r="AQ512">
        <f t="shared" si="112"/>
        <v>0</v>
      </c>
      <c r="AR512">
        <f t="shared" si="113"/>
        <v>0</v>
      </c>
      <c r="AS512">
        <f t="shared" si="114"/>
        <v>0</v>
      </c>
      <c r="AT512">
        <f t="shared" si="115"/>
        <v>0</v>
      </c>
    </row>
    <row r="513" spans="33:46" x14ac:dyDescent="0.25">
      <c r="AG513" s="19" t="s">
        <v>151</v>
      </c>
      <c r="AH513">
        <f t="shared" si="103"/>
        <v>7</v>
      </c>
      <c r="AI513">
        <f t="shared" si="104"/>
        <v>0</v>
      </c>
      <c r="AJ513">
        <f t="shared" si="105"/>
        <v>0</v>
      </c>
      <c r="AK513">
        <f t="shared" si="106"/>
        <v>0</v>
      </c>
      <c r="AL513">
        <f t="shared" si="107"/>
        <v>0</v>
      </c>
      <c r="AM513">
        <f t="shared" si="108"/>
        <v>0</v>
      </c>
      <c r="AN513">
        <f t="shared" si="109"/>
        <v>0</v>
      </c>
      <c r="AO513">
        <f t="shared" si="110"/>
        <v>0</v>
      </c>
      <c r="AP513">
        <f t="shared" si="111"/>
        <v>0</v>
      </c>
      <c r="AQ513">
        <f t="shared" si="112"/>
        <v>0</v>
      </c>
      <c r="AR513">
        <f t="shared" si="113"/>
        <v>0</v>
      </c>
      <c r="AS513">
        <f t="shared" si="114"/>
        <v>0</v>
      </c>
      <c r="AT513">
        <f t="shared" si="115"/>
        <v>0</v>
      </c>
    </row>
    <row r="514" spans="33:46" x14ac:dyDescent="0.25">
      <c r="AG514" s="19" t="s">
        <v>152</v>
      </c>
      <c r="AH514">
        <f t="shared" si="103"/>
        <v>0</v>
      </c>
      <c r="AI514">
        <f t="shared" si="104"/>
        <v>0</v>
      </c>
      <c r="AJ514">
        <f t="shared" si="105"/>
        <v>0</v>
      </c>
      <c r="AK514">
        <f t="shared" si="106"/>
        <v>0</v>
      </c>
      <c r="AL514">
        <f t="shared" si="107"/>
        <v>1</v>
      </c>
      <c r="AM514">
        <f t="shared" si="108"/>
        <v>0</v>
      </c>
      <c r="AN514">
        <f t="shared" si="109"/>
        <v>0</v>
      </c>
      <c r="AO514">
        <f t="shared" si="110"/>
        <v>0</v>
      </c>
      <c r="AP514">
        <f t="shared" si="111"/>
        <v>0</v>
      </c>
      <c r="AQ514">
        <f t="shared" si="112"/>
        <v>0</v>
      </c>
      <c r="AR514">
        <f t="shared" si="113"/>
        <v>0</v>
      </c>
      <c r="AS514">
        <f t="shared" si="114"/>
        <v>0</v>
      </c>
      <c r="AT514">
        <f t="shared" si="115"/>
        <v>0</v>
      </c>
    </row>
    <row r="515" spans="33:46" x14ac:dyDescent="0.25">
      <c r="AG515" s="19" t="s">
        <v>153</v>
      </c>
      <c r="AH515">
        <f t="shared" si="103"/>
        <v>0</v>
      </c>
      <c r="AI515">
        <f t="shared" si="104"/>
        <v>0</v>
      </c>
      <c r="AJ515">
        <f t="shared" si="105"/>
        <v>0</v>
      </c>
      <c r="AK515">
        <f t="shared" si="106"/>
        <v>0</v>
      </c>
      <c r="AL515">
        <f t="shared" si="107"/>
        <v>0</v>
      </c>
      <c r="AM515">
        <f t="shared" si="108"/>
        <v>0</v>
      </c>
      <c r="AN515">
        <f t="shared" si="109"/>
        <v>0</v>
      </c>
      <c r="AO515">
        <f t="shared" si="110"/>
        <v>0</v>
      </c>
      <c r="AP515">
        <f t="shared" si="111"/>
        <v>0</v>
      </c>
      <c r="AQ515">
        <f t="shared" si="112"/>
        <v>0</v>
      </c>
      <c r="AR515">
        <f t="shared" si="113"/>
        <v>0</v>
      </c>
      <c r="AS515">
        <f t="shared" si="114"/>
        <v>0</v>
      </c>
      <c r="AT515">
        <f t="shared" si="115"/>
        <v>0</v>
      </c>
    </row>
    <row r="516" spans="33:46" x14ac:dyDescent="0.25">
      <c r="AG516" s="19" t="s">
        <v>154</v>
      </c>
      <c r="AH516">
        <f t="shared" si="103"/>
        <v>0</v>
      </c>
      <c r="AI516">
        <f t="shared" si="104"/>
        <v>0</v>
      </c>
      <c r="AJ516">
        <f t="shared" si="105"/>
        <v>0</v>
      </c>
      <c r="AK516">
        <f t="shared" si="106"/>
        <v>0</v>
      </c>
      <c r="AL516">
        <f t="shared" si="107"/>
        <v>0</v>
      </c>
      <c r="AM516">
        <f t="shared" si="108"/>
        <v>0</v>
      </c>
      <c r="AN516">
        <f t="shared" si="109"/>
        <v>0</v>
      </c>
      <c r="AO516">
        <f t="shared" si="110"/>
        <v>0</v>
      </c>
      <c r="AP516">
        <f t="shared" si="111"/>
        <v>0</v>
      </c>
      <c r="AQ516">
        <f t="shared" si="112"/>
        <v>0</v>
      </c>
      <c r="AR516">
        <f t="shared" si="113"/>
        <v>0</v>
      </c>
      <c r="AS516">
        <f t="shared" si="114"/>
        <v>0</v>
      </c>
      <c r="AT516">
        <f t="shared" si="115"/>
        <v>0</v>
      </c>
    </row>
    <row r="517" spans="33:46" x14ac:dyDescent="0.25">
      <c r="AG517" s="19" t="s">
        <v>155</v>
      </c>
      <c r="AH517">
        <f t="shared" si="103"/>
        <v>0</v>
      </c>
      <c r="AI517">
        <f t="shared" si="104"/>
        <v>0</v>
      </c>
      <c r="AJ517">
        <f t="shared" si="105"/>
        <v>0</v>
      </c>
      <c r="AK517">
        <f t="shared" si="106"/>
        <v>0</v>
      </c>
      <c r="AL517">
        <f t="shared" si="107"/>
        <v>0</v>
      </c>
      <c r="AM517">
        <f t="shared" si="108"/>
        <v>0</v>
      </c>
      <c r="AN517">
        <f t="shared" si="109"/>
        <v>0</v>
      </c>
      <c r="AO517">
        <f t="shared" si="110"/>
        <v>0</v>
      </c>
      <c r="AP517">
        <f t="shared" si="111"/>
        <v>0</v>
      </c>
      <c r="AQ517">
        <f t="shared" si="112"/>
        <v>0</v>
      </c>
      <c r="AR517">
        <f t="shared" si="113"/>
        <v>0</v>
      </c>
      <c r="AS517">
        <f t="shared" si="114"/>
        <v>0</v>
      </c>
      <c r="AT517">
        <f t="shared" si="115"/>
        <v>0</v>
      </c>
    </row>
    <row r="518" spans="33:46" x14ac:dyDescent="0.25">
      <c r="AG518" s="19" t="s">
        <v>156</v>
      </c>
      <c r="AH518">
        <f t="shared" si="103"/>
        <v>0</v>
      </c>
      <c r="AI518">
        <f t="shared" si="104"/>
        <v>0</v>
      </c>
      <c r="AJ518">
        <f t="shared" si="105"/>
        <v>0</v>
      </c>
      <c r="AK518">
        <f t="shared" si="106"/>
        <v>0</v>
      </c>
      <c r="AL518">
        <f t="shared" si="107"/>
        <v>0</v>
      </c>
      <c r="AM518">
        <f t="shared" si="108"/>
        <v>0</v>
      </c>
      <c r="AN518">
        <f t="shared" si="109"/>
        <v>0</v>
      </c>
      <c r="AO518">
        <f t="shared" si="110"/>
        <v>0</v>
      </c>
      <c r="AP518">
        <f t="shared" si="111"/>
        <v>0</v>
      </c>
      <c r="AQ518">
        <f t="shared" si="112"/>
        <v>0</v>
      </c>
      <c r="AR518">
        <f t="shared" si="113"/>
        <v>0</v>
      </c>
      <c r="AS518">
        <f t="shared" si="114"/>
        <v>0</v>
      </c>
      <c r="AT518">
        <f t="shared" si="115"/>
        <v>0</v>
      </c>
    </row>
    <row r="519" spans="33:46" x14ac:dyDescent="0.25">
      <c r="AG519" s="19" t="s">
        <v>157</v>
      </c>
      <c r="AH519">
        <f t="shared" si="103"/>
        <v>0</v>
      </c>
      <c r="AI519">
        <f t="shared" si="104"/>
        <v>0</v>
      </c>
      <c r="AJ519">
        <f t="shared" si="105"/>
        <v>0</v>
      </c>
      <c r="AK519">
        <f t="shared" si="106"/>
        <v>0</v>
      </c>
      <c r="AL519">
        <f t="shared" si="107"/>
        <v>0</v>
      </c>
      <c r="AM519">
        <f t="shared" si="108"/>
        <v>0</v>
      </c>
      <c r="AN519">
        <f t="shared" si="109"/>
        <v>0</v>
      </c>
      <c r="AO519">
        <f t="shared" si="110"/>
        <v>0</v>
      </c>
      <c r="AP519">
        <f t="shared" si="111"/>
        <v>0</v>
      </c>
      <c r="AQ519">
        <f t="shared" si="112"/>
        <v>0</v>
      </c>
      <c r="AR519">
        <f t="shared" si="113"/>
        <v>0</v>
      </c>
      <c r="AS519">
        <f t="shared" si="114"/>
        <v>0</v>
      </c>
      <c r="AT519">
        <f t="shared" si="115"/>
        <v>0</v>
      </c>
    </row>
    <row r="520" spans="33:46" x14ac:dyDescent="0.25">
      <c r="AG520" s="19" t="s">
        <v>158</v>
      </c>
      <c r="AH520">
        <f t="shared" si="103"/>
        <v>0</v>
      </c>
      <c r="AI520">
        <f t="shared" si="104"/>
        <v>0</v>
      </c>
      <c r="AJ520">
        <f t="shared" si="105"/>
        <v>0</v>
      </c>
      <c r="AK520">
        <f t="shared" si="106"/>
        <v>0</v>
      </c>
      <c r="AL520">
        <f t="shared" si="107"/>
        <v>0</v>
      </c>
      <c r="AM520">
        <f t="shared" si="108"/>
        <v>0</v>
      </c>
      <c r="AN520">
        <f t="shared" si="109"/>
        <v>0</v>
      </c>
      <c r="AO520">
        <f t="shared" si="110"/>
        <v>0</v>
      </c>
      <c r="AP520">
        <f t="shared" si="111"/>
        <v>0</v>
      </c>
      <c r="AQ520">
        <f t="shared" si="112"/>
        <v>0</v>
      </c>
      <c r="AR520">
        <f t="shared" si="113"/>
        <v>0</v>
      </c>
      <c r="AS520">
        <f t="shared" si="114"/>
        <v>0</v>
      </c>
      <c r="AT520">
        <f t="shared" si="115"/>
        <v>0</v>
      </c>
    </row>
    <row r="521" spans="33:46" x14ac:dyDescent="0.25">
      <c r="AG521" s="19" t="s">
        <v>159</v>
      </c>
      <c r="AH521">
        <f t="shared" si="103"/>
        <v>0</v>
      </c>
      <c r="AI521">
        <f t="shared" si="104"/>
        <v>0</v>
      </c>
      <c r="AJ521">
        <f t="shared" si="105"/>
        <v>0</v>
      </c>
      <c r="AK521">
        <f t="shared" si="106"/>
        <v>0</v>
      </c>
      <c r="AL521">
        <f t="shared" si="107"/>
        <v>0</v>
      </c>
      <c r="AM521">
        <f t="shared" si="108"/>
        <v>0</v>
      </c>
      <c r="AN521">
        <f t="shared" si="109"/>
        <v>0</v>
      </c>
      <c r="AO521">
        <f t="shared" si="110"/>
        <v>0</v>
      </c>
      <c r="AP521">
        <f t="shared" si="111"/>
        <v>0</v>
      </c>
      <c r="AQ521">
        <f t="shared" si="112"/>
        <v>0</v>
      </c>
      <c r="AR521">
        <f t="shared" si="113"/>
        <v>0</v>
      </c>
      <c r="AS521">
        <f t="shared" si="114"/>
        <v>0</v>
      </c>
      <c r="AT521">
        <f t="shared" si="115"/>
        <v>0</v>
      </c>
    </row>
    <row r="522" spans="33:46" x14ac:dyDescent="0.25">
      <c r="AG522" s="19" t="s">
        <v>160</v>
      </c>
      <c r="AH522">
        <f t="shared" si="103"/>
        <v>0</v>
      </c>
      <c r="AI522">
        <f t="shared" si="104"/>
        <v>0</v>
      </c>
      <c r="AJ522">
        <f t="shared" si="105"/>
        <v>0</v>
      </c>
      <c r="AK522">
        <f t="shared" si="106"/>
        <v>0</v>
      </c>
      <c r="AL522">
        <f t="shared" si="107"/>
        <v>0</v>
      </c>
      <c r="AM522">
        <f t="shared" si="108"/>
        <v>0</v>
      </c>
      <c r="AN522">
        <f t="shared" si="109"/>
        <v>0</v>
      </c>
      <c r="AO522">
        <f t="shared" si="110"/>
        <v>0</v>
      </c>
      <c r="AP522">
        <f t="shared" si="111"/>
        <v>0</v>
      </c>
      <c r="AQ522">
        <f t="shared" si="112"/>
        <v>0</v>
      </c>
      <c r="AR522">
        <f t="shared" si="113"/>
        <v>0</v>
      </c>
      <c r="AS522">
        <f t="shared" si="114"/>
        <v>0</v>
      </c>
      <c r="AT522">
        <f t="shared" si="115"/>
        <v>0</v>
      </c>
    </row>
    <row r="523" spans="33:46" x14ac:dyDescent="0.25">
      <c r="AG523" s="19" t="s">
        <v>161</v>
      </c>
      <c r="AH523">
        <f t="shared" si="103"/>
        <v>0</v>
      </c>
      <c r="AI523">
        <f t="shared" si="104"/>
        <v>0</v>
      </c>
      <c r="AJ523">
        <f t="shared" si="105"/>
        <v>0</v>
      </c>
      <c r="AK523">
        <f t="shared" si="106"/>
        <v>0</v>
      </c>
      <c r="AL523">
        <f t="shared" si="107"/>
        <v>0</v>
      </c>
      <c r="AM523">
        <f t="shared" si="108"/>
        <v>0</v>
      </c>
      <c r="AN523">
        <f t="shared" si="109"/>
        <v>0</v>
      </c>
      <c r="AO523">
        <f t="shared" si="110"/>
        <v>0</v>
      </c>
      <c r="AP523">
        <f t="shared" si="111"/>
        <v>0</v>
      </c>
      <c r="AQ523">
        <f t="shared" si="112"/>
        <v>0</v>
      </c>
      <c r="AR523">
        <f t="shared" si="113"/>
        <v>0</v>
      </c>
      <c r="AS523">
        <f t="shared" si="114"/>
        <v>0</v>
      </c>
      <c r="AT523">
        <f t="shared" si="115"/>
        <v>0</v>
      </c>
    </row>
    <row r="524" spans="33:46" x14ac:dyDescent="0.25">
      <c r="AG524" s="19" t="s">
        <v>162</v>
      </c>
      <c r="AH524">
        <f t="shared" si="103"/>
        <v>0</v>
      </c>
      <c r="AI524">
        <f t="shared" si="104"/>
        <v>0</v>
      </c>
      <c r="AJ524">
        <f t="shared" si="105"/>
        <v>0</v>
      </c>
      <c r="AK524">
        <f t="shared" si="106"/>
        <v>0</v>
      </c>
      <c r="AL524">
        <f t="shared" si="107"/>
        <v>0</v>
      </c>
      <c r="AM524">
        <f t="shared" si="108"/>
        <v>0</v>
      </c>
      <c r="AN524">
        <f t="shared" si="109"/>
        <v>0</v>
      </c>
      <c r="AO524">
        <f t="shared" si="110"/>
        <v>0</v>
      </c>
      <c r="AP524">
        <f t="shared" si="111"/>
        <v>0</v>
      </c>
      <c r="AQ524">
        <f t="shared" si="112"/>
        <v>0</v>
      </c>
      <c r="AR524">
        <f t="shared" si="113"/>
        <v>0</v>
      </c>
      <c r="AS524">
        <f t="shared" si="114"/>
        <v>0</v>
      </c>
      <c r="AT524">
        <f t="shared" si="115"/>
        <v>0</v>
      </c>
    </row>
    <row r="525" spans="33:46" x14ac:dyDescent="0.25">
      <c r="AG525" s="19" t="s">
        <v>163</v>
      </c>
      <c r="AH525">
        <f t="shared" si="103"/>
        <v>0</v>
      </c>
      <c r="AI525">
        <f t="shared" si="104"/>
        <v>0</v>
      </c>
      <c r="AJ525">
        <f t="shared" si="105"/>
        <v>0</v>
      </c>
      <c r="AK525">
        <f t="shared" si="106"/>
        <v>0</v>
      </c>
      <c r="AL525">
        <f t="shared" si="107"/>
        <v>0</v>
      </c>
      <c r="AM525">
        <f t="shared" si="108"/>
        <v>0</v>
      </c>
      <c r="AN525">
        <f t="shared" si="109"/>
        <v>0</v>
      </c>
      <c r="AO525">
        <f t="shared" si="110"/>
        <v>0</v>
      </c>
      <c r="AP525">
        <f t="shared" si="111"/>
        <v>0</v>
      </c>
      <c r="AQ525">
        <f t="shared" si="112"/>
        <v>0</v>
      </c>
      <c r="AR525">
        <f t="shared" si="113"/>
        <v>0</v>
      </c>
      <c r="AS525">
        <f t="shared" si="114"/>
        <v>0</v>
      </c>
      <c r="AT525">
        <f t="shared" si="115"/>
        <v>0</v>
      </c>
    </row>
    <row r="526" spans="33:46" x14ac:dyDescent="0.25">
      <c r="AG526" s="19" t="s">
        <v>164</v>
      </c>
      <c r="AH526">
        <f t="shared" si="103"/>
        <v>0</v>
      </c>
      <c r="AI526">
        <f t="shared" si="104"/>
        <v>0</v>
      </c>
      <c r="AJ526">
        <f t="shared" si="105"/>
        <v>0</v>
      </c>
      <c r="AK526">
        <f t="shared" si="106"/>
        <v>0</v>
      </c>
      <c r="AL526">
        <f t="shared" si="107"/>
        <v>0</v>
      </c>
      <c r="AM526">
        <f t="shared" si="108"/>
        <v>0</v>
      </c>
      <c r="AN526">
        <f t="shared" si="109"/>
        <v>0</v>
      </c>
      <c r="AO526">
        <f t="shared" si="110"/>
        <v>0</v>
      </c>
      <c r="AP526">
        <f t="shared" si="111"/>
        <v>0</v>
      </c>
      <c r="AQ526">
        <f t="shared" si="112"/>
        <v>0</v>
      </c>
      <c r="AR526">
        <f t="shared" si="113"/>
        <v>0</v>
      </c>
      <c r="AS526">
        <f t="shared" si="114"/>
        <v>0</v>
      </c>
      <c r="AT526">
        <f t="shared" si="115"/>
        <v>0</v>
      </c>
    </row>
    <row r="527" spans="33:46" x14ac:dyDescent="0.25">
      <c r="AG527" s="19" t="s">
        <v>165</v>
      </c>
      <c r="AH527">
        <f t="shared" si="103"/>
        <v>0</v>
      </c>
      <c r="AI527">
        <f t="shared" si="104"/>
        <v>0</v>
      </c>
      <c r="AJ527">
        <f t="shared" si="105"/>
        <v>0</v>
      </c>
      <c r="AK527">
        <f t="shared" si="106"/>
        <v>0</v>
      </c>
      <c r="AL527">
        <f t="shared" si="107"/>
        <v>1</v>
      </c>
      <c r="AM527">
        <f t="shared" si="108"/>
        <v>0</v>
      </c>
      <c r="AN527">
        <f t="shared" si="109"/>
        <v>0</v>
      </c>
      <c r="AO527">
        <f t="shared" si="110"/>
        <v>0</v>
      </c>
      <c r="AP527">
        <f t="shared" si="111"/>
        <v>0</v>
      </c>
      <c r="AQ527">
        <f t="shared" si="112"/>
        <v>0</v>
      </c>
      <c r="AR527">
        <f t="shared" si="113"/>
        <v>0</v>
      </c>
      <c r="AS527">
        <f t="shared" si="114"/>
        <v>0</v>
      </c>
      <c r="AT527">
        <f t="shared" si="115"/>
        <v>0</v>
      </c>
    </row>
    <row r="528" spans="33:46" x14ac:dyDescent="0.25">
      <c r="AG528" s="19" t="s">
        <v>166</v>
      </c>
      <c r="AH528">
        <f t="shared" si="103"/>
        <v>0</v>
      </c>
      <c r="AI528">
        <f t="shared" si="104"/>
        <v>0</v>
      </c>
      <c r="AJ528">
        <f t="shared" si="105"/>
        <v>0</v>
      </c>
      <c r="AK528">
        <f t="shared" si="106"/>
        <v>0</v>
      </c>
      <c r="AL528">
        <f t="shared" si="107"/>
        <v>0</v>
      </c>
      <c r="AM528">
        <f t="shared" si="108"/>
        <v>1</v>
      </c>
      <c r="AN528">
        <f t="shared" si="109"/>
        <v>0</v>
      </c>
      <c r="AO528">
        <f t="shared" si="110"/>
        <v>0</v>
      </c>
      <c r="AP528">
        <f t="shared" si="111"/>
        <v>0</v>
      </c>
      <c r="AQ528">
        <f t="shared" si="112"/>
        <v>0</v>
      </c>
      <c r="AR528">
        <f t="shared" si="113"/>
        <v>0</v>
      </c>
      <c r="AS528">
        <f t="shared" si="114"/>
        <v>0</v>
      </c>
      <c r="AT528">
        <f t="shared" si="115"/>
        <v>0</v>
      </c>
    </row>
    <row r="529" spans="33:46" x14ac:dyDescent="0.25">
      <c r="AG529" s="19" t="s">
        <v>167</v>
      </c>
      <c r="AH529">
        <f t="shared" si="103"/>
        <v>0</v>
      </c>
      <c r="AI529">
        <f t="shared" si="104"/>
        <v>0</v>
      </c>
      <c r="AJ529">
        <f t="shared" si="105"/>
        <v>0</v>
      </c>
      <c r="AK529">
        <f t="shared" si="106"/>
        <v>0</v>
      </c>
      <c r="AL529">
        <f t="shared" si="107"/>
        <v>0</v>
      </c>
      <c r="AM529">
        <f t="shared" si="108"/>
        <v>0</v>
      </c>
      <c r="AN529">
        <f t="shared" si="109"/>
        <v>0</v>
      </c>
      <c r="AO529">
        <f t="shared" si="110"/>
        <v>0</v>
      </c>
      <c r="AP529">
        <f t="shared" si="111"/>
        <v>0</v>
      </c>
      <c r="AQ529">
        <f t="shared" si="112"/>
        <v>0</v>
      </c>
      <c r="AR529">
        <f t="shared" si="113"/>
        <v>0</v>
      </c>
      <c r="AS529">
        <f t="shared" si="114"/>
        <v>0</v>
      </c>
      <c r="AT529">
        <f t="shared" si="115"/>
        <v>0</v>
      </c>
    </row>
    <row r="530" spans="33:46" x14ac:dyDescent="0.25">
      <c r="AG530" s="19" t="s">
        <v>168</v>
      </c>
      <c r="AH530">
        <f t="shared" si="103"/>
        <v>0</v>
      </c>
      <c r="AI530">
        <f t="shared" si="104"/>
        <v>0</v>
      </c>
      <c r="AJ530">
        <f t="shared" si="105"/>
        <v>0</v>
      </c>
      <c r="AK530">
        <f t="shared" si="106"/>
        <v>0</v>
      </c>
      <c r="AL530">
        <f t="shared" si="107"/>
        <v>0</v>
      </c>
      <c r="AM530">
        <f t="shared" si="108"/>
        <v>0</v>
      </c>
      <c r="AN530">
        <f t="shared" si="109"/>
        <v>0</v>
      </c>
      <c r="AO530">
        <f t="shared" si="110"/>
        <v>0</v>
      </c>
      <c r="AP530">
        <f t="shared" si="111"/>
        <v>0</v>
      </c>
      <c r="AQ530">
        <f t="shared" si="112"/>
        <v>0</v>
      </c>
      <c r="AR530">
        <f t="shared" si="113"/>
        <v>0</v>
      </c>
      <c r="AS530">
        <f t="shared" si="114"/>
        <v>0</v>
      </c>
      <c r="AT530">
        <f t="shared" si="115"/>
        <v>0</v>
      </c>
    </row>
    <row r="531" spans="33:46" x14ac:dyDescent="0.25">
      <c r="AG531" s="19" t="s">
        <v>169</v>
      </c>
      <c r="AH531">
        <f t="shared" si="103"/>
        <v>0</v>
      </c>
      <c r="AI531">
        <f t="shared" si="104"/>
        <v>0</v>
      </c>
      <c r="AJ531">
        <f t="shared" si="105"/>
        <v>0</v>
      </c>
      <c r="AK531">
        <f t="shared" si="106"/>
        <v>0</v>
      </c>
      <c r="AL531">
        <f t="shared" si="107"/>
        <v>0</v>
      </c>
      <c r="AM531">
        <f t="shared" si="108"/>
        <v>0</v>
      </c>
      <c r="AN531">
        <f t="shared" si="109"/>
        <v>0</v>
      </c>
      <c r="AO531">
        <f t="shared" si="110"/>
        <v>0</v>
      </c>
      <c r="AP531">
        <f t="shared" si="111"/>
        <v>0</v>
      </c>
      <c r="AQ531">
        <f t="shared" si="112"/>
        <v>0</v>
      </c>
      <c r="AR531">
        <f t="shared" si="113"/>
        <v>0</v>
      </c>
      <c r="AS531">
        <f t="shared" si="114"/>
        <v>0</v>
      </c>
      <c r="AT531">
        <f t="shared" si="115"/>
        <v>0</v>
      </c>
    </row>
    <row r="532" spans="33:46" x14ac:dyDescent="0.25">
      <c r="AG532" s="19" t="s">
        <v>170</v>
      </c>
      <c r="AH532">
        <f t="shared" si="103"/>
        <v>0</v>
      </c>
      <c r="AI532">
        <f t="shared" si="104"/>
        <v>0</v>
      </c>
      <c r="AJ532">
        <f t="shared" si="105"/>
        <v>0</v>
      </c>
      <c r="AK532">
        <f t="shared" si="106"/>
        <v>0</v>
      </c>
      <c r="AL532">
        <f t="shared" si="107"/>
        <v>0</v>
      </c>
      <c r="AM532">
        <f t="shared" si="108"/>
        <v>0</v>
      </c>
      <c r="AN532">
        <f t="shared" si="109"/>
        <v>0</v>
      </c>
      <c r="AO532">
        <f t="shared" si="110"/>
        <v>0</v>
      </c>
      <c r="AP532">
        <f t="shared" si="111"/>
        <v>0</v>
      </c>
      <c r="AQ532">
        <f t="shared" si="112"/>
        <v>0</v>
      </c>
      <c r="AR532">
        <f t="shared" si="113"/>
        <v>0</v>
      </c>
      <c r="AS532">
        <f t="shared" si="114"/>
        <v>0</v>
      </c>
      <c r="AT532">
        <f t="shared" si="115"/>
        <v>0</v>
      </c>
    </row>
    <row r="533" spans="33:46" x14ac:dyDescent="0.25">
      <c r="AG533" s="19" t="s">
        <v>171</v>
      </c>
      <c r="AH533">
        <f t="shared" si="103"/>
        <v>0</v>
      </c>
      <c r="AI533">
        <f t="shared" si="104"/>
        <v>0</v>
      </c>
      <c r="AJ533">
        <f t="shared" si="105"/>
        <v>0</v>
      </c>
      <c r="AK533">
        <f t="shared" si="106"/>
        <v>0</v>
      </c>
      <c r="AL533">
        <f t="shared" si="107"/>
        <v>0</v>
      </c>
      <c r="AM533">
        <f t="shared" si="108"/>
        <v>0</v>
      </c>
      <c r="AN533">
        <f t="shared" si="109"/>
        <v>0</v>
      </c>
      <c r="AO533">
        <f t="shared" si="110"/>
        <v>0</v>
      </c>
      <c r="AP533">
        <f t="shared" si="111"/>
        <v>0</v>
      </c>
      <c r="AQ533">
        <f t="shared" si="112"/>
        <v>0</v>
      </c>
      <c r="AR533">
        <f t="shared" si="113"/>
        <v>0</v>
      </c>
      <c r="AS533">
        <f t="shared" si="114"/>
        <v>0</v>
      </c>
      <c r="AT533">
        <f t="shared" si="115"/>
        <v>0</v>
      </c>
    </row>
    <row r="534" spans="33:46" x14ac:dyDescent="0.25">
      <c r="AG534" s="19" t="s">
        <v>172</v>
      </c>
      <c r="AH534">
        <f t="shared" si="103"/>
        <v>0</v>
      </c>
      <c r="AI534">
        <f t="shared" si="104"/>
        <v>0</v>
      </c>
      <c r="AJ534">
        <f t="shared" si="105"/>
        <v>0</v>
      </c>
      <c r="AK534">
        <f t="shared" si="106"/>
        <v>0</v>
      </c>
      <c r="AL534">
        <f t="shared" si="107"/>
        <v>0</v>
      </c>
      <c r="AM534">
        <f t="shared" si="108"/>
        <v>0</v>
      </c>
      <c r="AN534">
        <f t="shared" si="109"/>
        <v>0</v>
      </c>
      <c r="AO534">
        <f t="shared" si="110"/>
        <v>0</v>
      </c>
      <c r="AP534">
        <f t="shared" si="111"/>
        <v>0</v>
      </c>
      <c r="AQ534">
        <f t="shared" si="112"/>
        <v>0</v>
      </c>
      <c r="AR534">
        <f t="shared" si="113"/>
        <v>0</v>
      </c>
      <c r="AS534">
        <f t="shared" si="114"/>
        <v>0</v>
      </c>
      <c r="AT534">
        <f t="shared" si="115"/>
        <v>0</v>
      </c>
    </row>
    <row r="535" spans="33:46" x14ac:dyDescent="0.25">
      <c r="AG535" s="19" t="s">
        <v>173</v>
      </c>
      <c r="AH535">
        <f t="shared" si="103"/>
        <v>1</v>
      </c>
      <c r="AI535">
        <f t="shared" si="104"/>
        <v>0</v>
      </c>
      <c r="AJ535">
        <f t="shared" si="105"/>
        <v>1</v>
      </c>
      <c r="AK535">
        <f t="shared" si="106"/>
        <v>1</v>
      </c>
      <c r="AL535">
        <f t="shared" si="107"/>
        <v>1</v>
      </c>
      <c r="AM535">
        <f t="shared" si="108"/>
        <v>1</v>
      </c>
      <c r="AN535">
        <f t="shared" si="109"/>
        <v>0</v>
      </c>
      <c r="AO535">
        <f t="shared" si="110"/>
        <v>0</v>
      </c>
      <c r="AP535">
        <f t="shared" si="111"/>
        <v>0</v>
      </c>
      <c r="AQ535">
        <f t="shared" si="112"/>
        <v>0</v>
      </c>
      <c r="AR535">
        <f t="shared" si="113"/>
        <v>0</v>
      </c>
      <c r="AS535">
        <f t="shared" si="114"/>
        <v>0</v>
      </c>
      <c r="AT535">
        <f t="shared" si="115"/>
        <v>0</v>
      </c>
    </row>
    <row r="536" spans="33:46" x14ac:dyDescent="0.25">
      <c r="AG536" s="19" t="s">
        <v>174</v>
      </c>
      <c r="AH536">
        <f t="shared" si="103"/>
        <v>0</v>
      </c>
      <c r="AI536">
        <f t="shared" si="104"/>
        <v>0</v>
      </c>
      <c r="AJ536">
        <f t="shared" si="105"/>
        <v>0</v>
      </c>
      <c r="AK536">
        <f t="shared" si="106"/>
        <v>0</v>
      </c>
      <c r="AL536">
        <f t="shared" si="107"/>
        <v>0</v>
      </c>
      <c r="AM536">
        <f t="shared" si="108"/>
        <v>0</v>
      </c>
      <c r="AN536">
        <f t="shared" si="109"/>
        <v>0</v>
      </c>
      <c r="AO536">
        <f t="shared" si="110"/>
        <v>0</v>
      </c>
      <c r="AP536">
        <f t="shared" si="111"/>
        <v>0</v>
      </c>
      <c r="AQ536">
        <f t="shared" si="112"/>
        <v>0</v>
      </c>
      <c r="AR536">
        <f t="shared" si="113"/>
        <v>0</v>
      </c>
      <c r="AS536">
        <f t="shared" si="114"/>
        <v>0</v>
      </c>
      <c r="AT536">
        <f t="shared" si="115"/>
        <v>0</v>
      </c>
    </row>
    <row r="537" spans="33:46" x14ac:dyDescent="0.25">
      <c r="AG537" s="19" t="s">
        <v>175</v>
      </c>
      <c r="AH537">
        <f t="shared" si="103"/>
        <v>2</v>
      </c>
      <c r="AI537">
        <f t="shared" si="104"/>
        <v>4</v>
      </c>
      <c r="AJ537">
        <f t="shared" si="105"/>
        <v>0</v>
      </c>
      <c r="AK537">
        <f t="shared" si="106"/>
        <v>0</v>
      </c>
      <c r="AL537">
        <f t="shared" si="107"/>
        <v>0</v>
      </c>
      <c r="AM537">
        <f t="shared" si="108"/>
        <v>2</v>
      </c>
      <c r="AN537">
        <f t="shared" si="109"/>
        <v>0</v>
      </c>
      <c r="AO537">
        <f t="shared" si="110"/>
        <v>0</v>
      </c>
      <c r="AP537">
        <f t="shared" si="111"/>
        <v>0</v>
      </c>
      <c r="AQ537">
        <f t="shared" si="112"/>
        <v>0</v>
      </c>
      <c r="AR537">
        <f t="shared" si="113"/>
        <v>0</v>
      </c>
      <c r="AS537">
        <f t="shared" si="114"/>
        <v>0</v>
      </c>
      <c r="AT537">
        <f t="shared" si="115"/>
        <v>0</v>
      </c>
    </row>
    <row r="538" spans="33:46" x14ac:dyDescent="0.25">
      <c r="AG538" s="19" t="s">
        <v>176</v>
      </c>
      <c r="AH538">
        <f t="shared" si="103"/>
        <v>0</v>
      </c>
      <c r="AI538">
        <f t="shared" si="104"/>
        <v>0</v>
      </c>
      <c r="AJ538">
        <f t="shared" si="105"/>
        <v>0</v>
      </c>
      <c r="AK538">
        <f t="shared" si="106"/>
        <v>0</v>
      </c>
      <c r="AL538">
        <f t="shared" si="107"/>
        <v>0</v>
      </c>
      <c r="AM538">
        <f t="shared" si="108"/>
        <v>0</v>
      </c>
      <c r="AN538">
        <f t="shared" si="109"/>
        <v>0</v>
      </c>
      <c r="AO538">
        <f t="shared" si="110"/>
        <v>0</v>
      </c>
      <c r="AP538">
        <f t="shared" si="111"/>
        <v>0</v>
      </c>
      <c r="AQ538">
        <f t="shared" si="112"/>
        <v>0</v>
      </c>
      <c r="AR538">
        <f t="shared" si="113"/>
        <v>0</v>
      </c>
      <c r="AS538">
        <f t="shared" si="114"/>
        <v>0</v>
      </c>
      <c r="AT538">
        <f t="shared" si="115"/>
        <v>0</v>
      </c>
    </row>
    <row r="539" spans="33:46" x14ac:dyDescent="0.25">
      <c r="AG539" s="19" t="s">
        <v>177</v>
      </c>
      <c r="AH539">
        <f t="shared" si="103"/>
        <v>0</v>
      </c>
      <c r="AI539">
        <f t="shared" si="104"/>
        <v>0</v>
      </c>
      <c r="AJ539">
        <f t="shared" si="105"/>
        <v>0</v>
      </c>
      <c r="AK539">
        <f t="shared" si="106"/>
        <v>0</v>
      </c>
      <c r="AL539">
        <f t="shared" si="107"/>
        <v>1</v>
      </c>
      <c r="AM539">
        <f t="shared" si="108"/>
        <v>2</v>
      </c>
      <c r="AN539">
        <f t="shared" si="109"/>
        <v>0</v>
      </c>
      <c r="AO539">
        <f t="shared" si="110"/>
        <v>0</v>
      </c>
      <c r="AP539">
        <f t="shared" si="111"/>
        <v>0</v>
      </c>
      <c r="AQ539">
        <f t="shared" si="112"/>
        <v>0</v>
      </c>
      <c r="AR539">
        <f t="shared" si="113"/>
        <v>0</v>
      </c>
      <c r="AS539">
        <f t="shared" si="114"/>
        <v>0</v>
      </c>
      <c r="AT539">
        <f t="shared" si="115"/>
        <v>0</v>
      </c>
    </row>
    <row r="540" spans="33:46" x14ac:dyDescent="0.25">
      <c r="AG540" s="19" t="s">
        <v>178</v>
      </c>
      <c r="AH540">
        <f t="shared" si="103"/>
        <v>0</v>
      </c>
      <c r="AI540">
        <f t="shared" si="104"/>
        <v>0</v>
      </c>
      <c r="AJ540">
        <f t="shared" si="105"/>
        <v>0</v>
      </c>
      <c r="AK540">
        <f t="shared" si="106"/>
        <v>0</v>
      </c>
      <c r="AL540">
        <f t="shared" si="107"/>
        <v>0</v>
      </c>
      <c r="AM540">
        <f t="shared" si="108"/>
        <v>0</v>
      </c>
      <c r="AN540">
        <f t="shared" si="109"/>
        <v>0</v>
      </c>
      <c r="AO540">
        <f t="shared" si="110"/>
        <v>0</v>
      </c>
      <c r="AP540">
        <f t="shared" si="111"/>
        <v>0</v>
      </c>
      <c r="AQ540">
        <f t="shared" si="112"/>
        <v>0</v>
      </c>
      <c r="AR540">
        <f t="shared" si="113"/>
        <v>0</v>
      </c>
      <c r="AS540">
        <f t="shared" si="114"/>
        <v>0</v>
      </c>
      <c r="AT540">
        <f t="shared" si="115"/>
        <v>0</v>
      </c>
    </row>
    <row r="541" spans="33:46" x14ac:dyDescent="0.25">
      <c r="AG541" s="19" t="s">
        <v>179</v>
      </c>
      <c r="AH541">
        <f t="shared" si="103"/>
        <v>0</v>
      </c>
      <c r="AI541">
        <f t="shared" si="104"/>
        <v>0</v>
      </c>
      <c r="AJ541">
        <f t="shared" si="105"/>
        <v>0</v>
      </c>
      <c r="AK541">
        <f t="shared" si="106"/>
        <v>0</v>
      </c>
      <c r="AL541">
        <f t="shared" si="107"/>
        <v>0</v>
      </c>
      <c r="AM541">
        <f t="shared" si="108"/>
        <v>0</v>
      </c>
      <c r="AN541">
        <f t="shared" si="109"/>
        <v>0</v>
      </c>
      <c r="AO541">
        <f t="shared" si="110"/>
        <v>0</v>
      </c>
      <c r="AP541">
        <f t="shared" si="111"/>
        <v>0</v>
      </c>
      <c r="AQ541">
        <f t="shared" si="112"/>
        <v>0</v>
      </c>
      <c r="AR541">
        <f t="shared" si="113"/>
        <v>0</v>
      </c>
      <c r="AS541">
        <f t="shared" si="114"/>
        <v>0</v>
      </c>
      <c r="AT541">
        <f t="shared" si="115"/>
        <v>0</v>
      </c>
    </row>
    <row r="542" spans="33:46" x14ac:dyDescent="0.25">
      <c r="AG542" s="19" t="s">
        <v>180</v>
      </c>
      <c r="AH542">
        <f t="shared" si="103"/>
        <v>0</v>
      </c>
      <c r="AI542">
        <f t="shared" si="104"/>
        <v>0</v>
      </c>
      <c r="AJ542">
        <f t="shared" si="105"/>
        <v>0</v>
      </c>
      <c r="AK542">
        <f t="shared" si="106"/>
        <v>0</v>
      </c>
      <c r="AL542">
        <f t="shared" si="107"/>
        <v>0</v>
      </c>
      <c r="AM542">
        <f t="shared" si="108"/>
        <v>0</v>
      </c>
      <c r="AN542">
        <f t="shared" si="109"/>
        <v>0</v>
      </c>
      <c r="AO542">
        <f t="shared" si="110"/>
        <v>0</v>
      </c>
      <c r="AP542">
        <f t="shared" si="111"/>
        <v>0</v>
      </c>
      <c r="AQ542">
        <f t="shared" si="112"/>
        <v>0</v>
      </c>
      <c r="AR542">
        <f t="shared" si="113"/>
        <v>0</v>
      </c>
      <c r="AS542">
        <f t="shared" si="114"/>
        <v>0</v>
      </c>
      <c r="AT542">
        <f t="shared" si="115"/>
        <v>0</v>
      </c>
    </row>
    <row r="543" spans="33:46" x14ac:dyDescent="0.25">
      <c r="AG543" s="19" t="s">
        <v>181</v>
      </c>
      <c r="AH543">
        <f t="shared" si="103"/>
        <v>0</v>
      </c>
      <c r="AI543">
        <f t="shared" si="104"/>
        <v>0</v>
      </c>
      <c r="AJ543">
        <f t="shared" si="105"/>
        <v>0</v>
      </c>
      <c r="AK543">
        <f t="shared" si="106"/>
        <v>0</v>
      </c>
      <c r="AL543">
        <f t="shared" si="107"/>
        <v>0</v>
      </c>
      <c r="AM543">
        <f t="shared" si="108"/>
        <v>0</v>
      </c>
      <c r="AN543">
        <f t="shared" si="109"/>
        <v>0</v>
      </c>
      <c r="AO543">
        <f t="shared" si="110"/>
        <v>0</v>
      </c>
      <c r="AP543">
        <f t="shared" si="111"/>
        <v>0</v>
      </c>
      <c r="AQ543">
        <f t="shared" si="112"/>
        <v>0</v>
      </c>
      <c r="AR543">
        <f t="shared" si="113"/>
        <v>0</v>
      </c>
      <c r="AS543">
        <f t="shared" si="114"/>
        <v>0</v>
      </c>
      <c r="AT543">
        <f t="shared" si="115"/>
        <v>0</v>
      </c>
    </row>
    <row r="544" spans="33:46" x14ac:dyDescent="0.25">
      <c r="AG544" s="19" t="s">
        <v>182</v>
      </c>
      <c r="AH544">
        <f t="shared" si="103"/>
        <v>0</v>
      </c>
      <c r="AI544">
        <f t="shared" si="104"/>
        <v>0</v>
      </c>
      <c r="AJ544">
        <f t="shared" si="105"/>
        <v>0</v>
      </c>
      <c r="AK544">
        <f t="shared" si="106"/>
        <v>0</v>
      </c>
      <c r="AL544">
        <f t="shared" si="107"/>
        <v>0</v>
      </c>
      <c r="AM544">
        <f t="shared" si="108"/>
        <v>0</v>
      </c>
      <c r="AN544">
        <f t="shared" si="109"/>
        <v>0</v>
      </c>
      <c r="AO544">
        <f t="shared" si="110"/>
        <v>0</v>
      </c>
      <c r="AP544">
        <f t="shared" si="111"/>
        <v>0</v>
      </c>
      <c r="AQ544">
        <f t="shared" si="112"/>
        <v>0</v>
      </c>
      <c r="AR544">
        <f t="shared" si="113"/>
        <v>0</v>
      </c>
      <c r="AS544">
        <f t="shared" si="114"/>
        <v>0</v>
      </c>
      <c r="AT544">
        <f t="shared" si="115"/>
        <v>0</v>
      </c>
    </row>
    <row r="545" spans="33:46" x14ac:dyDescent="0.25">
      <c r="AG545" s="19" t="s">
        <v>183</v>
      </c>
      <c r="AH545">
        <f t="shared" si="103"/>
        <v>0</v>
      </c>
      <c r="AI545">
        <f t="shared" si="104"/>
        <v>0</v>
      </c>
      <c r="AJ545">
        <f t="shared" si="105"/>
        <v>0</v>
      </c>
      <c r="AK545">
        <f t="shared" si="106"/>
        <v>0</v>
      </c>
      <c r="AL545">
        <f t="shared" si="107"/>
        <v>0</v>
      </c>
      <c r="AM545">
        <f t="shared" si="108"/>
        <v>0</v>
      </c>
      <c r="AN545">
        <f t="shared" si="109"/>
        <v>0</v>
      </c>
      <c r="AO545">
        <f t="shared" si="110"/>
        <v>0</v>
      </c>
      <c r="AP545">
        <f t="shared" si="111"/>
        <v>0</v>
      </c>
      <c r="AQ545">
        <f t="shared" si="112"/>
        <v>0</v>
      </c>
      <c r="AR545">
        <f t="shared" si="113"/>
        <v>0</v>
      </c>
      <c r="AS545">
        <f t="shared" si="114"/>
        <v>0</v>
      </c>
      <c r="AT545">
        <f t="shared" si="115"/>
        <v>0</v>
      </c>
    </row>
    <row r="546" spans="33:46" x14ac:dyDescent="0.25">
      <c r="AG546" s="19" t="s">
        <v>184</v>
      </c>
      <c r="AH546">
        <f t="shared" si="103"/>
        <v>0</v>
      </c>
      <c r="AI546">
        <f t="shared" si="104"/>
        <v>0</v>
      </c>
      <c r="AJ546">
        <f t="shared" si="105"/>
        <v>0</v>
      </c>
      <c r="AK546">
        <f t="shared" si="106"/>
        <v>0</v>
      </c>
      <c r="AL546">
        <f t="shared" si="107"/>
        <v>0</v>
      </c>
      <c r="AM546">
        <f t="shared" si="108"/>
        <v>0</v>
      </c>
      <c r="AN546">
        <f t="shared" si="109"/>
        <v>0</v>
      </c>
      <c r="AO546">
        <f t="shared" si="110"/>
        <v>0</v>
      </c>
      <c r="AP546">
        <f t="shared" si="111"/>
        <v>0</v>
      </c>
      <c r="AQ546">
        <f t="shared" si="112"/>
        <v>0</v>
      </c>
      <c r="AR546">
        <f t="shared" si="113"/>
        <v>0</v>
      </c>
      <c r="AS546">
        <f t="shared" si="114"/>
        <v>0</v>
      </c>
      <c r="AT546">
        <f t="shared" si="115"/>
        <v>0</v>
      </c>
    </row>
    <row r="547" spans="33:46" x14ac:dyDescent="0.25">
      <c r="AG547" s="19" t="s">
        <v>185</v>
      </c>
      <c r="AH547">
        <f t="shared" si="103"/>
        <v>0</v>
      </c>
      <c r="AI547">
        <f t="shared" si="104"/>
        <v>0</v>
      </c>
      <c r="AJ547">
        <f t="shared" si="105"/>
        <v>0</v>
      </c>
      <c r="AK547">
        <f t="shared" si="106"/>
        <v>0</v>
      </c>
      <c r="AL547">
        <f t="shared" si="107"/>
        <v>0</v>
      </c>
      <c r="AM547">
        <f t="shared" si="108"/>
        <v>0</v>
      </c>
      <c r="AN547">
        <f t="shared" si="109"/>
        <v>0</v>
      </c>
      <c r="AO547">
        <f t="shared" si="110"/>
        <v>0</v>
      </c>
      <c r="AP547">
        <f t="shared" si="111"/>
        <v>0</v>
      </c>
      <c r="AQ547">
        <f t="shared" si="112"/>
        <v>0</v>
      </c>
      <c r="AR547">
        <f t="shared" si="113"/>
        <v>0</v>
      </c>
      <c r="AS547">
        <f t="shared" si="114"/>
        <v>0</v>
      </c>
      <c r="AT547">
        <f t="shared" si="115"/>
        <v>0</v>
      </c>
    </row>
    <row r="548" spans="33:46" x14ac:dyDescent="0.25">
      <c r="AG548" s="19" t="s">
        <v>186</v>
      </c>
      <c r="AH548">
        <f t="shared" si="103"/>
        <v>0</v>
      </c>
      <c r="AI548">
        <f t="shared" si="104"/>
        <v>0</v>
      </c>
      <c r="AJ548">
        <f t="shared" si="105"/>
        <v>0</v>
      </c>
      <c r="AK548">
        <f t="shared" si="106"/>
        <v>0</v>
      </c>
      <c r="AL548">
        <f t="shared" si="107"/>
        <v>0</v>
      </c>
      <c r="AM548">
        <f t="shared" si="108"/>
        <v>0</v>
      </c>
      <c r="AN548">
        <f t="shared" si="109"/>
        <v>0</v>
      </c>
      <c r="AO548">
        <f t="shared" si="110"/>
        <v>0</v>
      </c>
      <c r="AP548">
        <f t="shared" si="111"/>
        <v>0</v>
      </c>
      <c r="AQ548">
        <f t="shared" si="112"/>
        <v>0</v>
      </c>
      <c r="AR548">
        <f t="shared" si="113"/>
        <v>0</v>
      </c>
      <c r="AS548">
        <f t="shared" si="114"/>
        <v>0</v>
      </c>
      <c r="AT548">
        <f t="shared" si="115"/>
        <v>0</v>
      </c>
    </row>
    <row r="549" spans="33:46" x14ac:dyDescent="0.25">
      <c r="AG549" s="19" t="s">
        <v>278</v>
      </c>
      <c r="AH549">
        <f t="shared" si="103"/>
        <v>0</v>
      </c>
      <c r="AI549">
        <f t="shared" si="104"/>
        <v>0</v>
      </c>
      <c r="AJ549">
        <f t="shared" si="105"/>
        <v>0</v>
      </c>
      <c r="AK549">
        <f t="shared" si="106"/>
        <v>0</v>
      </c>
      <c r="AL549">
        <f t="shared" si="107"/>
        <v>0</v>
      </c>
      <c r="AM549">
        <f t="shared" si="108"/>
        <v>0</v>
      </c>
      <c r="AN549">
        <f t="shared" si="109"/>
        <v>0</v>
      </c>
      <c r="AO549">
        <f t="shared" si="110"/>
        <v>0</v>
      </c>
      <c r="AP549">
        <f t="shared" si="111"/>
        <v>0</v>
      </c>
      <c r="AQ549">
        <f t="shared" si="112"/>
        <v>0</v>
      </c>
      <c r="AR549">
        <f t="shared" si="113"/>
        <v>0</v>
      </c>
      <c r="AS549">
        <f t="shared" si="114"/>
        <v>0</v>
      </c>
      <c r="AT549">
        <f t="shared" si="115"/>
        <v>0</v>
      </c>
    </row>
    <row r="550" spans="33:46" x14ac:dyDescent="0.25">
      <c r="AG550" s="19" t="s">
        <v>187</v>
      </c>
      <c r="AH550">
        <f t="shared" si="103"/>
        <v>0</v>
      </c>
      <c r="AI550">
        <f t="shared" si="104"/>
        <v>0</v>
      </c>
      <c r="AJ550">
        <f t="shared" si="105"/>
        <v>0</v>
      </c>
      <c r="AK550">
        <f t="shared" si="106"/>
        <v>0</v>
      </c>
      <c r="AL550">
        <f t="shared" si="107"/>
        <v>0</v>
      </c>
      <c r="AM550">
        <f t="shared" si="108"/>
        <v>0</v>
      </c>
      <c r="AN550">
        <f t="shared" si="109"/>
        <v>0</v>
      </c>
      <c r="AO550">
        <f t="shared" si="110"/>
        <v>0</v>
      </c>
      <c r="AP550">
        <f t="shared" si="111"/>
        <v>0</v>
      </c>
      <c r="AQ550">
        <f t="shared" si="112"/>
        <v>0</v>
      </c>
      <c r="AR550">
        <f t="shared" si="113"/>
        <v>0</v>
      </c>
      <c r="AS550">
        <f t="shared" si="114"/>
        <v>0</v>
      </c>
      <c r="AT550">
        <f t="shared" si="115"/>
        <v>0</v>
      </c>
    </row>
    <row r="551" spans="33:46" x14ac:dyDescent="0.25">
      <c r="AG551" s="19" t="s">
        <v>188</v>
      </c>
      <c r="AH551">
        <f t="shared" si="103"/>
        <v>0</v>
      </c>
      <c r="AI551">
        <f t="shared" si="104"/>
        <v>0</v>
      </c>
      <c r="AJ551">
        <f t="shared" si="105"/>
        <v>0</v>
      </c>
      <c r="AK551">
        <f t="shared" si="106"/>
        <v>0</v>
      </c>
      <c r="AL551">
        <f t="shared" si="107"/>
        <v>0</v>
      </c>
      <c r="AM551">
        <f t="shared" si="108"/>
        <v>0</v>
      </c>
      <c r="AN551">
        <f t="shared" si="109"/>
        <v>0</v>
      </c>
      <c r="AO551">
        <f t="shared" si="110"/>
        <v>0</v>
      </c>
      <c r="AP551">
        <f t="shared" si="111"/>
        <v>0</v>
      </c>
      <c r="AQ551">
        <f t="shared" si="112"/>
        <v>0</v>
      </c>
      <c r="AR551">
        <f t="shared" si="113"/>
        <v>0</v>
      </c>
      <c r="AS551">
        <f t="shared" si="114"/>
        <v>0</v>
      </c>
      <c r="AT551">
        <f t="shared" si="115"/>
        <v>0</v>
      </c>
    </row>
    <row r="552" spans="33:46" x14ac:dyDescent="0.25">
      <c r="AG552" s="19" t="s">
        <v>189</v>
      </c>
      <c r="AH552">
        <f t="shared" si="103"/>
        <v>0</v>
      </c>
      <c r="AI552">
        <f t="shared" si="104"/>
        <v>0</v>
      </c>
      <c r="AJ552">
        <f t="shared" si="105"/>
        <v>0</v>
      </c>
      <c r="AK552">
        <f t="shared" si="106"/>
        <v>0</v>
      </c>
      <c r="AL552">
        <f t="shared" si="107"/>
        <v>0</v>
      </c>
      <c r="AM552">
        <f t="shared" si="108"/>
        <v>0</v>
      </c>
      <c r="AN552">
        <f t="shared" si="109"/>
        <v>0</v>
      </c>
      <c r="AO552">
        <f t="shared" si="110"/>
        <v>0</v>
      </c>
      <c r="AP552">
        <f t="shared" si="111"/>
        <v>0</v>
      </c>
      <c r="AQ552">
        <f t="shared" si="112"/>
        <v>0</v>
      </c>
      <c r="AR552">
        <f t="shared" si="113"/>
        <v>0</v>
      </c>
      <c r="AS552">
        <f t="shared" si="114"/>
        <v>0</v>
      </c>
      <c r="AT552">
        <f t="shared" si="115"/>
        <v>0</v>
      </c>
    </row>
    <row r="553" spans="33:46" x14ac:dyDescent="0.25">
      <c r="AG553" s="19" t="s">
        <v>264</v>
      </c>
      <c r="AH553">
        <f t="shared" si="103"/>
        <v>0</v>
      </c>
      <c r="AI553">
        <f t="shared" si="104"/>
        <v>0</v>
      </c>
      <c r="AJ553">
        <f t="shared" si="105"/>
        <v>0</v>
      </c>
      <c r="AK553">
        <f t="shared" si="106"/>
        <v>0</v>
      </c>
      <c r="AL553">
        <f t="shared" si="107"/>
        <v>0</v>
      </c>
      <c r="AM553">
        <f t="shared" si="108"/>
        <v>0</v>
      </c>
      <c r="AN553">
        <f t="shared" si="109"/>
        <v>0</v>
      </c>
      <c r="AO553">
        <f t="shared" si="110"/>
        <v>0</v>
      </c>
      <c r="AP553">
        <f t="shared" si="111"/>
        <v>0</v>
      </c>
      <c r="AQ553">
        <f t="shared" si="112"/>
        <v>0</v>
      </c>
      <c r="AR553">
        <f t="shared" si="113"/>
        <v>0</v>
      </c>
      <c r="AS553">
        <f t="shared" si="114"/>
        <v>0</v>
      </c>
      <c r="AT553">
        <f t="shared" si="115"/>
        <v>0</v>
      </c>
    </row>
    <row r="554" spans="33:46" x14ac:dyDescent="0.25">
      <c r="AG554" s="19" t="s">
        <v>190</v>
      </c>
      <c r="AH554">
        <f t="shared" si="103"/>
        <v>0</v>
      </c>
      <c r="AI554">
        <f t="shared" si="104"/>
        <v>3</v>
      </c>
      <c r="AJ554">
        <f t="shared" si="105"/>
        <v>1</v>
      </c>
      <c r="AK554">
        <f t="shared" si="106"/>
        <v>1</v>
      </c>
      <c r="AL554">
        <f t="shared" si="107"/>
        <v>3</v>
      </c>
      <c r="AM554">
        <f t="shared" si="108"/>
        <v>2</v>
      </c>
      <c r="AN554">
        <f t="shared" si="109"/>
        <v>0</v>
      </c>
      <c r="AO554">
        <f t="shared" si="110"/>
        <v>0</v>
      </c>
      <c r="AP554">
        <f t="shared" si="111"/>
        <v>0</v>
      </c>
      <c r="AQ554">
        <f t="shared" si="112"/>
        <v>0</v>
      </c>
      <c r="AR554">
        <f t="shared" si="113"/>
        <v>0</v>
      </c>
      <c r="AS554">
        <f t="shared" si="114"/>
        <v>0</v>
      </c>
      <c r="AT554">
        <f t="shared" si="115"/>
        <v>0</v>
      </c>
    </row>
    <row r="555" spans="33:46" x14ac:dyDescent="0.25">
      <c r="AG555" s="19" t="s">
        <v>191</v>
      </c>
      <c r="AH555">
        <f t="shared" si="103"/>
        <v>0</v>
      </c>
      <c r="AI555">
        <f t="shared" si="104"/>
        <v>0</v>
      </c>
      <c r="AJ555">
        <f t="shared" si="105"/>
        <v>0</v>
      </c>
      <c r="AK555">
        <f t="shared" si="106"/>
        <v>0</v>
      </c>
      <c r="AL555">
        <f t="shared" si="107"/>
        <v>0</v>
      </c>
      <c r="AM555">
        <f t="shared" si="108"/>
        <v>0</v>
      </c>
      <c r="AN555">
        <f t="shared" si="109"/>
        <v>0</v>
      </c>
      <c r="AO555">
        <f t="shared" si="110"/>
        <v>0</v>
      </c>
      <c r="AP555">
        <f t="shared" si="111"/>
        <v>0</v>
      </c>
      <c r="AQ555">
        <f t="shared" si="112"/>
        <v>0</v>
      </c>
      <c r="AR555">
        <f t="shared" si="113"/>
        <v>0</v>
      </c>
      <c r="AS555">
        <f t="shared" si="114"/>
        <v>0</v>
      </c>
      <c r="AT555">
        <f t="shared" si="115"/>
        <v>0</v>
      </c>
    </row>
    <row r="556" spans="33:46" x14ac:dyDescent="0.25">
      <c r="AG556" s="19" t="s">
        <v>192</v>
      </c>
      <c r="AH556">
        <f t="shared" si="103"/>
        <v>0</v>
      </c>
      <c r="AI556">
        <f t="shared" si="104"/>
        <v>0</v>
      </c>
      <c r="AJ556">
        <f t="shared" si="105"/>
        <v>0</v>
      </c>
      <c r="AK556">
        <f t="shared" si="106"/>
        <v>0</v>
      </c>
      <c r="AL556">
        <f t="shared" si="107"/>
        <v>0</v>
      </c>
      <c r="AM556">
        <f t="shared" si="108"/>
        <v>0</v>
      </c>
      <c r="AN556">
        <f t="shared" si="109"/>
        <v>0</v>
      </c>
      <c r="AO556">
        <f t="shared" si="110"/>
        <v>0</v>
      </c>
      <c r="AP556">
        <f t="shared" si="111"/>
        <v>0</v>
      </c>
      <c r="AQ556">
        <f t="shared" si="112"/>
        <v>0</v>
      </c>
      <c r="AR556">
        <f t="shared" si="113"/>
        <v>0</v>
      </c>
      <c r="AS556">
        <f t="shared" si="114"/>
        <v>0</v>
      </c>
      <c r="AT556">
        <f t="shared" si="115"/>
        <v>0</v>
      </c>
    </row>
    <row r="557" spans="33:46" x14ac:dyDescent="0.25">
      <c r="AG557" s="19" t="s">
        <v>193</v>
      </c>
      <c r="AH557">
        <f t="shared" si="103"/>
        <v>0</v>
      </c>
      <c r="AI557">
        <f t="shared" si="104"/>
        <v>0</v>
      </c>
      <c r="AJ557">
        <f t="shared" si="105"/>
        <v>0</v>
      </c>
      <c r="AK557">
        <f t="shared" si="106"/>
        <v>0</v>
      </c>
      <c r="AL557">
        <f t="shared" si="107"/>
        <v>0</v>
      </c>
      <c r="AM557">
        <f t="shared" si="108"/>
        <v>0</v>
      </c>
      <c r="AN557">
        <f t="shared" si="109"/>
        <v>0</v>
      </c>
      <c r="AO557">
        <f t="shared" si="110"/>
        <v>0</v>
      </c>
      <c r="AP557">
        <f t="shared" si="111"/>
        <v>0</v>
      </c>
      <c r="AQ557">
        <f t="shared" si="112"/>
        <v>0</v>
      </c>
      <c r="AR557">
        <f t="shared" si="113"/>
        <v>0</v>
      </c>
      <c r="AS557">
        <f t="shared" si="114"/>
        <v>0</v>
      </c>
      <c r="AT557">
        <f t="shared" si="115"/>
        <v>0</v>
      </c>
    </row>
    <row r="558" spans="33:46" x14ac:dyDescent="0.25">
      <c r="AG558" s="19" t="s">
        <v>194</v>
      </c>
      <c r="AH558">
        <f t="shared" si="103"/>
        <v>0</v>
      </c>
      <c r="AI558">
        <f t="shared" si="104"/>
        <v>0</v>
      </c>
      <c r="AJ558">
        <f t="shared" si="105"/>
        <v>0</v>
      </c>
      <c r="AK558">
        <f t="shared" si="106"/>
        <v>0</v>
      </c>
      <c r="AL558">
        <f t="shared" si="107"/>
        <v>0</v>
      </c>
      <c r="AM558">
        <f t="shared" si="108"/>
        <v>0</v>
      </c>
      <c r="AN558">
        <f t="shared" si="109"/>
        <v>0</v>
      </c>
      <c r="AO558">
        <f t="shared" si="110"/>
        <v>0</v>
      </c>
      <c r="AP558">
        <f t="shared" si="111"/>
        <v>0</v>
      </c>
      <c r="AQ558">
        <f t="shared" si="112"/>
        <v>0</v>
      </c>
      <c r="AR558">
        <f t="shared" si="113"/>
        <v>0</v>
      </c>
      <c r="AS558">
        <f t="shared" si="114"/>
        <v>0</v>
      </c>
      <c r="AT558">
        <f t="shared" si="115"/>
        <v>0</v>
      </c>
    </row>
    <row r="559" spans="33:46" x14ac:dyDescent="0.25">
      <c r="AG559" s="19" t="s">
        <v>195</v>
      </c>
      <c r="AH559">
        <f t="shared" si="103"/>
        <v>3</v>
      </c>
      <c r="AI559">
        <f t="shared" si="104"/>
        <v>6</v>
      </c>
      <c r="AJ559">
        <f t="shared" si="105"/>
        <v>4</v>
      </c>
      <c r="AK559">
        <f t="shared" si="106"/>
        <v>2</v>
      </c>
      <c r="AL559">
        <f t="shared" si="107"/>
        <v>3</v>
      </c>
      <c r="AM559">
        <f t="shared" si="108"/>
        <v>7</v>
      </c>
      <c r="AN559">
        <f t="shared" si="109"/>
        <v>0</v>
      </c>
      <c r="AO559">
        <f t="shared" si="110"/>
        <v>0</v>
      </c>
      <c r="AP559">
        <f t="shared" si="111"/>
        <v>0</v>
      </c>
      <c r="AQ559">
        <f t="shared" si="112"/>
        <v>0</v>
      </c>
      <c r="AR559">
        <f t="shared" si="113"/>
        <v>0</v>
      </c>
      <c r="AS559">
        <f t="shared" si="114"/>
        <v>0</v>
      </c>
      <c r="AT559">
        <f t="shared" si="115"/>
        <v>0</v>
      </c>
    </row>
    <row r="560" spans="33:46" x14ac:dyDescent="0.25">
      <c r="AG560" s="19" t="s">
        <v>196</v>
      </c>
      <c r="AH560">
        <f t="shared" si="103"/>
        <v>2</v>
      </c>
      <c r="AI560">
        <f t="shared" si="104"/>
        <v>3</v>
      </c>
      <c r="AJ560">
        <f t="shared" si="105"/>
        <v>1</v>
      </c>
      <c r="AK560">
        <f t="shared" si="106"/>
        <v>0</v>
      </c>
      <c r="AL560">
        <f t="shared" si="107"/>
        <v>0</v>
      </c>
      <c r="AM560">
        <f t="shared" si="108"/>
        <v>0</v>
      </c>
      <c r="AN560">
        <f t="shared" si="109"/>
        <v>0</v>
      </c>
      <c r="AO560">
        <f t="shared" si="110"/>
        <v>0</v>
      </c>
      <c r="AP560">
        <f t="shared" si="111"/>
        <v>0</v>
      </c>
      <c r="AQ560">
        <f t="shared" si="112"/>
        <v>0</v>
      </c>
      <c r="AR560">
        <f t="shared" si="113"/>
        <v>0</v>
      </c>
      <c r="AS560">
        <f t="shared" si="114"/>
        <v>0</v>
      </c>
      <c r="AT560">
        <f t="shared" si="115"/>
        <v>0</v>
      </c>
    </row>
    <row r="561" spans="33:46" x14ac:dyDescent="0.25">
      <c r="AG561" s="19" t="s">
        <v>197</v>
      </c>
      <c r="AH561">
        <f t="shared" si="103"/>
        <v>1</v>
      </c>
      <c r="AI561">
        <f t="shared" si="104"/>
        <v>0</v>
      </c>
      <c r="AJ561">
        <f t="shared" si="105"/>
        <v>0</v>
      </c>
      <c r="AK561">
        <f t="shared" si="106"/>
        <v>0</v>
      </c>
      <c r="AL561">
        <f t="shared" si="107"/>
        <v>1</v>
      </c>
      <c r="AM561">
        <f t="shared" si="108"/>
        <v>3</v>
      </c>
      <c r="AN561">
        <f t="shared" si="109"/>
        <v>0</v>
      </c>
      <c r="AO561">
        <f t="shared" si="110"/>
        <v>0</v>
      </c>
      <c r="AP561">
        <f t="shared" si="111"/>
        <v>0</v>
      </c>
      <c r="AQ561">
        <f t="shared" si="112"/>
        <v>0</v>
      </c>
      <c r="AR561">
        <f t="shared" si="113"/>
        <v>0</v>
      </c>
      <c r="AS561">
        <f t="shared" si="114"/>
        <v>0</v>
      </c>
      <c r="AT561">
        <f t="shared" si="115"/>
        <v>0</v>
      </c>
    </row>
    <row r="562" spans="33:46" x14ac:dyDescent="0.25">
      <c r="AG562" s="19" t="s">
        <v>198</v>
      </c>
      <c r="AH562">
        <f t="shared" ref="AH562:AH566" si="116">COUNTIF($AH137:$AN137,"&gt;=100%")</f>
        <v>1</v>
      </c>
      <c r="AI562">
        <f t="shared" ref="AI562:AI566" si="117">COUNTIF($AP137:$AV137,"&gt;=100%")</f>
        <v>0</v>
      </c>
      <c r="AJ562">
        <f t="shared" ref="AJ562:AJ566" si="118">COUNTIF($AX137:$BD137,"&gt;=100%")</f>
        <v>0</v>
      </c>
      <c r="AK562">
        <f t="shared" ref="AK562:AK566" si="119">COUNTIF($BF137:$BL137,"&gt;=100%")</f>
        <v>0</v>
      </c>
      <c r="AL562">
        <f t="shared" ref="AL562:AL566" si="120">COUNTIF($BN137:$BT137,"&gt;=100%")</f>
        <v>1</v>
      </c>
      <c r="AM562">
        <f t="shared" ref="AM562:AM566" si="121">COUNTIF($BV137:$CB137,"&gt;=100%")</f>
        <v>3</v>
      </c>
      <c r="AN562">
        <f t="shared" ref="AN562:AN566" si="122">COUNTIF($CD137:$CJ137,"&gt;=100%")</f>
        <v>0</v>
      </c>
      <c r="AO562">
        <f t="shared" ref="AO562:AO566" si="123">COUNTIF($CL137:$CR137,"&gt;=100%")</f>
        <v>0</v>
      </c>
      <c r="AP562">
        <f t="shared" ref="AP562:AP566" si="124">COUNTIF($CT137:$CZ137,"&gt;=100%")</f>
        <v>0</v>
      </c>
      <c r="AQ562">
        <f t="shared" ref="AQ562:AQ566" si="125">COUNTIF($DB137:$DH137,"&gt;=100%")</f>
        <v>0</v>
      </c>
      <c r="AR562">
        <f t="shared" ref="AR562:AR566" si="126">COUNTIF($DJ137:$DP137,"&gt;=100%")</f>
        <v>0</v>
      </c>
      <c r="AS562">
        <f t="shared" ref="AS562:AS566" si="127">COUNTIF($DR137:$DX137,"&gt;=100%")</f>
        <v>0</v>
      </c>
      <c r="AT562">
        <f t="shared" ref="AT562:AT566" si="128">COUNTIF($DZ137:$EF137,"&gt;=100%")</f>
        <v>0</v>
      </c>
    </row>
    <row r="563" spans="33:46" x14ac:dyDescent="0.25">
      <c r="AG563" s="19" t="s">
        <v>199</v>
      </c>
      <c r="AH563">
        <f t="shared" si="116"/>
        <v>0</v>
      </c>
      <c r="AI563">
        <f t="shared" si="117"/>
        <v>0</v>
      </c>
      <c r="AJ563">
        <f t="shared" si="118"/>
        <v>0</v>
      </c>
      <c r="AK563">
        <f t="shared" si="119"/>
        <v>0</v>
      </c>
      <c r="AL563">
        <f t="shared" si="120"/>
        <v>0</v>
      </c>
      <c r="AM563">
        <f t="shared" si="121"/>
        <v>0</v>
      </c>
      <c r="AN563">
        <f t="shared" si="122"/>
        <v>0</v>
      </c>
      <c r="AO563">
        <f t="shared" si="123"/>
        <v>0</v>
      </c>
      <c r="AP563">
        <f t="shared" si="124"/>
        <v>0</v>
      </c>
      <c r="AQ563">
        <f t="shared" si="125"/>
        <v>0</v>
      </c>
      <c r="AR563">
        <f t="shared" si="126"/>
        <v>0</v>
      </c>
      <c r="AS563">
        <f t="shared" si="127"/>
        <v>0</v>
      </c>
      <c r="AT563">
        <f t="shared" si="128"/>
        <v>0</v>
      </c>
    </row>
    <row r="564" spans="33:46" x14ac:dyDescent="0.25">
      <c r="AG564" s="19" t="s">
        <v>200</v>
      </c>
      <c r="AH564">
        <f t="shared" si="116"/>
        <v>0</v>
      </c>
      <c r="AI564">
        <f t="shared" si="117"/>
        <v>0</v>
      </c>
      <c r="AJ564">
        <f t="shared" si="118"/>
        <v>0</v>
      </c>
      <c r="AK564">
        <f t="shared" si="119"/>
        <v>0</v>
      </c>
      <c r="AL564">
        <f t="shared" si="120"/>
        <v>0</v>
      </c>
      <c r="AM564">
        <f t="shared" si="121"/>
        <v>0</v>
      </c>
      <c r="AN564">
        <f t="shared" si="122"/>
        <v>0</v>
      </c>
      <c r="AO564">
        <f t="shared" si="123"/>
        <v>0</v>
      </c>
      <c r="AP564">
        <f t="shared" si="124"/>
        <v>0</v>
      </c>
      <c r="AQ564">
        <f t="shared" si="125"/>
        <v>0</v>
      </c>
      <c r="AR564">
        <f t="shared" si="126"/>
        <v>0</v>
      </c>
      <c r="AS564">
        <f t="shared" si="127"/>
        <v>0</v>
      </c>
      <c r="AT564">
        <f t="shared" si="128"/>
        <v>0</v>
      </c>
    </row>
    <row r="565" spans="33:46" x14ac:dyDescent="0.25">
      <c r="AG565" s="19" t="s">
        <v>201</v>
      </c>
      <c r="AH565">
        <f t="shared" si="116"/>
        <v>0</v>
      </c>
      <c r="AI565">
        <f t="shared" si="117"/>
        <v>0</v>
      </c>
      <c r="AJ565">
        <f t="shared" si="118"/>
        <v>0</v>
      </c>
      <c r="AK565">
        <f t="shared" si="119"/>
        <v>0</v>
      </c>
      <c r="AL565">
        <f t="shared" si="120"/>
        <v>0</v>
      </c>
      <c r="AM565">
        <f t="shared" si="121"/>
        <v>0</v>
      </c>
      <c r="AN565">
        <f t="shared" si="122"/>
        <v>0</v>
      </c>
      <c r="AO565">
        <f t="shared" si="123"/>
        <v>0</v>
      </c>
      <c r="AP565">
        <f t="shared" si="124"/>
        <v>0</v>
      </c>
      <c r="AQ565">
        <f t="shared" si="125"/>
        <v>0</v>
      </c>
      <c r="AR565">
        <f t="shared" si="126"/>
        <v>0</v>
      </c>
      <c r="AS565">
        <f t="shared" si="127"/>
        <v>0</v>
      </c>
      <c r="AT565">
        <f t="shared" si="128"/>
        <v>0</v>
      </c>
    </row>
    <row r="566" spans="33:46" x14ac:dyDescent="0.25">
      <c r="AG566" s="19" t="s">
        <v>202</v>
      </c>
      <c r="AH566">
        <f t="shared" si="116"/>
        <v>0</v>
      </c>
      <c r="AI566">
        <f t="shared" si="117"/>
        <v>0</v>
      </c>
      <c r="AJ566">
        <f t="shared" si="118"/>
        <v>0</v>
      </c>
      <c r="AK566">
        <f t="shared" si="119"/>
        <v>0</v>
      </c>
      <c r="AL566">
        <f t="shared" si="120"/>
        <v>0</v>
      </c>
      <c r="AM566">
        <f t="shared" si="121"/>
        <v>0</v>
      </c>
      <c r="AN566">
        <f t="shared" si="122"/>
        <v>0</v>
      </c>
      <c r="AO566">
        <f t="shared" si="123"/>
        <v>0</v>
      </c>
      <c r="AP566">
        <f t="shared" si="124"/>
        <v>0</v>
      </c>
      <c r="AQ566">
        <f t="shared" si="125"/>
        <v>0</v>
      </c>
      <c r="AR566">
        <f t="shared" si="126"/>
        <v>0</v>
      </c>
      <c r="AS566">
        <f t="shared" si="127"/>
        <v>0</v>
      </c>
      <c r="AT566">
        <f t="shared" si="128"/>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18"/>
  <sheetViews>
    <sheetView topLeftCell="T1" workbookViewId="0">
      <selection activeCell="AS11" sqref="AS11"/>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0" x14ac:dyDescent="0.25">
      <c r="B1" s="135" t="s">
        <v>324</v>
      </c>
      <c r="C1" s="135"/>
      <c r="D1" s="135"/>
      <c r="E1" s="135"/>
      <c r="F1" s="135"/>
      <c r="G1" s="135"/>
      <c r="H1" s="135"/>
      <c r="I1" s="135"/>
      <c r="J1" s="135"/>
      <c r="K1" s="135"/>
      <c r="L1" s="135"/>
      <c r="M1" s="135"/>
      <c r="N1" s="135"/>
      <c r="R1" s="133" t="s">
        <v>323</v>
      </c>
      <c r="S1" s="133"/>
      <c r="T1" s="133"/>
      <c r="U1" s="133"/>
      <c r="V1" s="133"/>
      <c r="W1" s="133"/>
      <c r="X1" s="133"/>
      <c r="Y1" s="133"/>
      <c r="Z1" s="133"/>
      <c r="AA1" s="133"/>
      <c r="AB1" s="133"/>
      <c r="AC1" s="133"/>
      <c r="AD1" s="133"/>
      <c r="AE1" s="133"/>
      <c r="AI1" s="133" t="s">
        <v>325</v>
      </c>
      <c r="AJ1" s="133"/>
      <c r="AK1" s="133"/>
      <c r="AL1" s="133"/>
      <c r="AM1" s="133"/>
      <c r="AN1" s="133"/>
      <c r="AO1" s="133"/>
      <c r="AP1" s="133"/>
      <c r="AQ1" s="133"/>
      <c r="AR1" s="133"/>
      <c r="AS1" s="133"/>
      <c r="AT1" s="133"/>
      <c r="AU1" s="133"/>
      <c r="AV1" s="133"/>
    </row>
    <row r="3" spans="2:50" x14ac:dyDescent="0.25">
      <c r="B3" s="18" t="s">
        <v>47</v>
      </c>
      <c r="C3" t="s" vm="2">
        <v>261</v>
      </c>
      <c r="R3" s="18" t="s">
        <v>47</v>
      </c>
      <c r="S3" t="s" vm="2">
        <v>261</v>
      </c>
    </row>
    <row r="4" spans="2:50" x14ac:dyDescent="0.25">
      <c r="J4" t="s">
        <v>48</v>
      </c>
      <c r="K4" t="s">
        <v>2</v>
      </c>
      <c r="L4" t="s">
        <v>65</v>
      </c>
      <c r="M4" t="s">
        <v>3</v>
      </c>
      <c r="N4" t="s">
        <v>269</v>
      </c>
      <c r="O4" t="s">
        <v>268</v>
      </c>
      <c r="P4" t="s">
        <v>297</v>
      </c>
      <c r="AA4" t="s">
        <v>48</v>
      </c>
      <c r="AB4" t="s">
        <v>2</v>
      </c>
      <c r="AC4" t="s">
        <v>65</v>
      </c>
      <c r="AD4" t="s">
        <v>3</v>
      </c>
      <c r="AE4" t="s">
        <v>303</v>
      </c>
      <c r="AF4" t="s">
        <v>304</v>
      </c>
      <c r="AG4" t="s">
        <v>297</v>
      </c>
      <c r="AI4" s="18" t="s">
        <v>47</v>
      </c>
      <c r="AJ4" t="s" vm="3">
        <v>261</v>
      </c>
      <c r="AR4" t="s">
        <v>48</v>
      </c>
      <c r="AS4" t="s">
        <v>2</v>
      </c>
      <c r="AT4" t="s">
        <v>65</v>
      </c>
      <c r="AU4" t="s">
        <v>3</v>
      </c>
      <c r="AV4" t="s">
        <v>303</v>
      </c>
      <c r="AW4" t="s">
        <v>304</v>
      </c>
      <c r="AX4" t="s">
        <v>297</v>
      </c>
    </row>
    <row r="5" spans="2:50" x14ac:dyDescent="0.25">
      <c r="B5" s="18" t="s">
        <v>70</v>
      </c>
      <c r="C5" s="18" t="s">
        <v>49</v>
      </c>
      <c r="I5" s="21" t="s">
        <v>51</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71</v>
      </c>
      <c r="S5" s="18" t="s">
        <v>49</v>
      </c>
      <c r="Z5" s="21" t="s">
        <v>51</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X5">
        <f>AV5+AW5</f>
        <v>5651.2857142857147</v>
      </c>
    </row>
    <row r="6" spans="2:50" x14ac:dyDescent="0.25">
      <c r="B6" s="18" t="s">
        <v>44</v>
      </c>
      <c r="C6" t="s">
        <v>2</v>
      </c>
      <c r="D6" t="s">
        <v>265</v>
      </c>
      <c r="E6" t="s">
        <v>50</v>
      </c>
      <c r="F6" t="s">
        <v>266</v>
      </c>
      <c r="G6" t="s">
        <v>267</v>
      </c>
      <c r="H6" t="s">
        <v>46</v>
      </c>
      <c r="I6" s="20" t="s">
        <v>52</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44</v>
      </c>
      <c r="S6" t="s">
        <v>2</v>
      </c>
      <c r="T6" t="s">
        <v>265</v>
      </c>
      <c r="U6" t="s">
        <v>50</v>
      </c>
      <c r="V6" t="s">
        <v>266</v>
      </c>
      <c r="W6" t="s">
        <v>267</v>
      </c>
      <c r="X6" t="s">
        <v>46</v>
      </c>
      <c r="Z6" s="20" t="s">
        <v>52</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330</v>
      </c>
      <c r="AJ6" s="18" t="s">
        <v>49</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X6">
        <f t="shared" ref="AX6:AX18" si="19">AV6+AW6</f>
        <v>5617.1428571428569</v>
      </c>
    </row>
    <row r="7" spans="2:50" x14ac:dyDescent="0.25">
      <c r="B7" s="19" t="s">
        <v>51</v>
      </c>
      <c r="C7" s="2">
        <v>40911</v>
      </c>
      <c r="D7" s="2">
        <v>81056</v>
      </c>
      <c r="E7" s="2">
        <v>91505</v>
      </c>
      <c r="F7" s="2">
        <v>43842</v>
      </c>
      <c r="G7" s="2">
        <v>27295</v>
      </c>
      <c r="H7" s="2">
        <v>284609</v>
      </c>
      <c r="I7" s="20" t="s">
        <v>53</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51</v>
      </c>
      <c r="S7" s="2">
        <v>15729</v>
      </c>
      <c r="T7" s="2">
        <v>27742</v>
      </c>
      <c r="U7" s="2">
        <v>35802</v>
      </c>
      <c r="V7" s="2">
        <v>16429</v>
      </c>
      <c r="W7" s="2">
        <v>8771</v>
      </c>
      <c r="X7" s="2">
        <v>104473</v>
      </c>
      <c r="Y7" s="2"/>
      <c r="Z7" s="20" t="s">
        <v>53</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44</v>
      </c>
      <c r="AJ7" t="s">
        <v>2</v>
      </c>
      <c r="AK7" t="s">
        <v>265</v>
      </c>
      <c r="AL7" t="s">
        <v>331</v>
      </c>
      <c r="AM7" t="s">
        <v>266</v>
      </c>
      <c r="AN7" t="s">
        <v>267</v>
      </c>
      <c r="AO7" t="s">
        <v>46</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X7">
        <f t="shared" si="19"/>
        <v>5222.8571428571431</v>
      </c>
    </row>
    <row r="8" spans="2:50" x14ac:dyDescent="0.25">
      <c r="B8" s="19" t="s">
        <v>52</v>
      </c>
      <c r="C8" s="2">
        <v>39037</v>
      </c>
      <c r="D8" s="2">
        <v>80482</v>
      </c>
      <c r="E8" s="2">
        <v>91426</v>
      </c>
      <c r="F8" s="2">
        <v>42884</v>
      </c>
      <c r="G8" s="2">
        <v>27077</v>
      </c>
      <c r="H8" s="2">
        <v>280906</v>
      </c>
      <c r="I8" s="20" t="s">
        <v>54</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52</v>
      </c>
      <c r="S8" s="2">
        <v>14980</v>
      </c>
      <c r="T8" s="2">
        <v>27533</v>
      </c>
      <c r="U8" s="2">
        <v>35055</v>
      </c>
      <c r="V8" s="2">
        <v>15944</v>
      </c>
      <c r="W8" s="2">
        <v>8608</v>
      </c>
      <c r="X8" s="2">
        <v>102120</v>
      </c>
      <c r="Y8" s="2"/>
      <c r="Z8" s="20" t="s">
        <v>54</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45</v>
      </c>
      <c r="AJ8" s="2">
        <v>23642</v>
      </c>
      <c r="AK8" s="2">
        <v>44680</v>
      </c>
      <c r="AL8" s="2">
        <v>53685</v>
      </c>
      <c r="AM8" s="2">
        <v>25231</v>
      </c>
      <c r="AN8" s="2">
        <v>14328</v>
      </c>
      <c r="AO8" s="2">
        <v>161566</v>
      </c>
      <c r="AQ8" s="81" t="s">
        <v>54</v>
      </c>
      <c r="AR8">
        <f t="shared" si="13"/>
        <v>21803.714285714286</v>
      </c>
      <c r="AS8">
        <f t="shared" si="14"/>
        <v>3217.5714285714284</v>
      </c>
      <c r="AT8">
        <f t="shared" si="15"/>
        <v>6061.8571428571431</v>
      </c>
      <c r="AU8">
        <f t="shared" si="16"/>
        <v>7306.5714285714284</v>
      </c>
      <c r="AV8">
        <f t="shared" si="17"/>
        <v>3370</v>
      </c>
      <c r="AW8">
        <f t="shared" si="18"/>
        <v>1847.7142857142858</v>
      </c>
      <c r="AX8">
        <f t="shared" si="19"/>
        <v>5217.7142857142862</v>
      </c>
    </row>
    <row r="9" spans="2:50" x14ac:dyDescent="0.25">
      <c r="B9" s="19" t="s">
        <v>53</v>
      </c>
      <c r="C9" s="2">
        <v>37021</v>
      </c>
      <c r="D9" s="2">
        <v>74907</v>
      </c>
      <c r="E9" s="2">
        <v>86886</v>
      </c>
      <c r="F9" s="2">
        <v>40248</v>
      </c>
      <c r="G9" s="2">
        <v>24702</v>
      </c>
      <c r="H9" s="2">
        <v>263764</v>
      </c>
      <c r="I9" s="20" t="s">
        <v>55</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53</v>
      </c>
      <c r="S9" s="2">
        <v>14526</v>
      </c>
      <c r="T9" s="2">
        <v>26304</v>
      </c>
      <c r="U9" s="2">
        <v>33510</v>
      </c>
      <c r="V9" s="2">
        <v>15351</v>
      </c>
      <c r="W9" s="2">
        <v>8147</v>
      </c>
      <c r="X9" s="2">
        <v>97838</v>
      </c>
      <c r="Z9" s="20" t="s">
        <v>55</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282</v>
      </c>
      <c r="AJ9" s="2">
        <v>23129</v>
      </c>
      <c r="AK9" s="2">
        <v>45014</v>
      </c>
      <c r="AL9" s="2">
        <v>53426</v>
      </c>
      <c r="AM9" s="2">
        <v>25140</v>
      </c>
      <c r="AN9" s="2">
        <v>14180</v>
      </c>
      <c r="AO9" s="2">
        <v>160889</v>
      </c>
      <c r="AQ9" s="81" t="s">
        <v>55</v>
      </c>
      <c r="AR9">
        <f t="shared" si="13"/>
        <v>24544.714285714286</v>
      </c>
      <c r="AS9">
        <f t="shared" si="14"/>
        <v>3722.8571428571427</v>
      </c>
      <c r="AT9">
        <f t="shared" si="15"/>
        <v>6661.5714285714284</v>
      </c>
      <c r="AU9">
        <f t="shared" si="16"/>
        <v>8149.5714285714284</v>
      </c>
      <c r="AV9">
        <f t="shared" si="17"/>
        <v>3841</v>
      </c>
      <c r="AW9">
        <f t="shared" si="18"/>
        <v>2169.7142857142858</v>
      </c>
      <c r="AX9">
        <f t="shared" si="19"/>
        <v>6010.7142857142862</v>
      </c>
    </row>
    <row r="10" spans="2:50" x14ac:dyDescent="0.25">
      <c r="B10" s="19" t="s">
        <v>54</v>
      </c>
      <c r="C10" s="2">
        <v>38509</v>
      </c>
      <c r="D10" s="2">
        <v>77811</v>
      </c>
      <c r="E10" s="2">
        <v>87311</v>
      </c>
      <c r="F10" s="2">
        <v>41436</v>
      </c>
      <c r="G10" s="2">
        <v>24494</v>
      </c>
      <c r="H10" s="2">
        <v>269561</v>
      </c>
      <c r="I10" s="20" t="s">
        <v>56</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54</v>
      </c>
      <c r="S10" s="2">
        <v>14717</v>
      </c>
      <c r="T10" s="2">
        <v>26581</v>
      </c>
      <c r="U10" s="2">
        <v>33814</v>
      </c>
      <c r="V10" s="2">
        <v>15502</v>
      </c>
      <c r="W10" s="2">
        <v>8127</v>
      </c>
      <c r="X10" s="2">
        <v>98741</v>
      </c>
      <c r="Z10" s="20" t="s">
        <v>56</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283</v>
      </c>
      <c r="AJ10" s="2">
        <v>22117</v>
      </c>
      <c r="AK10" s="2">
        <v>42269</v>
      </c>
      <c r="AL10" s="2">
        <v>51260</v>
      </c>
      <c r="AM10" s="2">
        <v>23368</v>
      </c>
      <c r="AN10" s="2">
        <v>13192</v>
      </c>
      <c r="AO10" s="2">
        <v>152206</v>
      </c>
      <c r="AQ10" s="81" t="s">
        <v>56</v>
      </c>
      <c r="AR10">
        <f>AO13/7</f>
        <v>24498.142857142859</v>
      </c>
      <c r="AS10">
        <f>AJ13/7</f>
        <v>3824</v>
      </c>
      <c r="AT10">
        <f t="shared" si="15"/>
        <v>6649.2857142857147</v>
      </c>
      <c r="AU10">
        <f t="shared" si="16"/>
        <v>8172.4285714285716</v>
      </c>
      <c r="AV10">
        <f t="shared" si="17"/>
        <v>3757.8571428571427</v>
      </c>
      <c r="AW10">
        <f t="shared" si="18"/>
        <v>2094.5714285714284</v>
      </c>
      <c r="AX10">
        <f t="shared" si="19"/>
        <v>5852.4285714285706</v>
      </c>
    </row>
    <row r="11" spans="2:50" x14ac:dyDescent="0.25">
      <c r="B11" s="19" t="s">
        <v>55</v>
      </c>
      <c r="C11" s="2">
        <v>42520</v>
      </c>
      <c r="D11" s="2">
        <v>82960</v>
      </c>
      <c r="E11" s="2">
        <v>94287</v>
      </c>
      <c r="F11" s="2">
        <v>44643</v>
      </c>
      <c r="G11" s="2">
        <v>27399</v>
      </c>
      <c r="H11" s="2">
        <v>291809</v>
      </c>
      <c r="I11" s="20" t="s">
        <v>57</v>
      </c>
      <c r="J11" t="e">
        <f t="shared" si="0"/>
        <v>#N/A</v>
      </c>
      <c r="K11" t="e">
        <f t="shared" si="1"/>
        <v>#N/A</v>
      </c>
      <c r="L11" t="e">
        <f t="shared" si="2"/>
        <v>#N/A</v>
      </c>
      <c r="M11" t="e">
        <f t="shared" si="3"/>
        <v>#N/A</v>
      </c>
      <c r="N11" t="e">
        <f t="shared" si="4"/>
        <v>#N/A</v>
      </c>
      <c r="O11" t="e">
        <f t="shared" si="5"/>
        <v>#N/A</v>
      </c>
      <c r="P11" t="e">
        <f t="shared" si="20"/>
        <v>#N/A</v>
      </c>
      <c r="R11" s="19" t="s">
        <v>55</v>
      </c>
      <c r="S11" s="2">
        <v>17031</v>
      </c>
      <c r="T11" s="2">
        <v>28429</v>
      </c>
      <c r="U11" s="2">
        <v>37107</v>
      </c>
      <c r="V11" s="2">
        <v>17058</v>
      </c>
      <c r="W11" s="2">
        <v>9324</v>
      </c>
      <c r="X11" s="2">
        <v>108949</v>
      </c>
      <c r="Z11" s="20" t="s">
        <v>57</v>
      </c>
      <c r="AA11" t="e">
        <f t="shared" si="8"/>
        <v>#N/A</v>
      </c>
      <c r="AB11" t="e">
        <f t="shared" si="6"/>
        <v>#N/A</v>
      </c>
      <c r="AC11" t="e">
        <f t="shared" si="9"/>
        <v>#N/A</v>
      </c>
      <c r="AD11" t="e">
        <f t="shared" si="10"/>
        <v>#N/A</v>
      </c>
      <c r="AE11" t="e">
        <f t="shared" si="11"/>
        <v>#N/A</v>
      </c>
      <c r="AF11" t="e">
        <f t="shared" si="7"/>
        <v>#N/A</v>
      </c>
      <c r="AG11" t="e">
        <f t="shared" si="12"/>
        <v>#N/A</v>
      </c>
      <c r="AI11" s="19" t="s">
        <v>284</v>
      </c>
      <c r="AJ11" s="2">
        <v>22523</v>
      </c>
      <c r="AK11" s="2">
        <v>42433</v>
      </c>
      <c r="AL11" s="2">
        <v>51146</v>
      </c>
      <c r="AM11" s="2">
        <v>23590</v>
      </c>
      <c r="AN11" s="2">
        <v>12934</v>
      </c>
      <c r="AO11" s="2">
        <v>152626</v>
      </c>
      <c r="AQ11" s="81" t="s">
        <v>57</v>
      </c>
      <c r="AR11">
        <f t="shared" si="13"/>
        <v>138655.28571428571</v>
      </c>
      <c r="AS11">
        <f t="shared" si="14"/>
        <v>20605.571428571428</v>
      </c>
      <c r="AT11">
        <f t="shared" si="15"/>
        <v>38224.571428571428</v>
      </c>
      <c r="AU11">
        <f t="shared" si="16"/>
        <v>46253</v>
      </c>
      <c r="AV11">
        <f t="shared" si="17"/>
        <v>21503</v>
      </c>
      <c r="AW11">
        <f t="shared" si="18"/>
        <v>12069.142857142857</v>
      </c>
      <c r="AX11">
        <f t="shared" si="19"/>
        <v>33572.142857142855</v>
      </c>
    </row>
    <row r="12" spans="2:50" x14ac:dyDescent="0.25">
      <c r="B12" s="19" t="s">
        <v>56</v>
      </c>
      <c r="C12" s="2">
        <v>43480</v>
      </c>
      <c r="D12" s="2">
        <v>83562</v>
      </c>
      <c r="E12" s="2">
        <v>95437</v>
      </c>
      <c r="F12" s="2">
        <v>45387</v>
      </c>
      <c r="G12" s="2">
        <v>27468</v>
      </c>
      <c r="H12" s="2">
        <v>295334</v>
      </c>
      <c r="I12" s="20" t="s">
        <v>58</v>
      </c>
      <c r="J12" t="e">
        <f t="shared" si="0"/>
        <v>#N/A</v>
      </c>
      <c r="K12" t="e">
        <f t="shared" si="1"/>
        <v>#N/A</v>
      </c>
      <c r="L12" t="e">
        <f t="shared" si="2"/>
        <v>#N/A</v>
      </c>
      <c r="M12" t="e">
        <f t="shared" si="3"/>
        <v>#N/A</v>
      </c>
      <c r="N12" t="e">
        <f t="shared" si="4"/>
        <v>#N/A</v>
      </c>
      <c r="O12" t="e">
        <f t="shared" si="5"/>
        <v>#N/A</v>
      </c>
      <c r="P12" t="e">
        <f t="shared" si="20"/>
        <v>#N/A</v>
      </c>
      <c r="R12" s="19" t="s">
        <v>56</v>
      </c>
      <c r="S12" s="2">
        <v>18168</v>
      </c>
      <c r="T12" s="2">
        <v>28794</v>
      </c>
      <c r="U12" s="2">
        <v>38333</v>
      </c>
      <c r="V12" s="2">
        <v>17544</v>
      </c>
      <c r="W12" s="2">
        <v>9225</v>
      </c>
      <c r="X12" s="2">
        <v>112064</v>
      </c>
      <c r="Z12" s="20" t="s">
        <v>58</v>
      </c>
      <c r="AA12" t="e">
        <f t="shared" si="8"/>
        <v>#N/A</v>
      </c>
      <c r="AB12" t="e">
        <f t="shared" si="6"/>
        <v>#N/A</v>
      </c>
      <c r="AC12" t="e">
        <f t="shared" si="9"/>
        <v>#N/A</v>
      </c>
      <c r="AD12" t="e">
        <f t="shared" si="10"/>
        <v>#N/A</v>
      </c>
      <c r="AE12" t="e">
        <f t="shared" si="11"/>
        <v>#N/A</v>
      </c>
      <c r="AF12" t="e">
        <f t="shared" si="7"/>
        <v>#N/A</v>
      </c>
      <c r="AG12" t="e">
        <f t="shared" si="12"/>
        <v>#N/A</v>
      </c>
      <c r="AI12" s="19" t="s">
        <v>285</v>
      </c>
      <c r="AJ12" s="2">
        <v>26060</v>
      </c>
      <c r="AK12" s="2">
        <v>46631</v>
      </c>
      <c r="AL12" s="2">
        <v>57047</v>
      </c>
      <c r="AM12" s="2">
        <v>26887</v>
      </c>
      <c r="AN12" s="2">
        <v>15188</v>
      </c>
      <c r="AO12" s="2">
        <v>171813</v>
      </c>
      <c r="AQ12" s="81" t="s">
        <v>58</v>
      </c>
      <c r="AR12">
        <f t="shared" si="13"/>
        <v>0</v>
      </c>
      <c r="AS12">
        <f t="shared" si="14"/>
        <v>0</v>
      </c>
      <c r="AT12">
        <f t="shared" si="15"/>
        <v>0</v>
      </c>
      <c r="AU12">
        <f t="shared" si="16"/>
        <v>0</v>
      </c>
      <c r="AV12">
        <f t="shared" si="17"/>
        <v>0</v>
      </c>
      <c r="AW12">
        <f t="shared" si="18"/>
        <v>0</v>
      </c>
      <c r="AX12">
        <f t="shared" si="19"/>
        <v>0</v>
      </c>
    </row>
    <row r="13" spans="2:50" x14ac:dyDescent="0.25">
      <c r="B13" s="19" t="s">
        <v>46</v>
      </c>
      <c r="C13" s="2">
        <v>241478</v>
      </c>
      <c r="D13" s="2">
        <v>480778</v>
      </c>
      <c r="E13" s="2">
        <v>546852</v>
      </c>
      <c r="F13" s="2">
        <v>258440</v>
      </c>
      <c r="G13" s="2">
        <v>158435</v>
      </c>
      <c r="H13" s="2">
        <v>1685983</v>
      </c>
      <c r="I13" s="20" t="s">
        <v>59</v>
      </c>
      <c r="J13" t="e">
        <f t="shared" si="0"/>
        <v>#N/A</v>
      </c>
      <c r="K13" t="e">
        <f t="shared" si="1"/>
        <v>#N/A</v>
      </c>
      <c r="L13" t="e">
        <f t="shared" si="2"/>
        <v>#N/A</v>
      </c>
      <c r="M13" t="e">
        <f t="shared" si="3"/>
        <v>#N/A</v>
      </c>
      <c r="N13" t="e">
        <f t="shared" si="4"/>
        <v>#N/A</v>
      </c>
      <c r="O13" t="e">
        <f t="shared" si="5"/>
        <v>#N/A</v>
      </c>
      <c r="P13" t="e">
        <f t="shared" si="20"/>
        <v>#N/A</v>
      </c>
      <c r="R13" s="19" t="s">
        <v>46</v>
      </c>
      <c r="S13" s="2">
        <v>95151</v>
      </c>
      <c r="T13" s="2">
        <v>165383</v>
      </c>
      <c r="U13" s="2">
        <v>213621</v>
      </c>
      <c r="V13" s="2">
        <v>97828</v>
      </c>
      <c r="W13" s="2">
        <v>52202</v>
      </c>
      <c r="X13" s="2">
        <v>624185</v>
      </c>
      <c r="Z13" s="20" t="s">
        <v>59</v>
      </c>
      <c r="AA13" t="e">
        <f>VLOOKUP($Z13,$R$7:$X$1048576,7,FALSE)/7</f>
        <v>#N/A</v>
      </c>
      <c r="AB13" t="e">
        <f t="shared" si="6"/>
        <v>#N/A</v>
      </c>
      <c r="AC13" t="e">
        <f t="shared" si="9"/>
        <v>#N/A</v>
      </c>
      <c r="AD13" t="e">
        <f t="shared" si="10"/>
        <v>#N/A</v>
      </c>
      <c r="AE13" t="e">
        <f>VLOOKUP($Z13,$R$7:$X$1048576,5,FALSE)/7</f>
        <v>#N/A</v>
      </c>
      <c r="AF13" t="e">
        <f t="shared" si="7"/>
        <v>#N/A</v>
      </c>
      <c r="AG13" t="e">
        <f t="shared" si="12"/>
        <v>#N/A</v>
      </c>
      <c r="AI13" s="19" t="s">
        <v>286</v>
      </c>
      <c r="AJ13" s="2">
        <v>26768</v>
      </c>
      <c r="AK13" s="2">
        <v>46545</v>
      </c>
      <c r="AL13" s="2">
        <v>57207</v>
      </c>
      <c r="AM13" s="2">
        <v>26305</v>
      </c>
      <c r="AN13" s="2">
        <v>14662</v>
      </c>
      <c r="AO13" s="2">
        <v>171487</v>
      </c>
      <c r="AQ13" s="81" t="s">
        <v>59</v>
      </c>
      <c r="AR13">
        <f t="shared" si="13"/>
        <v>0</v>
      </c>
      <c r="AS13">
        <f t="shared" si="14"/>
        <v>0</v>
      </c>
      <c r="AT13">
        <f t="shared" si="15"/>
        <v>0</v>
      </c>
      <c r="AU13">
        <f t="shared" si="16"/>
        <v>0</v>
      </c>
      <c r="AV13">
        <f t="shared" si="17"/>
        <v>0</v>
      </c>
      <c r="AW13">
        <f t="shared" si="18"/>
        <v>0</v>
      </c>
      <c r="AX13">
        <f t="shared" si="19"/>
        <v>0</v>
      </c>
    </row>
    <row r="14" spans="2:50" x14ac:dyDescent="0.25">
      <c r="I14" s="20" t="s">
        <v>60</v>
      </c>
      <c r="J14" t="e">
        <f t="shared" si="0"/>
        <v>#N/A</v>
      </c>
      <c r="K14" t="e">
        <f t="shared" si="1"/>
        <v>#N/A</v>
      </c>
      <c r="L14" t="e">
        <f t="shared" si="2"/>
        <v>#N/A</v>
      </c>
      <c r="M14" t="e">
        <f t="shared" si="3"/>
        <v>#N/A</v>
      </c>
      <c r="N14" t="e">
        <f t="shared" si="4"/>
        <v>#N/A</v>
      </c>
      <c r="O14" t="e">
        <f t="shared" si="5"/>
        <v>#N/A</v>
      </c>
      <c r="P14" t="e">
        <f t="shared" si="20"/>
        <v>#N/A</v>
      </c>
      <c r="Z14" s="20" t="s">
        <v>60</v>
      </c>
      <c r="AA14" t="e">
        <f t="shared" si="8"/>
        <v>#N/A</v>
      </c>
      <c r="AB14" t="e">
        <f t="shared" si="6"/>
        <v>#N/A</v>
      </c>
      <c r="AC14" t="e">
        <f t="shared" si="9"/>
        <v>#N/A</v>
      </c>
      <c r="AD14" t="e">
        <f t="shared" si="10"/>
        <v>#N/A</v>
      </c>
      <c r="AE14" t="e">
        <f t="shared" si="11"/>
        <v>#N/A</v>
      </c>
      <c r="AF14" t="e">
        <f t="shared" si="7"/>
        <v>#N/A</v>
      </c>
      <c r="AG14" t="e">
        <f t="shared" si="12"/>
        <v>#N/A</v>
      </c>
      <c r="AI14" s="19" t="s">
        <v>46</v>
      </c>
      <c r="AJ14" s="2">
        <v>144239</v>
      </c>
      <c r="AK14" s="2">
        <v>267572</v>
      </c>
      <c r="AL14" s="2">
        <v>323771</v>
      </c>
      <c r="AM14" s="2">
        <v>150521</v>
      </c>
      <c r="AN14" s="2">
        <v>84484</v>
      </c>
      <c r="AO14" s="2">
        <v>970587</v>
      </c>
      <c r="AQ14" s="81" t="s">
        <v>60</v>
      </c>
      <c r="AR14">
        <f t="shared" si="13"/>
        <v>0</v>
      </c>
      <c r="AS14">
        <f t="shared" si="14"/>
        <v>0</v>
      </c>
      <c r="AT14">
        <f t="shared" si="15"/>
        <v>0</v>
      </c>
      <c r="AU14">
        <f t="shared" si="16"/>
        <v>0</v>
      </c>
      <c r="AV14">
        <f t="shared" si="17"/>
        <v>0</v>
      </c>
      <c r="AW14">
        <f t="shared" si="18"/>
        <v>0</v>
      </c>
      <c r="AX14">
        <f t="shared" si="19"/>
        <v>0</v>
      </c>
    </row>
    <row r="15" spans="2:50" x14ac:dyDescent="0.25">
      <c r="I15" s="20" t="s">
        <v>61</v>
      </c>
      <c r="J15" t="e">
        <f t="shared" si="0"/>
        <v>#N/A</v>
      </c>
      <c r="K15" t="e">
        <f t="shared" si="1"/>
        <v>#N/A</v>
      </c>
      <c r="L15" t="e">
        <f t="shared" si="2"/>
        <v>#N/A</v>
      </c>
      <c r="M15" t="e">
        <f t="shared" si="3"/>
        <v>#N/A</v>
      </c>
      <c r="N15" t="e">
        <f t="shared" si="4"/>
        <v>#N/A</v>
      </c>
      <c r="O15" t="e">
        <f t="shared" si="5"/>
        <v>#N/A</v>
      </c>
      <c r="P15" t="e">
        <f t="shared" si="20"/>
        <v>#N/A</v>
      </c>
      <c r="Z15" s="20" t="s">
        <v>61</v>
      </c>
      <c r="AA15" t="e">
        <f t="shared" si="8"/>
        <v>#N/A</v>
      </c>
      <c r="AB15" t="e">
        <f t="shared" si="6"/>
        <v>#N/A</v>
      </c>
      <c r="AC15" t="e">
        <f t="shared" si="9"/>
        <v>#N/A</v>
      </c>
      <c r="AD15" t="e">
        <f t="shared" si="10"/>
        <v>#N/A</v>
      </c>
      <c r="AE15" t="e">
        <f t="shared" si="11"/>
        <v>#N/A</v>
      </c>
      <c r="AF15" t="e">
        <f t="shared" si="7"/>
        <v>#N/A</v>
      </c>
      <c r="AG15" t="e">
        <f t="shared" si="12"/>
        <v>#N/A</v>
      </c>
      <c r="AQ15" s="81" t="s">
        <v>61</v>
      </c>
      <c r="AR15">
        <f t="shared" si="13"/>
        <v>0</v>
      </c>
      <c r="AS15">
        <f t="shared" si="14"/>
        <v>0</v>
      </c>
      <c r="AT15">
        <f t="shared" si="15"/>
        <v>0</v>
      </c>
      <c r="AU15">
        <f t="shared" si="16"/>
        <v>0</v>
      </c>
      <c r="AV15">
        <f t="shared" si="17"/>
        <v>0</v>
      </c>
      <c r="AW15">
        <f t="shared" si="18"/>
        <v>0</v>
      </c>
      <c r="AX15">
        <f t="shared" si="19"/>
        <v>0</v>
      </c>
    </row>
    <row r="16" spans="2:50" x14ac:dyDescent="0.25">
      <c r="I16" s="20" t="s">
        <v>62</v>
      </c>
      <c r="J16" t="e">
        <f t="shared" si="0"/>
        <v>#N/A</v>
      </c>
      <c r="K16" t="e">
        <f t="shared" si="1"/>
        <v>#N/A</v>
      </c>
      <c r="L16" t="e">
        <f t="shared" si="2"/>
        <v>#N/A</v>
      </c>
      <c r="M16" t="e">
        <f t="shared" si="3"/>
        <v>#N/A</v>
      </c>
      <c r="N16" t="e">
        <f t="shared" si="4"/>
        <v>#N/A</v>
      </c>
      <c r="O16" t="e">
        <f t="shared" si="5"/>
        <v>#N/A</v>
      </c>
      <c r="P16" t="e">
        <f t="shared" si="20"/>
        <v>#N/A</v>
      </c>
      <c r="Z16" s="20" t="s">
        <v>62</v>
      </c>
      <c r="AA16" t="e">
        <f t="shared" si="8"/>
        <v>#N/A</v>
      </c>
      <c r="AB16" t="e">
        <f t="shared" si="6"/>
        <v>#N/A</v>
      </c>
      <c r="AC16" t="e">
        <f t="shared" si="9"/>
        <v>#N/A</v>
      </c>
      <c r="AD16" t="e">
        <f t="shared" si="10"/>
        <v>#N/A</v>
      </c>
      <c r="AE16" t="e">
        <f t="shared" si="11"/>
        <v>#N/A</v>
      </c>
      <c r="AF16" t="e">
        <f t="shared" si="7"/>
        <v>#N/A</v>
      </c>
      <c r="AG16" t="e">
        <f t="shared" si="12"/>
        <v>#N/A</v>
      </c>
      <c r="AQ16" s="81" t="s">
        <v>62</v>
      </c>
      <c r="AR16">
        <f t="shared" si="13"/>
        <v>0</v>
      </c>
      <c r="AS16">
        <f t="shared" si="14"/>
        <v>0</v>
      </c>
      <c r="AT16">
        <f t="shared" si="15"/>
        <v>0</v>
      </c>
      <c r="AU16">
        <f t="shared" si="16"/>
        <v>0</v>
      </c>
      <c r="AV16">
        <f t="shared" si="17"/>
        <v>0</v>
      </c>
      <c r="AW16">
        <f t="shared" si="18"/>
        <v>0</v>
      </c>
      <c r="AX16">
        <f t="shared" si="19"/>
        <v>0</v>
      </c>
    </row>
    <row r="17" spans="9:50" x14ac:dyDescent="0.25">
      <c r="I17" s="20" t="s">
        <v>63</v>
      </c>
      <c r="J17" t="e">
        <f t="shared" si="0"/>
        <v>#N/A</v>
      </c>
      <c r="K17" t="e">
        <f t="shared" si="1"/>
        <v>#N/A</v>
      </c>
      <c r="L17" t="e">
        <f t="shared" si="2"/>
        <v>#N/A</v>
      </c>
      <c r="M17" t="e">
        <f t="shared" si="3"/>
        <v>#N/A</v>
      </c>
      <c r="N17" t="e">
        <f t="shared" si="4"/>
        <v>#N/A</v>
      </c>
      <c r="O17" t="e">
        <f t="shared" si="5"/>
        <v>#N/A</v>
      </c>
      <c r="P17" t="e">
        <f t="shared" si="20"/>
        <v>#N/A</v>
      </c>
      <c r="Z17" s="20" t="s">
        <v>63</v>
      </c>
      <c r="AA17" t="e">
        <f t="shared" si="8"/>
        <v>#N/A</v>
      </c>
      <c r="AB17" t="e">
        <f t="shared" si="6"/>
        <v>#N/A</v>
      </c>
      <c r="AC17" t="e">
        <f t="shared" si="9"/>
        <v>#N/A</v>
      </c>
      <c r="AD17" t="e">
        <f t="shared" si="10"/>
        <v>#N/A</v>
      </c>
      <c r="AE17" t="e">
        <f t="shared" si="11"/>
        <v>#N/A</v>
      </c>
      <c r="AF17" t="e">
        <f>VLOOKUP($Z17,$R$7:$X$1048576,6,FALSE)/7</f>
        <v>#N/A</v>
      </c>
      <c r="AG17" t="e">
        <f t="shared" si="12"/>
        <v>#N/A</v>
      </c>
      <c r="AQ17" s="81" t="s">
        <v>63</v>
      </c>
      <c r="AR17">
        <f t="shared" si="13"/>
        <v>0</v>
      </c>
      <c r="AS17">
        <f t="shared" si="14"/>
        <v>0</v>
      </c>
      <c r="AT17">
        <f t="shared" si="15"/>
        <v>0</v>
      </c>
      <c r="AU17">
        <f t="shared" si="16"/>
        <v>0</v>
      </c>
      <c r="AV17">
        <f t="shared" si="17"/>
        <v>0</v>
      </c>
      <c r="AW17">
        <f t="shared" si="18"/>
        <v>0</v>
      </c>
      <c r="AX17">
        <f t="shared" si="19"/>
        <v>0</v>
      </c>
    </row>
    <row r="18" spans="9:50" x14ac:dyDescent="0.25">
      <c r="I18" s="20" t="s">
        <v>64</v>
      </c>
      <c r="J18" t="e">
        <f t="shared" si="0"/>
        <v>#N/A</v>
      </c>
      <c r="K18" t="e">
        <f t="shared" si="1"/>
        <v>#N/A</v>
      </c>
      <c r="L18" t="e">
        <f t="shared" si="2"/>
        <v>#N/A</v>
      </c>
      <c r="M18" t="e">
        <f t="shared" si="3"/>
        <v>#N/A</v>
      </c>
      <c r="N18" t="e">
        <f t="shared" si="4"/>
        <v>#N/A</v>
      </c>
      <c r="O18" t="e">
        <f t="shared" si="5"/>
        <v>#N/A</v>
      </c>
      <c r="P18" t="e">
        <f t="shared" si="20"/>
        <v>#N/A</v>
      </c>
      <c r="Z18" s="20" t="s">
        <v>64</v>
      </c>
      <c r="AA18" t="e">
        <f t="shared" si="8"/>
        <v>#N/A</v>
      </c>
      <c r="AB18" t="e">
        <f t="shared" si="6"/>
        <v>#N/A</v>
      </c>
      <c r="AC18" t="e">
        <f t="shared" si="9"/>
        <v>#N/A</v>
      </c>
      <c r="AD18" t="e">
        <f t="shared" si="10"/>
        <v>#N/A</v>
      </c>
      <c r="AE18" t="e">
        <f t="shared" si="11"/>
        <v>#N/A</v>
      </c>
      <c r="AF18" t="e">
        <f t="shared" si="7"/>
        <v>#N/A</v>
      </c>
      <c r="AG18" t="e">
        <f t="shared" si="12"/>
        <v>#N/A</v>
      </c>
      <c r="AQ18" s="81" t="s">
        <v>64</v>
      </c>
      <c r="AR18">
        <f>AO21/7</f>
        <v>0</v>
      </c>
      <c r="AS18">
        <f t="shared" si="14"/>
        <v>0</v>
      </c>
      <c r="AT18">
        <f t="shared" si="15"/>
        <v>0</v>
      </c>
      <c r="AU18">
        <f t="shared" si="16"/>
        <v>0</v>
      </c>
      <c r="AV18">
        <f t="shared" si="17"/>
        <v>0</v>
      </c>
      <c r="AW18">
        <f t="shared" si="18"/>
        <v>0</v>
      </c>
      <c r="AX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307</v>
      </c>
      <c r="C1" s="53"/>
      <c r="D1" s="38"/>
      <c r="E1" s="38"/>
      <c r="F1" s="38"/>
      <c r="G1" s="133" t="s">
        <v>308</v>
      </c>
      <c r="H1" s="133"/>
      <c r="I1" s="133"/>
      <c r="J1" s="133"/>
      <c r="K1" s="133"/>
      <c r="L1" s="133"/>
      <c r="M1" s="133"/>
      <c r="N1" s="133"/>
      <c r="O1" s="133"/>
      <c r="P1" s="133"/>
      <c r="Q1" s="133"/>
      <c r="R1" s="133"/>
      <c r="S1" s="133"/>
      <c r="T1" s="133"/>
      <c r="U1" s="133"/>
      <c r="V1" s="133"/>
      <c r="W1" s="38"/>
      <c r="X1" s="38"/>
      <c r="Y1" s="132" t="s">
        <v>312</v>
      </c>
      <c r="Z1" s="132"/>
      <c r="AA1" s="132"/>
      <c r="AB1" s="132"/>
      <c r="AC1" s="132"/>
      <c r="AD1" s="132"/>
      <c r="AE1" s="132"/>
      <c r="AF1" s="132"/>
      <c r="AG1" s="132"/>
      <c r="AH1" s="132"/>
      <c r="AI1" s="132"/>
      <c r="AJ1" s="132"/>
      <c r="AK1" s="132"/>
      <c r="AL1" s="132"/>
      <c r="AM1" s="132"/>
      <c r="AN1" s="38"/>
      <c r="AO1" s="132" t="s">
        <v>313</v>
      </c>
      <c r="AP1" s="132"/>
      <c r="AQ1" s="132"/>
      <c r="AR1" s="132"/>
      <c r="AT1" s="38"/>
      <c r="AU1" s="45" t="s">
        <v>314</v>
      </c>
      <c r="AV1" s="48"/>
      <c r="AW1" s="48"/>
      <c r="AX1" s="38"/>
      <c r="AY1" s="38"/>
      <c r="AZ1" s="133" t="s">
        <v>315</v>
      </c>
      <c r="BA1" s="133"/>
      <c r="BB1" s="133"/>
      <c r="BC1" s="133"/>
      <c r="BD1" s="133"/>
      <c r="BE1" s="133"/>
      <c r="BF1" s="133"/>
      <c r="BG1" s="133"/>
      <c r="BH1" s="133"/>
      <c r="BI1" s="133"/>
      <c r="BJ1" s="133"/>
      <c r="BK1" s="133"/>
      <c r="BL1" s="133"/>
      <c r="BM1" s="133"/>
      <c r="BN1" s="133"/>
      <c r="BO1" s="133"/>
      <c r="BP1" s="38"/>
      <c r="BQ1" s="38"/>
      <c r="BR1" s="132" t="s">
        <v>316</v>
      </c>
      <c r="BS1" s="132"/>
      <c r="BT1" s="132"/>
      <c r="BU1" s="132"/>
      <c r="BV1" s="132"/>
      <c r="BW1" s="132"/>
      <c r="BX1" s="132"/>
      <c r="BY1" s="132"/>
      <c r="BZ1" s="132"/>
      <c r="CA1" s="132"/>
      <c r="CB1" s="132"/>
      <c r="CC1" s="132"/>
      <c r="CD1" s="132"/>
      <c r="CE1" s="132"/>
      <c r="CF1" s="132"/>
      <c r="CG1" s="38"/>
      <c r="CI1" s="132" t="s">
        <v>317</v>
      </c>
      <c r="CJ1" s="132"/>
      <c r="CK1" s="132"/>
      <c r="CL1" s="132"/>
    </row>
    <row r="2" spans="2:90" x14ac:dyDescent="0.25">
      <c r="BQ2" s="44"/>
      <c r="BR2" s="44"/>
      <c r="BS2" s="44"/>
      <c r="BT2" s="44"/>
      <c r="BU2" s="44"/>
      <c r="BV2" s="44"/>
      <c r="BW2" s="44"/>
      <c r="BX2" s="44"/>
      <c r="BY2" s="44"/>
      <c r="BZ2" s="44"/>
      <c r="CA2" s="44"/>
      <c r="CB2" s="44"/>
      <c r="CC2" s="44"/>
      <c r="CD2" s="44"/>
      <c r="CE2" s="44"/>
      <c r="CF2" s="44"/>
      <c r="CG2" s="44"/>
    </row>
    <row r="3" spans="2:90" x14ac:dyDescent="0.25">
      <c r="B3" s="18" t="s">
        <v>47</v>
      </c>
      <c r="C3" t="s" vm="2">
        <v>261</v>
      </c>
      <c r="G3" s="18" t="s">
        <v>47</v>
      </c>
      <c r="H3" t="s" vm="2">
        <v>261</v>
      </c>
      <c r="P3" t="s">
        <v>48</v>
      </c>
      <c r="Q3" t="s">
        <v>2</v>
      </c>
      <c r="R3" t="s">
        <v>65</v>
      </c>
      <c r="S3" t="s">
        <v>3</v>
      </c>
      <c r="T3" t="s">
        <v>269</v>
      </c>
      <c r="U3" t="s">
        <v>277</v>
      </c>
      <c r="V3" t="s">
        <v>297</v>
      </c>
      <c r="Y3" s="18" t="s">
        <v>47</v>
      </c>
      <c r="Z3" t="s" vm="2">
        <v>261</v>
      </c>
      <c r="AO3" s="18" t="s">
        <v>47</v>
      </c>
      <c r="AP3" t="s" vm="2">
        <v>261</v>
      </c>
      <c r="AU3" s="18" t="s">
        <v>47</v>
      </c>
      <c r="AV3" t="s" vm="2">
        <v>261</v>
      </c>
      <c r="AZ3" s="18" t="s">
        <v>47</v>
      </c>
      <c r="BA3" t="s" vm="2">
        <v>261</v>
      </c>
      <c r="BR3" s="18" t="s">
        <v>47</v>
      </c>
      <c r="BS3" t="s" vm="2">
        <v>261</v>
      </c>
      <c r="CI3" s="18" t="s">
        <v>47</v>
      </c>
      <c r="CJ3" t="s" vm="2">
        <v>261</v>
      </c>
    </row>
    <row r="4" spans="2:90" x14ac:dyDescent="0.25">
      <c r="O4" s="21" t="s">
        <v>51</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44</v>
      </c>
      <c r="C5" t="s">
        <v>72</v>
      </c>
      <c r="G5" s="18" t="s">
        <v>72</v>
      </c>
      <c r="H5" s="18" t="s">
        <v>49</v>
      </c>
      <c r="O5" s="20" t="s">
        <v>52</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72</v>
      </c>
      <c r="Z5" s="18" t="s">
        <v>49</v>
      </c>
      <c r="AO5" s="18" t="s">
        <v>44</v>
      </c>
      <c r="AP5" t="s">
        <v>72</v>
      </c>
      <c r="AU5" s="18" t="s">
        <v>44</v>
      </c>
      <c r="AV5" t="s">
        <v>203</v>
      </c>
      <c r="AZ5" s="18" t="s">
        <v>203</v>
      </c>
      <c r="BA5" s="18" t="s">
        <v>49</v>
      </c>
      <c r="BI5" t="s">
        <v>48</v>
      </c>
      <c r="BJ5" t="s">
        <v>2</v>
      </c>
      <c r="BK5" t="s">
        <v>65</v>
      </c>
      <c r="BL5" t="s">
        <v>3</v>
      </c>
      <c r="BM5" t="s">
        <v>269</v>
      </c>
      <c r="BN5" t="s">
        <v>304</v>
      </c>
      <c r="BO5" t="s">
        <v>297</v>
      </c>
      <c r="BR5" s="18" t="s">
        <v>203</v>
      </c>
      <c r="BS5" s="18" t="s">
        <v>49</v>
      </c>
      <c r="CI5" s="18" t="s">
        <v>44</v>
      </c>
      <c r="CJ5" t="s">
        <v>203</v>
      </c>
    </row>
    <row r="6" spans="2:90" x14ac:dyDescent="0.25">
      <c r="B6" s="19" t="s">
        <v>45</v>
      </c>
      <c r="C6" s="2">
        <v>3455</v>
      </c>
      <c r="D6" s="20"/>
      <c r="E6" s="20">
        <f>C6/4</f>
        <v>863.75</v>
      </c>
      <c r="F6" s="20"/>
      <c r="G6" s="18" t="s">
        <v>44</v>
      </c>
      <c r="H6" t="s">
        <v>2</v>
      </c>
      <c r="I6" t="s">
        <v>265</v>
      </c>
      <c r="J6" t="s">
        <v>50</v>
      </c>
      <c r="K6" t="s">
        <v>266</v>
      </c>
      <c r="L6" t="s">
        <v>267</v>
      </c>
      <c r="M6" t="s">
        <v>46</v>
      </c>
      <c r="N6" s="25"/>
      <c r="O6" s="20" t="s">
        <v>53</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44</v>
      </c>
      <c r="Z6" t="s">
        <v>51</v>
      </c>
      <c r="AA6" t="s">
        <v>52</v>
      </c>
      <c r="AB6" t="s">
        <v>53</v>
      </c>
      <c r="AC6" t="s">
        <v>54</v>
      </c>
      <c r="AD6" t="s">
        <v>55</v>
      </c>
      <c r="AE6" t="s">
        <v>56</v>
      </c>
      <c r="AO6" s="19" t="s">
        <v>270</v>
      </c>
      <c r="AP6" s="2">
        <v>554</v>
      </c>
      <c r="AR6">
        <f>MAX(AP6:AP1048576)</f>
        <v>772</v>
      </c>
      <c r="AT6" s="26"/>
      <c r="AU6" s="19" t="s">
        <v>45</v>
      </c>
      <c r="AV6" s="2">
        <v>947</v>
      </c>
      <c r="AW6" s="26">
        <f>AV6/4</f>
        <v>236.75</v>
      </c>
      <c r="AX6" s="26"/>
      <c r="AY6" s="25"/>
      <c r="AZ6" s="18" t="s">
        <v>44</v>
      </c>
      <c r="BA6" t="s">
        <v>2</v>
      </c>
      <c r="BB6" t="s">
        <v>265</v>
      </c>
      <c r="BC6" t="s">
        <v>50</v>
      </c>
      <c r="BD6" t="s">
        <v>266</v>
      </c>
      <c r="BE6" t="s">
        <v>267</v>
      </c>
      <c r="BF6" t="s">
        <v>46</v>
      </c>
      <c r="BG6" s="25"/>
      <c r="BH6" s="21" t="s">
        <v>51</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44</v>
      </c>
      <c r="BS6" t="s">
        <v>51</v>
      </c>
      <c r="BT6" t="s">
        <v>52</v>
      </c>
      <c r="BU6" t="s">
        <v>53</v>
      </c>
      <c r="BV6" t="s">
        <v>54</v>
      </c>
      <c r="BW6" t="s">
        <v>55</v>
      </c>
      <c r="BX6" t="s">
        <v>56</v>
      </c>
      <c r="CI6" s="19" t="s">
        <v>270</v>
      </c>
      <c r="CJ6" s="2">
        <v>135</v>
      </c>
      <c r="CL6">
        <f>MAX(CJ6:CJ1048576)</f>
        <v>178</v>
      </c>
    </row>
    <row r="7" spans="2:90" x14ac:dyDescent="0.25">
      <c r="B7" s="19" t="s">
        <v>282</v>
      </c>
      <c r="C7" s="2">
        <v>2610</v>
      </c>
      <c r="D7" s="20"/>
      <c r="E7" s="20">
        <f>C7/7</f>
        <v>372.85714285714283</v>
      </c>
      <c r="F7" s="20"/>
      <c r="G7" s="19" t="s">
        <v>51</v>
      </c>
      <c r="H7" s="2">
        <v>313</v>
      </c>
      <c r="I7" s="2">
        <v>1420</v>
      </c>
      <c r="J7" s="2">
        <v>1360</v>
      </c>
      <c r="K7" s="2">
        <v>211</v>
      </c>
      <c r="L7" s="2">
        <v>151</v>
      </c>
      <c r="M7" s="2">
        <v>3455</v>
      </c>
      <c r="N7" s="25"/>
      <c r="O7" s="20" t="s">
        <v>54</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73</v>
      </c>
      <c r="Z7" s="2">
        <v>241</v>
      </c>
      <c r="AA7" s="2">
        <v>416</v>
      </c>
      <c r="AB7" s="2">
        <v>36</v>
      </c>
      <c r="AC7" s="2">
        <v>12</v>
      </c>
      <c r="AD7" s="2">
        <v>16</v>
      </c>
      <c r="AE7" s="2">
        <v>18</v>
      </c>
      <c r="AO7" s="19" t="s">
        <v>271</v>
      </c>
      <c r="AP7" s="2">
        <v>542</v>
      </c>
      <c r="AR7">
        <f>MATCH(AR6,AP6:AP1048576,0)</f>
        <v>37</v>
      </c>
      <c r="AT7" s="26"/>
      <c r="AU7" s="19" t="s">
        <v>282</v>
      </c>
      <c r="AV7" s="2">
        <v>748</v>
      </c>
      <c r="AW7" s="26">
        <f>AV7/7</f>
        <v>106.85714285714286</v>
      </c>
      <c r="AX7" s="26"/>
      <c r="AY7" s="25"/>
      <c r="AZ7" s="19" t="s">
        <v>51</v>
      </c>
      <c r="BA7" s="2">
        <v>106</v>
      </c>
      <c r="BB7" s="2">
        <v>372</v>
      </c>
      <c r="BC7" s="2">
        <v>370</v>
      </c>
      <c r="BD7" s="2">
        <v>75</v>
      </c>
      <c r="BE7" s="2">
        <v>24</v>
      </c>
      <c r="BF7" s="2">
        <v>947</v>
      </c>
      <c r="BG7" s="25"/>
      <c r="BH7" s="20" t="s">
        <v>52</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73</v>
      </c>
      <c r="BS7" s="2">
        <v>30</v>
      </c>
      <c r="BT7" s="2">
        <v>69</v>
      </c>
      <c r="BU7" s="2">
        <v>10</v>
      </c>
      <c r="BV7" s="2">
        <v>0</v>
      </c>
      <c r="BW7" s="2">
        <v>2</v>
      </c>
      <c r="BX7" s="2">
        <v>2</v>
      </c>
      <c r="CG7" s="2"/>
      <c r="CI7" s="19" t="s">
        <v>271</v>
      </c>
      <c r="CJ7" s="2">
        <v>112</v>
      </c>
      <c r="CL7">
        <f>MATCH(CL6,CJ6:CJ1048576,0)</f>
        <v>19</v>
      </c>
    </row>
    <row r="8" spans="2:90" x14ac:dyDescent="0.25">
      <c r="B8" s="19" t="s">
        <v>283</v>
      </c>
      <c r="C8" s="2">
        <v>3576</v>
      </c>
      <c r="D8" s="20"/>
      <c r="E8" s="20">
        <f>C8/7</f>
        <v>510.85714285714283</v>
      </c>
      <c r="F8" s="20"/>
      <c r="G8" s="19" t="s">
        <v>52</v>
      </c>
      <c r="H8" s="2">
        <v>323</v>
      </c>
      <c r="I8" s="2">
        <v>498</v>
      </c>
      <c r="J8" s="2">
        <v>1339</v>
      </c>
      <c r="K8" s="2">
        <v>153</v>
      </c>
      <c r="L8" s="2">
        <v>297</v>
      </c>
      <c r="M8" s="2">
        <v>2610</v>
      </c>
      <c r="N8" s="25"/>
      <c r="O8" s="20" t="s">
        <v>55</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74</v>
      </c>
      <c r="Z8" s="2">
        <v>72</v>
      </c>
      <c r="AA8" s="2">
        <v>8</v>
      </c>
      <c r="AB8" s="2">
        <v>0</v>
      </c>
      <c r="AC8" s="2">
        <v>0</v>
      </c>
      <c r="AD8" s="2">
        <v>0</v>
      </c>
      <c r="AE8" s="2">
        <v>0</v>
      </c>
      <c r="AO8" s="19" t="s">
        <v>272</v>
      </c>
      <c r="AP8" s="2">
        <v>495</v>
      </c>
      <c r="AR8" t="str">
        <f>INDEX(AO6:AO1048576,AR7,0)</f>
        <v>08/01/19</v>
      </c>
      <c r="AT8" s="26"/>
      <c r="AU8" s="19" t="s">
        <v>283</v>
      </c>
      <c r="AV8" s="2">
        <v>952</v>
      </c>
      <c r="AW8" s="26">
        <f>AV8/7</f>
        <v>136</v>
      </c>
      <c r="AX8" s="26"/>
      <c r="AY8" s="25"/>
      <c r="AZ8" s="19" t="s">
        <v>52</v>
      </c>
      <c r="BA8" s="2">
        <v>124</v>
      </c>
      <c r="BB8" s="2">
        <v>150</v>
      </c>
      <c r="BC8" s="2">
        <v>359</v>
      </c>
      <c r="BD8" s="2">
        <v>73</v>
      </c>
      <c r="BE8" s="2">
        <v>42</v>
      </c>
      <c r="BF8" s="2">
        <v>748</v>
      </c>
      <c r="BG8" s="25"/>
      <c r="BH8" s="20" t="s">
        <v>53</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74</v>
      </c>
      <c r="BS8" s="2">
        <v>0</v>
      </c>
      <c r="BT8" s="2">
        <v>1</v>
      </c>
      <c r="BU8" s="2">
        <v>0</v>
      </c>
      <c r="BV8" s="2">
        <v>0</v>
      </c>
      <c r="BW8" s="2">
        <v>0</v>
      </c>
      <c r="BX8" s="2">
        <v>0</v>
      </c>
      <c r="CG8" s="2"/>
      <c r="CI8" s="19" t="s">
        <v>272</v>
      </c>
      <c r="CJ8" s="2">
        <v>124</v>
      </c>
      <c r="CL8" t="str">
        <f>INDEX(CI6:CI1048576,CL7,0)</f>
        <v>21/12/18</v>
      </c>
    </row>
    <row r="9" spans="2:90" x14ac:dyDescent="0.25">
      <c r="B9" s="19" t="s">
        <v>284</v>
      </c>
      <c r="C9" s="2">
        <v>3530</v>
      </c>
      <c r="D9" s="20"/>
      <c r="E9" s="20">
        <f t="shared" ref="E9:E20" si="14">C9/7</f>
        <v>504.28571428571428</v>
      </c>
      <c r="F9" s="20"/>
      <c r="G9" s="19" t="s">
        <v>53</v>
      </c>
      <c r="H9" s="2">
        <v>587</v>
      </c>
      <c r="I9" s="2">
        <v>1005</v>
      </c>
      <c r="J9" s="2">
        <v>1671</v>
      </c>
      <c r="K9" s="2">
        <v>152</v>
      </c>
      <c r="L9" s="2">
        <v>161</v>
      </c>
      <c r="M9" s="2">
        <v>3576</v>
      </c>
      <c r="N9" s="25"/>
      <c r="O9" s="20" t="s">
        <v>56</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75</v>
      </c>
      <c r="Z9" s="2">
        <v>0</v>
      </c>
      <c r="AA9" s="2">
        <v>0</v>
      </c>
      <c r="AB9" s="2">
        <v>0</v>
      </c>
      <c r="AC9" s="2">
        <v>0</v>
      </c>
      <c r="AD9" s="2">
        <v>0</v>
      </c>
      <c r="AE9" s="2">
        <v>0</v>
      </c>
      <c r="AO9" s="19" t="s">
        <v>273</v>
      </c>
      <c r="AP9" s="2">
        <v>462</v>
      </c>
      <c r="AT9" s="26"/>
      <c r="AU9" s="19" t="s">
        <v>284</v>
      </c>
      <c r="AV9" s="2">
        <v>789</v>
      </c>
      <c r="AW9" s="26">
        <f t="shared" ref="AW9:AW19" si="15">AV9/7</f>
        <v>112.71428571428571</v>
      </c>
      <c r="AX9" s="26"/>
      <c r="AY9" s="25"/>
      <c r="AZ9" s="19" t="s">
        <v>53</v>
      </c>
      <c r="BA9" s="2">
        <v>201</v>
      </c>
      <c r="BB9" s="2">
        <v>191</v>
      </c>
      <c r="BC9" s="2">
        <v>488</v>
      </c>
      <c r="BD9" s="2">
        <v>48</v>
      </c>
      <c r="BE9" s="2">
        <v>24</v>
      </c>
      <c r="BF9" s="2">
        <v>952</v>
      </c>
      <c r="BG9" s="25"/>
      <c r="BH9" s="20" t="s">
        <v>54</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75</v>
      </c>
      <c r="BS9" s="2">
        <v>0</v>
      </c>
      <c r="BT9" s="2">
        <v>0</v>
      </c>
      <c r="BU9" s="2">
        <v>0</v>
      </c>
      <c r="BV9" s="2">
        <v>0</v>
      </c>
      <c r="BW9" s="2">
        <v>0</v>
      </c>
      <c r="BX9" s="2">
        <v>0</v>
      </c>
      <c r="CG9" s="2"/>
      <c r="CI9" s="19" t="s">
        <v>273</v>
      </c>
      <c r="CJ9" s="2">
        <v>133</v>
      </c>
    </row>
    <row r="10" spans="2:90" x14ac:dyDescent="0.25">
      <c r="B10" s="19" t="s">
        <v>285</v>
      </c>
      <c r="C10" s="2">
        <v>2785</v>
      </c>
      <c r="D10" s="20"/>
      <c r="E10" s="20">
        <f t="shared" si="14"/>
        <v>397.85714285714283</v>
      </c>
      <c r="F10" s="20"/>
      <c r="G10" s="19" t="s">
        <v>54</v>
      </c>
      <c r="H10" s="2">
        <v>570</v>
      </c>
      <c r="I10" s="2">
        <v>885</v>
      </c>
      <c r="J10" s="2">
        <v>1566</v>
      </c>
      <c r="K10" s="2">
        <v>23</v>
      </c>
      <c r="L10" s="2">
        <v>486</v>
      </c>
      <c r="M10" s="2">
        <v>3530</v>
      </c>
      <c r="N10" s="25"/>
      <c r="O10" s="20" t="s">
        <v>57</v>
      </c>
      <c r="P10" s="25" t="e">
        <f t="shared" si="0"/>
        <v>#N/A</v>
      </c>
      <c r="Q10" s="25" t="e">
        <f t="shared" si="1"/>
        <v>#N/A</v>
      </c>
      <c r="R10" s="25" t="e">
        <f t="shared" si="2"/>
        <v>#N/A</v>
      </c>
      <c r="S10" s="25" t="e">
        <f t="shared" si="3"/>
        <v>#N/A</v>
      </c>
      <c r="T10" s="25" t="e">
        <f t="shared" si="4"/>
        <v>#N/A</v>
      </c>
      <c r="U10" s="25" t="e">
        <f>VLOOKUP($O10,$G$7:$M$1048576,6,FALSE)/7</f>
        <v>#N/A</v>
      </c>
      <c r="V10" s="26" t="e">
        <f>T10+U10</f>
        <v>#N/A</v>
      </c>
      <c r="W10" s="25"/>
      <c r="X10" s="25"/>
      <c r="Y10" s="19" t="s">
        <v>76</v>
      </c>
      <c r="Z10" s="2">
        <v>0</v>
      </c>
      <c r="AA10" s="2">
        <v>0</v>
      </c>
      <c r="AB10" s="2">
        <v>99</v>
      </c>
      <c r="AC10" s="2">
        <v>6</v>
      </c>
      <c r="AD10" s="2">
        <v>30</v>
      </c>
      <c r="AE10" s="2">
        <v>30</v>
      </c>
      <c r="AO10" s="19" t="s">
        <v>274</v>
      </c>
      <c r="AP10" s="2">
        <v>443</v>
      </c>
      <c r="AT10" s="26"/>
      <c r="AU10" s="19" t="s">
        <v>285</v>
      </c>
      <c r="AV10" s="2">
        <v>472</v>
      </c>
      <c r="AW10" s="26">
        <f t="shared" si="15"/>
        <v>67.428571428571431</v>
      </c>
      <c r="AX10" s="26"/>
      <c r="AY10" s="25"/>
      <c r="AZ10" s="19" t="s">
        <v>54</v>
      </c>
      <c r="BA10" s="2">
        <v>174</v>
      </c>
      <c r="BB10" s="2">
        <v>202</v>
      </c>
      <c r="BC10" s="2">
        <v>285</v>
      </c>
      <c r="BD10" s="2">
        <v>5</v>
      </c>
      <c r="BE10" s="2">
        <v>123</v>
      </c>
      <c r="BF10" s="2">
        <v>789</v>
      </c>
      <c r="BG10" s="25"/>
      <c r="BH10" s="20" t="s">
        <v>55</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76</v>
      </c>
      <c r="BS10" s="2">
        <v>0</v>
      </c>
      <c r="BT10" s="2">
        <v>0</v>
      </c>
      <c r="BU10" s="2">
        <v>13</v>
      </c>
      <c r="BV10" s="2">
        <v>0</v>
      </c>
      <c r="BW10" s="2">
        <v>0</v>
      </c>
      <c r="BX10" s="2">
        <v>2</v>
      </c>
      <c r="CG10" s="2"/>
      <c r="CI10" s="19" t="s">
        <v>274</v>
      </c>
      <c r="CJ10" s="2">
        <v>136</v>
      </c>
    </row>
    <row r="11" spans="2:90" x14ac:dyDescent="0.25">
      <c r="B11" s="19" t="s">
        <v>286</v>
      </c>
      <c r="C11" s="2">
        <v>4318</v>
      </c>
      <c r="D11" s="20"/>
      <c r="E11" s="20">
        <f t="shared" si="14"/>
        <v>616.85714285714289</v>
      </c>
      <c r="F11" s="20"/>
      <c r="G11" s="19" t="s">
        <v>55</v>
      </c>
      <c r="H11" s="2">
        <v>447</v>
      </c>
      <c r="I11" s="2">
        <v>605</v>
      </c>
      <c r="J11" s="2">
        <v>1395</v>
      </c>
      <c r="K11" s="2">
        <v>100</v>
      </c>
      <c r="L11" s="2">
        <v>238</v>
      </c>
      <c r="M11" s="2">
        <v>2785</v>
      </c>
      <c r="N11" s="25"/>
      <c r="O11" s="20" t="s">
        <v>58</v>
      </c>
      <c r="P11" s="25" t="e">
        <f t="shared" si="0"/>
        <v>#N/A</v>
      </c>
      <c r="Q11" s="25" t="e">
        <f t="shared" si="1"/>
        <v>#N/A</v>
      </c>
      <c r="R11" s="25" t="e">
        <f t="shared" si="2"/>
        <v>#N/A</v>
      </c>
      <c r="S11" s="25" t="e">
        <f t="shared" si="3"/>
        <v>#N/A</v>
      </c>
      <c r="T11" s="25" t="e">
        <f>VLOOKUP($O11,$G$7:$M$1048576,5,FALSE)/7</f>
        <v>#N/A</v>
      </c>
      <c r="U11" s="25" t="e">
        <f t="shared" si="5"/>
        <v>#N/A</v>
      </c>
      <c r="V11" s="26" t="e">
        <f t="shared" si="6"/>
        <v>#N/A</v>
      </c>
      <c r="W11" s="25"/>
      <c r="X11" s="25"/>
      <c r="Y11" s="19" t="s">
        <v>77</v>
      </c>
      <c r="Z11" s="2">
        <v>0</v>
      </c>
      <c r="AA11" s="2">
        <v>0</v>
      </c>
      <c r="AB11" s="2">
        <v>0</v>
      </c>
      <c r="AC11" s="2">
        <v>6</v>
      </c>
      <c r="AD11" s="2">
        <v>0</v>
      </c>
      <c r="AE11" s="2">
        <v>0</v>
      </c>
      <c r="AO11" s="19" t="s">
        <v>275</v>
      </c>
      <c r="AP11" s="2">
        <v>484</v>
      </c>
      <c r="AT11" s="26"/>
      <c r="AU11" s="19" t="s">
        <v>286</v>
      </c>
      <c r="AV11" s="2">
        <v>915</v>
      </c>
      <c r="AW11" s="26">
        <f t="shared" si="15"/>
        <v>130.71428571428572</v>
      </c>
      <c r="AX11" s="26"/>
      <c r="AY11" s="25"/>
      <c r="AZ11" s="19" t="s">
        <v>55</v>
      </c>
      <c r="BA11" s="2">
        <v>84</v>
      </c>
      <c r="BB11" s="2">
        <v>69</v>
      </c>
      <c r="BC11" s="2">
        <v>245</v>
      </c>
      <c r="BD11" s="2">
        <v>8</v>
      </c>
      <c r="BE11" s="2">
        <v>66</v>
      </c>
      <c r="BF11" s="2">
        <v>472</v>
      </c>
      <c r="BG11" s="25"/>
      <c r="BH11" s="20" t="s">
        <v>56</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77</v>
      </c>
      <c r="BS11" s="2">
        <v>0</v>
      </c>
      <c r="BT11" s="2">
        <v>0</v>
      </c>
      <c r="BU11" s="2">
        <v>0</v>
      </c>
      <c r="BV11" s="2">
        <v>4</v>
      </c>
      <c r="BW11" s="2">
        <v>0</v>
      </c>
      <c r="BX11" s="2">
        <v>0</v>
      </c>
      <c r="CG11" s="2"/>
      <c r="CI11" s="19" t="s">
        <v>275</v>
      </c>
      <c r="CJ11" s="2">
        <v>147</v>
      </c>
    </row>
    <row r="12" spans="2:90" x14ac:dyDescent="0.25">
      <c r="D12" s="20"/>
      <c r="E12" s="20">
        <f t="shared" si="14"/>
        <v>0</v>
      </c>
      <c r="F12" s="20"/>
      <c r="G12" s="19" t="s">
        <v>56</v>
      </c>
      <c r="H12" s="2">
        <v>810</v>
      </c>
      <c r="I12" s="2">
        <v>974</v>
      </c>
      <c r="J12" s="2">
        <v>1919</v>
      </c>
      <c r="K12" s="2">
        <v>348</v>
      </c>
      <c r="L12" s="2">
        <v>267</v>
      </c>
      <c r="M12" s="2">
        <v>4318</v>
      </c>
      <c r="N12" s="25"/>
      <c r="O12" s="20" t="s">
        <v>59</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78</v>
      </c>
      <c r="Z12" s="2">
        <v>0</v>
      </c>
      <c r="AA12" s="2">
        <v>0</v>
      </c>
      <c r="AB12" s="2">
        <v>0</v>
      </c>
      <c r="AC12" s="2">
        <v>0</v>
      </c>
      <c r="AD12" s="2">
        <v>0</v>
      </c>
      <c r="AE12" s="2">
        <v>0</v>
      </c>
      <c r="AO12" s="19" t="s">
        <v>276</v>
      </c>
      <c r="AP12" s="2">
        <v>475</v>
      </c>
      <c r="AT12" s="26"/>
      <c r="AW12" s="26">
        <f t="shared" si="15"/>
        <v>0</v>
      </c>
      <c r="AX12" s="26"/>
      <c r="AY12" s="25"/>
      <c r="AZ12" s="19" t="s">
        <v>56</v>
      </c>
      <c r="BA12" s="2">
        <v>200</v>
      </c>
      <c r="BB12" s="2">
        <v>213</v>
      </c>
      <c r="BC12" s="2">
        <v>412</v>
      </c>
      <c r="BD12" s="2">
        <v>49</v>
      </c>
      <c r="BE12" s="2">
        <v>41</v>
      </c>
      <c r="BF12" s="2">
        <v>915</v>
      </c>
      <c r="BG12" s="25"/>
      <c r="BH12" s="20" t="s">
        <v>57</v>
      </c>
      <c r="BI12" s="25" t="e">
        <f t="shared" si="7"/>
        <v>#N/A</v>
      </c>
      <c r="BJ12" s="25" t="e">
        <f t="shared" si="8"/>
        <v>#N/A</v>
      </c>
      <c r="BK12" s="25" t="e">
        <f t="shared" si="9"/>
        <v>#N/A</v>
      </c>
      <c r="BL12" s="25" t="e">
        <f t="shared" si="10"/>
        <v>#N/A</v>
      </c>
      <c r="BM12" s="25" t="e">
        <f t="shared" si="11"/>
        <v>#N/A</v>
      </c>
      <c r="BN12" s="25" t="e">
        <f t="shared" si="12"/>
        <v>#N/A</v>
      </c>
      <c r="BO12" s="25" t="e">
        <f t="shared" si="13"/>
        <v>#N/A</v>
      </c>
      <c r="BP12" s="25"/>
      <c r="BQ12" s="2"/>
      <c r="BR12" s="19" t="s">
        <v>78</v>
      </c>
      <c r="BS12" s="2">
        <v>0</v>
      </c>
      <c r="BT12" s="2">
        <v>0</v>
      </c>
      <c r="BU12" s="2">
        <v>0</v>
      </c>
      <c r="BV12" s="2">
        <v>0</v>
      </c>
      <c r="BW12" s="2">
        <v>0</v>
      </c>
      <c r="BX12" s="2">
        <v>0</v>
      </c>
      <c r="CG12" s="2"/>
      <c r="CI12" s="19" t="s">
        <v>276</v>
      </c>
      <c r="CJ12" s="2">
        <v>160</v>
      </c>
    </row>
    <row r="13" spans="2:90" x14ac:dyDescent="0.25">
      <c r="D13" s="20"/>
      <c r="E13" s="20">
        <f t="shared" si="14"/>
        <v>0</v>
      </c>
      <c r="F13" s="20"/>
      <c r="G13" s="19" t="s">
        <v>46</v>
      </c>
      <c r="H13" s="2">
        <v>3050</v>
      </c>
      <c r="I13" s="2">
        <v>5387</v>
      </c>
      <c r="J13" s="2">
        <v>9250</v>
      </c>
      <c r="K13" s="2">
        <v>987</v>
      </c>
      <c r="L13" s="2">
        <v>1600</v>
      </c>
      <c r="M13" s="2">
        <v>20274</v>
      </c>
      <c r="N13" s="25"/>
      <c r="O13" s="20" t="s">
        <v>60</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79</v>
      </c>
      <c r="Z13" s="2">
        <v>0</v>
      </c>
      <c r="AA13" s="2">
        <v>156</v>
      </c>
      <c r="AB13" s="2">
        <v>462</v>
      </c>
      <c r="AC13" s="2">
        <v>373</v>
      </c>
      <c r="AD13" s="2">
        <v>237</v>
      </c>
      <c r="AE13" s="2">
        <v>180</v>
      </c>
      <c r="AO13" s="19" t="s">
        <v>332</v>
      </c>
      <c r="AP13" s="2">
        <v>493</v>
      </c>
      <c r="AT13" s="26"/>
      <c r="AW13" s="26">
        <f t="shared" si="15"/>
        <v>0</v>
      </c>
      <c r="AX13" s="26"/>
      <c r="AY13" s="25"/>
      <c r="AZ13" s="19" t="s">
        <v>46</v>
      </c>
      <c r="BA13" s="2">
        <v>889</v>
      </c>
      <c r="BB13" s="2">
        <v>1197</v>
      </c>
      <c r="BC13" s="2">
        <v>2159</v>
      </c>
      <c r="BD13" s="2">
        <v>258</v>
      </c>
      <c r="BE13" s="2">
        <v>320</v>
      </c>
      <c r="BF13" s="2">
        <v>4823</v>
      </c>
      <c r="BG13" s="25"/>
      <c r="BH13" s="20" t="s">
        <v>58</v>
      </c>
      <c r="BI13" s="25" t="e">
        <f t="shared" si="7"/>
        <v>#N/A</v>
      </c>
      <c r="BJ13" s="25" t="e">
        <f t="shared" si="8"/>
        <v>#N/A</v>
      </c>
      <c r="BK13" s="25" t="e">
        <f t="shared" si="9"/>
        <v>#N/A</v>
      </c>
      <c r="BL13" s="25" t="e">
        <f t="shared" si="10"/>
        <v>#N/A</v>
      </c>
      <c r="BM13" s="25" t="e">
        <f t="shared" si="11"/>
        <v>#N/A</v>
      </c>
      <c r="BN13" s="25" t="e">
        <f t="shared" si="12"/>
        <v>#N/A</v>
      </c>
      <c r="BO13" s="25" t="e">
        <f t="shared" si="13"/>
        <v>#N/A</v>
      </c>
      <c r="BP13" s="25"/>
      <c r="BQ13" s="2"/>
      <c r="BR13" s="19" t="s">
        <v>79</v>
      </c>
      <c r="BS13" s="2">
        <v>0</v>
      </c>
      <c r="BT13" s="2">
        <v>57</v>
      </c>
      <c r="BU13" s="2">
        <v>155</v>
      </c>
      <c r="BV13" s="2">
        <v>137</v>
      </c>
      <c r="BW13" s="2">
        <v>22</v>
      </c>
      <c r="BX13" s="2">
        <v>27</v>
      </c>
      <c r="CG13" s="2"/>
      <c r="CI13" s="19" t="s">
        <v>332</v>
      </c>
      <c r="CJ13" s="2">
        <v>142</v>
      </c>
    </row>
    <row r="14" spans="2:90" x14ac:dyDescent="0.25">
      <c r="D14" s="20"/>
      <c r="E14" s="20">
        <f t="shared" si="14"/>
        <v>0</v>
      </c>
      <c r="F14" s="20"/>
      <c r="M14" s="25"/>
      <c r="N14" s="25"/>
      <c r="O14" s="20" t="s">
        <v>61</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80</v>
      </c>
      <c r="Z14" s="2">
        <v>0</v>
      </c>
      <c r="AA14" s="2">
        <v>0</v>
      </c>
      <c r="AB14" s="2">
        <v>84</v>
      </c>
      <c r="AC14" s="2">
        <v>112</v>
      </c>
      <c r="AD14" s="2">
        <v>0</v>
      </c>
      <c r="AE14" s="2">
        <v>15</v>
      </c>
      <c r="AO14" s="19" t="s">
        <v>333</v>
      </c>
      <c r="AP14" s="2">
        <v>421</v>
      </c>
      <c r="AT14" s="26"/>
      <c r="AW14" s="26">
        <f t="shared" si="15"/>
        <v>0</v>
      </c>
      <c r="AX14" s="26"/>
      <c r="AY14" s="25"/>
      <c r="BF14" s="25"/>
      <c r="BG14" s="25"/>
      <c r="BH14" s="20" t="s">
        <v>59</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80</v>
      </c>
      <c r="BS14" s="2">
        <v>0</v>
      </c>
      <c r="BT14" s="2">
        <v>0</v>
      </c>
      <c r="BU14" s="2">
        <v>18</v>
      </c>
      <c r="BV14" s="2">
        <v>53</v>
      </c>
      <c r="BW14" s="2">
        <v>0</v>
      </c>
      <c r="BX14" s="2">
        <v>15</v>
      </c>
      <c r="CG14" s="2"/>
      <c r="CI14" s="19" t="s">
        <v>333</v>
      </c>
      <c r="CJ14" s="2">
        <v>124</v>
      </c>
    </row>
    <row r="15" spans="2:90" x14ac:dyDescent="0.25">
      <c r="D15" s="20"/>
      <c r="E15" s="20">
        <f t="shared" si="14"/>
        <v>0</v>
      </c>
      <c r="F15" s="20"/>
      <c r="M15" s="25"/>
      <c r="N15" s="25"/>
      <c r="O15" s="20" t="s">
        <v>62</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81</v>
      </c>
      <c r="Z15" s="2">
        <v>0</v>
      </c>
      <c r="AA15" s="2">
        <v>0</v>
      </c>
      <c r="AB15" s="2">
        <v>0</v>
      </c>
      <c r="AC15" s="2">
        <v>0</v>
      </c>
      <c r="AD15" s="2">
        <v>0</v>
      </c>
      <c r="AE15" s="2">
        <v>0</v>
      </c>
      <c r="AO15" s="19" t="s">
        <v>334</v>
      </c>
      <c r="AP15" s="2">
        <v>338</v>
      </c>
      <c r="AT15" s="26"/>
      <c r="AW15" s="26">
        <f t="shared" si="15"/>
        <v>0</v>
      </c>
      <c r="AX15" s="26"/>
      <c r="AY15" s="25"/>
      <c r="BF15" s="25"/>
      <c r="BG15" s="25"/>
      <c r="BH15" s="20" t="s">
        <v>60</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81</v>
      </c>
      <c r="BS15" s="2">
        <v>0</v>
      </c>
      <c r="BT15" s="2">
        <v>0</v>
      </c>
      <c r="BU15" s="2">
        <v>0</v>
      </c>
      <c r="BV15" s="2">
        <v>0</v>
      </c>
      <c r="BW15" s="2">
        <v>0</v>
      </c>
      <c r="BX15" s="2">
        <v>0</v>
      </c>
      <c r="CG15" s="2"/>
      <c r="CH15" s="2"/>
      <c r="CI15" s="19" t="s">
        <v>334</v>
      </c>
      <c r="CJ15" s="2">
        <v>99</v>
      </c>
    </row>
    <row r="16" spans="2:90" x14ac:dyDescent="0.25">
      <c r="D16" s="20"/>
      <c r="E16" s="20">
        <f t="shared" si="14"/>
        <v>0</v>
      </c>
      <c r="F16" s="20"/>
      <c r="M16" s="25"/>
      <c r="N16" s="25"/>
      <c r="O16" s="20" t="s">
        <v>63</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82</v>
      </c>
      <c r="Z16" s="2">
        <v>0</v>
      </c>
      <c r="AA16" s="2">
        <v>0</v>
      </c>
      <c r="AB16" s="2">
        <v>0</v>
      </c>
      <c r="AC16" s="2">
        <v>0</v>
      </c>
      <c r="AD16" s="2">
        <v>0</v>
      </c>
      <c r="AE16" s="2">
        <v>0</v>
      </c>
      <c r="AO16" s="19" t="s">
        <v>335</v>
      </c>
      <c r="AP16" s="2">
        <v>366</v>
      </c>
      <c r="AT16" s="26"/>
      <c r="AW16" s="26">
        <f t="shared" si="15"/>
        <v>0</v>
      </c>
      <c r="AX16" s="26"/>
      <c r="AY16" s="25"/>
      <c r="BF16" s="25"/>
      <c r="BG16" s="25"/>
      <c r="BH16" s="20" t="s">
        <v>61</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82</v>
      </c>
      <c r="BS16" s="2">
        <v>0</v>
      </c>
      <c r="BT16" s="2">
        <v>0</v>
      </c>
      <c r="BU16" s="2">
        <v>0</v>
      </c>
      <c r="BV16" s="2">
        <v>0</v>
      </c>
      <c r="BW16" s="2">
        <v>0</v>
      </c>
      <c r="BX16" s="2">
        <v>0</v>
      </c>
      <c r="CG16" s="2"/>
      <c r="CI16" s="19" t="s">
        <v>335</v>
      </c>
      <c r="CJ16" s="2">
        <v>105</v>
      </c>
    </row>
    <row r="17" spans="4:88" x14ac:dyDescent="0.25">
      <c r="D17" s="20"/>
      <c r="E17" s="20">
        <f t="shared" si="14"/>
        <v>0</v>
      </c>
      <c r="F17" s="20"/>
      <c r="M17" s="25"/>
      <c r="N17" s="25"/>
      <c r="O17" s="20" t="s">
        <v>64</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83</v>
      </c>
      <c r="Z17" s="2">
        <v>105</v>
      </c>
      <c r="AA17" s="2">
        <v>10</v>
      </c>
      <c r="AB17" s="2">
        <v>8</v>
      </c>
      <c r="AC17" s="2">
        <v>0</v>
      </c>
      <c r="AD17" s="2">
        <v>0</v>
      </c>
      <c r="AE17" s="2">
        <v>0</v>
      </c>
      <c r="AO17" s="19" t="s">
        <v>336</v>
      </c>
      <c r="AP17" s="2">
        <v>348</v>
      </c>
      <c r="AT17" s="26"/>
      <c r="AW17" s="26">
        <f t="shared" si="15"/>
        <v>0</v>
      </c>
      <c r="AX17" s="26"/>
      <c r="AY17" s="25"/>
      <c r="BF17" s="25"/>
      <c r="BG17" s="25"/>
      <c r="BH17" s="20" t="s">
        <v>62</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83</v>
      </c>
      <c r="BS17" s="2">
        <v>10</v>
      </c>
      <c r="BT17" s="2">
        <v>0</v>
      </c>
      <c r="BU17" s="2">
        <v>0</v>
      </c>
      <c r="BV17" s="2">
        <v>0</v>
      </c>
      <c r="BW17" s="2">
        <v>0</v>
      </c>
      <c r="BX17" s="2">
        <v>0</v>
      </c>
      <c r="CG17" s="2"/>
      <c r="CI17" s="19" t="s">
        <v>336</v>
      </c>
      <c r="CJ17" s="2">
        <v>93</v>
      </c>
    </row>
    <row r="18" spans="4:88" x14ac:dyDescent="0.25">
      <c r="D18" s="20"/>
      <c r="E18" s="20">
        <f t="shared" si="14"/>
        <v>0</v>
      </c>
      <c r="F18" s="20"/>
      <c r="M18" s="25"/>
      <c r="N18" s="25"/>
      <c r="O18" s="25"/>
      <c r="P18" s="25"/>
      <c r="Q18" s="25"/>
      <c r="R18" s="25"/>
      <c r="S18" s="25"/>
      <c r="T18" s="25"/>
      <c r="U18" s="25"/>
      <c r="V18" s="25"/>
      <c r="W18" s="25"/>
      <c r="X18" s="25"/>
      <c r="Y18" s="19" t="s">
        <v>84</v>
      </c>
      <c r="Z18" s="2">
        <v>60</v>
      </c>
      <c r="AA18" s="2">
        <v>52</v>
      </c>
      <c r="AB18" s="2">
        <v>485</v>
      </c>
      <c r="AC18" s="2">
        <v>691</v>
      </c>
      <c r="AD18" s="2">
        <v>393</v>
      </c>
      <c r="AE18" s="2">
        <v>144</v>
      </c>
      <c r="AO18" s="19" t="s">
        <v>337</v>
      </c>
      <c r="AP18" s="2">
        <v>343</v>
      </c>
      <c r="AT18" s="26"/>
      <c r="AW18" s="26">
        <f t="shared" si="15"/>
        <v>0</v>
      </c>
      <c r="AX18" s="26"/>
      <c r="AY18" s="25"/>
      <c r="BF18" s="25"/>
      <c r="BG18" s="25"/>
      <c r="BH18" s="20" t="s">
        <v>63</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84</v>
      </c>
      <c r="BS18" s="2">
        <v>1</v>
      </c>
      <c r="BT18" s="2">
        <v>7</v>
      </c>
      <c r="BU18" s="2">
        <v>128</v>
      </c>
      <c r="BV18" s="2">
        <v>130</v>
      </c>
      <c r="BW18" s="2">
        <v>83</v>
      </c>
      <c r="BX18" s="2">
        <v>31</v>
      </c>
      <c r="CG18" s="2"/>
      <c r="CI18" s="19" t="s">
        <v>337</v>
      </c>
      <c r="CJ18" s="2">
        <v>104</v>
      </c>
    </row>
    <row r="19" spans="4:88" x14ac:dyDescent="0.25">
      <c r="D19" s="20"/>
      <c r="E19" s="20">
        <f t="shared" si="14"/>
        <v>0</v>
      </c>
      <c r="F19" s="20"/>
      <c r="M19" s="25"/>
      <c r="N19" s="25"/>
      <c r="O19" s="25"/>
      <c r="P19" s="25"/>
      <c r="Q19" s="25"/>
      <c r="R19" s="25"/>
      <c r="S19" s="25"/>
      <c r="T19" s="25"/>
      <c r="U19" s="25"/>
      <c r="V19" s="25"/>
      <c r="W19" s="25"/>
      <c r="X19" s="25"/>
      <c r="Y19" s="19" t="s">
        <v>85</v>
      </c>
      <c r="Z19" s="2">
        <v>2</v>
      </c>
      <c r="AA19" s="2">
        <v>0</v>
      </c>
      <c r="AB19" s="2">
        <v>18</v>
      </c>
      <c r="AC19" s="2">
        <v>16</v>
      </c>
      <c r="AD19" s="2">
        <v>20</v>
      </c>
      <c r="AE19" s="2">
        <v>32</v>
      </c>
      <c r="AO19" s="19" t="s">
        <v>338</v>
      </c>
      <c r="AP19" s="2">
        <v>301</v>
      </c>
      <c r="AT19" s="26"/>
      <c r="AW19" s="26">
        <f t="shared" si="15"/>
        <v>0</v>
      </c>
      <c r="AX19" s="26"/>
      <c r="AY19" s="25"/>
      <c r="BF19" s="25"/>
      <c r="BG19" s="25"/>
      <c r="BH19" s="20" t="s">
        <v>64</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85</v>
      </c>
      <c r="BS19" s="2">
        <v>1</v>
      </c>
      <c r="BT19" s="2">
        <v>0</v>
      </c>
      <c r="BU19" s="2">
        <v>9</v>
      </c>
      <c r="BV19" s="2">
        <v>8</v>
      </c>
      <c r="BW19" s="2">
        <v>10</v>
      </c>
      <c r="BX19" s="2">
        <v>16</v>
      </c>
      <c r="CG19" s="2"/>
      <c r="CI19" s="19" t="s">
        <v>338</v>
      </c>
      <c r="CJ19" s="2">
        <v>81</v>
      </c>
    </row>
    <row r="20" spans="4:88" x14ac:dyDescent="0.25">
      <c r="D20" s="20"/>
      <c r="E20" s="20">
        <f t="shared" si="14"/>
        <v>0</v>
      </c>
      <c r="F20" s="20"/>
      <c r="Y20" s="19" t="s">
        <v>86</v>
      </c>
      <c r="Z20" s="2">
        <v>138</v>
      </c>
      <c r="AA20" s="2">
        <v>0</v>
      </c>
      <c r="AB20" s="2">
        <v>0</v>
      </c>
      <c r="AC20" s="2">
        <v>0</v>
      </c>
      <c r="AD20" s="2">
        <v>9</v>
      </c>
      <c r="AE20" s="2">
        <v>5</v>
      </c>
      <c r="AO20" s="19" t="s">
        <v>346</v>
      </c>
      <c r="AP20" s="2">
        <v>309</v>
      </c>
      <c r="AT20" s="26"/>
      <c r="AW20" s="26">
        <f>AV20/7</f>
        <v>0</v>
      </c>
      <c r="AX20" s="26"/>
      <c r="BQ20" s="2"/>
      <c r="BR20" s="19" t="s">
        <v>86</v>
      </c>
      <c r="BS20" s="2">
        <v>25</v>
      </c>
      <c r="BT20" s="2">
        <v>0</v>
      </c>
      <c r="BU20" s="2">
        <v>0</v>
      </c>
      <c r="BV20" s="2">
        <v>0</v>
      </c>
      <c r="BW20" s="2">
        <v>1</v>
      </c>
      <c r="BX20" s="2">
        <v>2</v>
      </c>
      <c r="CG20" s="2"/>
      <c r="CI20" s="19" t="s">
        <v>346</v>
      </c>
      <c r="CJ20" s="2">
        <v>86</v>
      </c>
    </row>
    <row r="21" spans="4:88" x14ac:dyDescent="0.25">
      <c r="Y21" s="19" t="s">
        <v>87</v>
      </c>
      <c r="Z21" s="2">
        <v>0</v>
      </c>
      <c r="AA21" s="2">
        <v>0</v>
      </c>
      <c r="AB21" s="2">
        <v>0</v>
      </c>
      <c r="AC21" s="2">
        <v>0</v>
      </c>
      <c r="AD21" s="2">
        <v>0</v>
      </c>
      <c r="AE21" s="2">
        <v>0</v>
      </c>
      <c r="AO21" s="19" t="s">
        <v>347</v>
      </c>
      <c r="AP21" s="2">
        <v>436</v>
      </c>
      <c r="BQ21" s="2"/>
      <c r="BR21" s="19" t="s">
        <v>87</v>
      </c>
      <c r="BS21" s="2">
        <v>0</v>
      </c>
      <c r="BT21" s="2">
        <v>0</v>
      </c>
      <c r="BU21" s="2">
        <v>0</v>
      </c>
      <c r="BV21" s="2">
        <v>0</v>
      </c>
      <c r="BW21" s="2">
        <v>0</v>
      </c>
      <c r="BX21" s="2">
        <v>0</v>
      </c>
      <c r="CG21" s="2"/>
      <c r="CI21" s="19" t="s">
        <v>347</v>
      </c>
      <c r="CJ21" s="2">
        <v>114</v>
      </c>
    </row>
    <row r="22" spans="4:88" x14ac:dyDescent="0.25">
      <c r="Y22" s="19" t="s">
        <v>88</v>
      </c>
      <c r="Z22" s="2">
        <v>0</v>
      </c>
      <c r="AA22" s="2">
        <v>0</v>
      </c>
      <c r="AB22" s="2">
        <v>0</v>
      </c>
      <c r="AC22" s="2">
        <v>0</v>
      </c>
      <c r="AD22" s="2">
        <v>1</v>
      </c>
      <c r="AE22" s="2">
        <v>114</v>
      </c>
      <c r="AO22" s="19" t="s">
        <v>348</v>
      </c>
      <c r="AP22" s="2">
        <v>419</v>
      </c>
      <c r="BQ22" s="2"/>
      <c r="BR22" s="19" t="s">
        <v>88</v>
      </c>
      <c r="BS22" s="2">
        <v>0</v>
      </c>
      <c r="BT22" s="2">
        <v>0</v>
      </c>
      <c r="BU22" s="2">
        <v>0</v>
      </c>
      <c r="BV22" s="2">
        <v>0</v>
      </c>
      <c r="BW22" s="2">
        <v>0</v>
      </c>
      <c r="BX22" s="2">
        <v>14</v>
      </c>
      <c r="CG22" s="2"/>
      <c r="CI22" s="19" t="s">
        <v>348</v>
      </c>
      <c r="CJ22" s="2">
        <v>101</v>
      </c>
    </row>
    <row r="23" spans="4:88" x14ac:dyDescent="0.25">
      <c r="Y23" s="19" t="s">
        <v>89</v>
      </c>
      <c r="Z23" s="2">
        <v>0</v>
      </c>
      <c r="AA23" s="2">
        <v>0</v>
      </c>
      <c r="AB23" s="2">
        <v>0</v>
      </c>
      <c r="AC23" s="2">
        <v>0</v>
      </c>
      <c r="AD23" s="2">
        <v>0</v>
      </c>
      <c r="AE23" s="2">
        <v>0</v>
      </c>
      <c r="AO23" s="19" t="s">
        <v>349</v>
      </c>
      <c r="AP23" s="2">
        <v>618</v>
      </c>
      <c r="BQ23" s="2"/>
      <c r="BR23" s="19" t="s">
        <v>89</v>
      </c>
      <c r="BS23" s="2">
        <v>0</v>
      </c>
      <c r="BT23" s="2">
        <v>0</v>
      </c>
      <c r="BU23" s="2">
        <v>0</v>
      </c>
      <c r="BV23" s="2">
        <v>0</v>
      </c>
      <c r="BW23" s="2">
        <v>0</v>
      </c>
      <c r="BX23" s="2">
        <v>0</v>
      </c>
      <c r="CG23" s="2"/>
      <c r="CI23" s="19" t="s">
        <v>349</v>
      </c>
      <c r="CJ23" s="2">
        <v>149</v>
      </c>
    </row>
    <row r="24" spans="4:88" x14ac:dyDescent="0.25">
      <c r="Y24" s="19" t="s">
        <v>90</v>
      </c>
      <c r="Z24" s="2">
        <v>12</v>
      </c>
      <c r="AA24" s="2">
        <v>0</v>
      </c>
      <c r="AB24" s="2">
        <v>0</v>
      </c>
      <c r="AC24" s="2">
        <v>0</v>
      </c>
      <c r="AD24" s="2">
        <v>0</v>
      </c>
      <c r="AE24" s="2">
        <v>0</v>
      </c>
      <c r="AO24" s="19" t="s">
        <v>350</v>
      </c>
      <c r="AP24" s="2">
        <v>604</v>
      </c>
      <c r="BQ24" s="2"/>
      <c r="BR24" s="19" t="s">
        <v>90</v>
      </c>
      <c r="BS24" s="2">
        <v>2</v>
      </c>
      <c r="BT24" s="2">
        <v>0</v>
      </c>
      <c r="BU24" s="2">
        <v>0</v>
      </c>
      <c r="BV24" s="2">
        <v>0</v>
      </c>
      <c r="BW24" s="2">
        <v>0</v>
      </c>
      <c r="BX24" s="2">
        <v>0</v>
      </c>
      <c r="CG24" s="2"/>
      <c r="CI24" s="19" t="s">
        <v>350</v>
      </c>
      <c r="CJ24" s="2">
        <v>178</v>
      </c>
    </row>
    <row r="25" spans="4:88" x14ac:dyDescent="0.25">
      <c r="Y25" s="19" t="s">
        <v>91</v>
      </c>
      <c r="Z25" s="2">
        <v>3</v>
      </c>
      <c r="AA25" s="2">
        <v>7</v>
      </c>
      <c r="AB25" s="2">
        <v>9</v>
      </c>
      <c r="AC25" s="2">
        <v>18</v>
      </c>
      <c r="AD25" s="2">
        <v>14</v>
      </c>
      <c r="AE25" s="2">
        <v>20</v>
      </c>
      <c r="AO25" s="19" t="s">
        <v>351</v>
      </c>
      <c r="AP25" s="2">
        <v>628</v>
      </c>
      <c r="BQ25" s="2"/>
      <c r="BR25" s="19" t="s">
        <v>91</v>
      </c>
      <c r="BS25" s="2">
        <v>1</v>
      </c>
      <c r="BT25" s="2">
        <v>0</v>
      </c>
      <c r="BU25" s="2">
        <v>0</v>
      </c>
      <c r="BV25" s="2">
        <v>0</v>
      </c>
      <c r="BW25" s="2">
        <v>6</v>
      </c>
      <c r="BX25" s="2">
        <v>12</v>
      </c>
      <c r="CG25" s="2"/>
      <c r="CI25" s="19" t="s">
        <v>351</v>
      </c>
      <c r="CJ25" s="2">
        <v>173</v>
      </c>
    </row>
    <row r="26" spans="4:88" x14ac:dyDescent="0.25">
      <c r="Y26" s="19" t="s">
        <v>92</v>
      </c>
      <c r="Z26" s="2">
        <v>0</v>
      </c>
      <c r="AA26" s="2">
        <v>0</v>
      </c>
      <c r="AB26" s="2">
        <v>12</v>
      </c>
      <c r="AC26" s="2">
        <v>12</v>
      </c>
      <c r="AD26" s="2">
        <v>6</v>
      </c>
      <c r="AE26" s="2">
        <v>0</v>
      </c>
      <c r="AO26" s="19" t="s">
        <v>352</v>
      </c>
      <c r="AP26" s="2">
        <v>562</v>
      </c>
      <c r="BQ26" s="2"/>
      <c r="BR26" s="19" t="s">
        <v>92</v>
      </c>
      <c r="BS26" s="2">
        <v>0</v>
      </c>
      <c r="BT26" s="2">
        <v>0</v>
      </c>
      <c r="BU26" s="2">
        <v>0</v>
      </c>
      <c r="BV26" s="2">
        <v>0</v>
      </c>
      <c r="BW26" s="2">
        <v>6</v>
      </c>
      <c r="BX26" s="2">
        <v>0</v>
      </c>
      <c r="CG26" s="2"/>
      <c r="CI26" s="19" t="s">
        <v>352</v>
      </c>
      <c r="CJ26" s="2">
        <v>151</v>
      </c>
    </row>
    <row r="27" spans="4:88" x14ac:dyDescent="0.25">
      <c r="Y27" s="19" t="s">
        <v>93</v>
      </c>
      <c r="Z27" s="2">
        <v>0</v>
      </c>
      <c r="AA27" s="2">
        <v>0</v>
      </c>
      <c r="AB27" s="2">
        <v>0</v>
      </c>
      <c r="AC27" s="2">
        <v>0</v>
      </c>
      <c r="AD27" s="2">
        <v>0</v>
      </c>
      <c r="AE27" s="2">
        <v>0</v>
      </c>
      <c r="AO27" s="19" t="s">
        <v>354</v>
      </c>
      <c r="AP27" s="2">
        <v>535</v>
      </c>
      <c r="BQ27" s="2"/>
      <c r="BR27" s="19" t="s">
        <v>93</v>
      </c>
      <c r="BS27" s="2">
        <v>0</v>
      </c>
      <c r="BT27" s="2">
        <v>0</v>
      </c>
      <c r="BU27" s="2">
        <v>0</v>
      </c>
      <c r="BV27" s="2">
        <v>0</v>
      </c>
      <c r="BW27" s="2">
        <v>0</v>
      </c>
      <c r="BX27" s="2">
        <v>0</v>
      </c>
      <c r="CG27" s="2"/>
      <c r="CI27" s="19" t="s">
        <v>354</v>
      </c>
      <c r="CJ27" s="2">
        <v>149</v>
      </c>
    </row>
    <row r="28" spans="4:88" x14ac:dyDescent="0.25">
      <c r="Y28" s="19" t="s">
        <v>94</v>
      </c>
      <c r="Z28" s="2">
        <v>0</v>
      </c>
      <c r="AA28" s="2">
        <v>0</v>
      </c>
      <c r="AB28" s="2">
        <v>0</v>
      </c>
      <c r="AC28" s="2">
        <v>0</v>
      </c>
      <c r="AD28" s="2">
        <v>0</v>
      </c>
      <c r="AE28" s="2">
        <v>0</v>
      </c>
      <c r="AO28" s="19" t="s">
        <v>355</v>
      </c>
      <c r="AP28" s="2">
        <v>606</v>
      </c>
      <c r="BQ28" s="2"/>
      <c r="BR28" s="19" t="s">
        <v>94</v>
      </c>
      <c r="BS28" s="2">
        <v>0</v>
      </c>
      <c r="BT28" s="2">
        <v>0</v>
      </c>
      <c r="BU28" s="2">
        <v>0</v>
      </c>
      <c r="BV28" s="2">
        <v>0</v>
      </c>
      <c r="BW28" s="2">
        <v>0</v>
      </c>
      <c r="BX28" s="2">
        <v>0</v>
      </c>
      <c r="CG28" s="2"/>
      <c r="CI28" s="19" t="s">
        <v>355</v>
      </c>
      <c r="CJ28" s="2">
        <v>154</v>
      </c>
    </row>
    <row r="29" spans="4:88" x14ac:dyDescent="0.25">
      <c r="Y29" s="19" t="s">
        <v>95</v>
      </c>
      <c r="Z29" s="2">
        <v>0</v>
      </c>
      <c r="AA29" s="2">
        <v>0</v>
      </c>
      <c r="AB29" s="2">
        <v>12</v>
      </c>
      <c r="AC29" s="2">
        <v>0</v>
      </c>
      <c r="AD29" s="2">
        <v>12</v>
      </c>
      <c r="AE29" s="2">
        <v>0</v>
      </c>
      <c r="AO29" s="19" t="s">
        <v>356</v>
      </c>
      <c r="AP29" s="2">
        <v>516</v>
      </c>
      <c r="BQ29" s="2"/>
      <c r="BR29" s="19" t="s">
        <v>95</v>
      </c>
      <c r="BS29" s="2">
        <v>0</v>
      </c>
      <c r="BT29" s="2">
        <v>0</v>
      </c>
      <c r="BU29" s="2">
        <v>0</v>
      </c>
      <c r="BV29" s="2">
        <v>0</v>
      </c>
      <c r="BW29" s="2">
        <v>0</v>
      </c>
      <c r="BX29" s="2">
        <v>0</v>
      </c>
      <c r="CG29" s="2"/>
      <c r="CI29" s="19" t="s">
        <v>356</v>
      </c>
      <c r="CJ29" s="2">
        <v>111</v>
      </c>
    </row>
    <row r="30" spans="4:88" x14ac:dyDescent="0.25">
      <c r="Y30" s="19" t="s">
        <v>96</v>
      </c>
      <c r="Z30" s="2">
        <v>0</v>
      </c>
      <c r="AA30" s="2">
        <v>0</v>
      </c>
      <c r="AB30" s="2">
        <v>0</v>
      </c>
      <c r="AC30" s="2">
        <v>0</v>
      </c>
      <c r="AD30" s="2">
        <v>0</v>
      </c>
      <c r="AE30" s="2">
        <v>0</v>
      </c>
      <c r="AO30" s="19" t="s">
        <v>357</v>
      </c>
      <c r="AP30" s="2">
        <v>456</v>
      </c>
      <c r="BQ30" s="2"/>
      <c r="BR30" s="19" t="s">
        <v>96</v>
      </c>
      <c r="BS30" s="2">
        <v>0</v>
      </c>
      <c r="BT30" s="2">
        <v>0</v>
      </c>
      <c r="BU30" s="2">
        <v>0</v>
      </c>
      <c r="BV30" s="2">
        <v>0</v>
      </c>
      <c r="BW30" s="2">
        <v>0</v>
      </c>
      <c r="BX30" s="2">
        <v>0</v>
      </c>
      <c r="CG30" s="2"/>
      <c r="CI30" s="19" t="s">
        <v>357</v>
      </c>
      <c r="CJ30" s="2">
        <v>99</v>
      </c>
    </row>
    <row r="31" spans="4:88" x14ac:dyDescent="0.25">
      <c r="Y31" s="19" t="s">
        <v>97</v>
      </c>
      <c r="Z31" s="2">
        <v>0</v>
      </c>
      <c r="AA31" s="2">
        <v>0</v>
      </c>
      <c r="AB31" s="2">
        <v>0</v>
      </c>
      <c r="AC31" s="2">
        <v>0</v>
      </c>
      <c r="AD31" s="2">
        <v>2</v>
      </c>
      <c r="AE31" s="2">
        <v>0</v>
      </c>
      <c r="AO31" s="19" t="s">
        <v>358</v>
      </c>
      <c r="AP31" s="2">
        <v>410</v>
      </c>
      <c r="BQ31" s="2"/>
      <c r="BR31" s="19" t="s">
        <v>97</v>
      </c>
      <c r="BS31" s="2">
        <v>0</v>
      </c>
      <c r="BT31" s="2">
        <v>0</v>
      </c>
      <c r="BU31" s="2">
        <v>0</v>
      </c>
      <c r="BV31" s="2">
        <v>0</v>
      </c>
      <c r="BW31" s="2">
        <v>2</v>
      </c>
      <c r="BX31" s="2">
        <v>0</v>
      </c>
      <c r="CG31" s="2"/>
      <c r="CI31" s="19" t="s">
        <v>358</v>
      </c>
      <c r="CJ31" s="2">
        <v>96</v>
      </c>
    </row>
    <row r="32" spans="4:88" x14ac:dyDescent="0.25">
      <c r="Y32" s="19" t="s">
        <v>98</v>
      </c>
      <c r="Z32" s="2">
        <v>0</v>
      </c>
      <c r="AA32" s="2">
        <v>0</v>
      </c>
      <c r="AB32" s="2">
        <v>0</v>
      </c>
      <c r="AC32" s="2">
        <v>0</v>
      </c>
      <c r="AD32" s="2">
        <v>0</v>
      </c>
      <c r="AE32" s="2">
        <v>0</v>
      </c>
      <c r="AO32" s="19" t="s">
        <v>359</v>
      </c>
      <c r="AP32" s="2">
        <v>577</v>
      </c>
      <c r="BQ32" s="2"/>
      <c r="BR32" s="19" t="s">
        <v>98</v>
      </c>
      <c r="BS32" s="2">
        <v>0</v>
      </c>
      <c r="BT32" s="2">
        <v>0</v>
      </c>
      <c r="BU32" s="2">
        <v>0</v>
      </c>
      <c r="BV32" s="2">
        <v>0</v>
      </c>
      <c r="BW32" s="2">
        <v>0</v>
      </c>
      <c r="BX32" s="2">
        <v>0</v>
      </c>
      <c r="CG32" s="2"/>
      <c r="CI32" s="19" t="s">
        <v>359</v>
      </c>
      <c r="CJ32" s="2">
        <v>106</v>
      </c>
    </row>
    <row r="33" spans="25:88" x14ac:dyDescent="0.25">
      <c r="Y33" s="19" t="s">
        <v>99</v>
      </c>
      <c r="Z33" s="2">
        <v>0</v>
      </c>
      <c r="AA33" s="2">
        <v>4</v>
      </c>
      <c r="AB33" s="2">
        <v>94</v>
      </c>
      <c r="AC33" s="2">
        <v>67</v>
      </c>
      <c r="AD33" s="2">
        <v>0</v>
      </c>
      <c r="AE33" s="2">
        <v>5</v>
      </c>
      <c r="AO33" s="19" t="s">
        <v>360</v>
      </c>
      <c r="AP33" s="2">
        <v>430</v>
      </c>
      <c r="BQ33" s="2"/>
      <c r="BR33" s="19" t="s">
        <v>99</v>
      </c>
      <c r="BS33" s="2">
        <v>0</v>
      </c>
      <c r="BT33" s="2">
        <v>2</v>
      </c>
      <c r="BU33" s="2">
        <v>32</v>
      </c>
      <c r="BV33" s="2">
        <v>43</v>
      </c>
      <c r="BW33" s="2">
        <v>0</v>
      </c>
      <c r="BX33" s="2">
        <v>1</v>
      </c>
      <c r="CG33" s="2"/>
      <c r="CI33" s="19" t="s">
        <v>360</v>
      </c>
      <c r="CJ33" s="2">
        <v>74</v>
      </c>
    </row>
    <row r="34" spans="25:88" x14ac:dyDescent="0.25">
      <c r="Y34" s="19" t="s">
        <v>100</v>
      </c>
      <c r="Z34" s="2">
        <v>0</v>
      </c>
      <c r="AA34" s="2">
        <v>0</v>
      </c>
      <c r="AB34" s="2">
        <v>0</v>
      </c>
      <c r="AC34" s="2">
        <v>0</v>
      </c>
      <c r="AD34" s="2">
        <v>0</v>
      </c>
      <c r="AE34" s="2">
        <v>0</v>
      </c>
      <c r="AO34" s="19" t="s">
        <v>362</v>
      </c>
      <c r="AP34" s="2">
        <v>388</v>
      </c>
      <c r="BQ34" s="2"/>
      <c r="BR34" s="19" t="s">
        <v>100</v>
      </c>
      <c r="BS34" s="2">
        <v>0</v>
      </c>
      <c r="BT34" s="2">
        <v>0</v>
      </c>
      <c r="BU34" s="2">
        <v>0</v>
      </c>
      <c r="BV34" s="2">
        <v>0</v>
      </c>
      <c r="BW34" s="2">
        <v>0</v>
      </c>
      <c r="BX34" s="2">
        <v>0</v>
      </c>
      <c r="CG34" s="2"/>
      <c r="CI34" s="19" t="s">
        <v>362</v>
      </c>
      <c r="CJ34" s="2">
        <v>85</v>
      </c>
    </row>
    <row r="35" spans="25:88" x14ac:dyDescent="0.25">
      <c r="Y35" s="19" t="s">
        <v>101</v>
      </c>
      <c r="Z35" s="2">
        <v>0</v>
      </c>
      <c r="AA35" s="2">
        <v>0</v>
      </c>
      <c r="AB35" s="2">
        <v>0</v>
      </c>
      <c r="AC35" s="2">
        <v>0</v>
      </c>
      <c r="AD35" s="2">
        <v>0</v>
      </c>
      <c r="AE35" s="2">
        <v>0</v>
      </c>
      <c r="AO35" s="19" t="s">
        <v>363</v>
      </c>
      <c r="AP35" s="2">
        <v>340</v>
      </c>
      <c r="BQ35" s="2"/>
      <c r="BR35" s="19" t="s">
        <v>101</v>
      </c>
      <c r="BS35" s="2">
        <v>0</v>
      </c>
      <c r="BT35" s="2">
        <v>0</v>
      </c>
      <c r="BU35" s="2">
        <v>0</v>
      </c>
      <c r="BV35" s="2">
        <v>0</v>
      </c>
      <c r="BW35" s="2">
        <v>0</v>
      </c>
      <c r="BX35" s="2">
        <v>0</v>
      </c>
      <c r="CG35" s="2"/>
      <c r="CI35" s="19" t="s">
        <v>363</v>
      </c>
      <c r="CJ35" s="2">
        <v>63</v>
      </c>
    </row>
    <row r="36" spans="25:88" x14ac:dyDescent="0.25">
      <c r="Y36" s="19" t="s">
        <v>102</v>
      </c>
      <c r="Z36" s="2">
        <v>0</v>
      </c>
      <c r="AA36" s="2">
        <v>0</v>
      </c>
      <c r="AB36" s="2">
        <v>0</v>
      </c>
      <c r="AC36" s="2">
        <v>0</v>
      </c>
      <c r="AD36" s="2">
        <v>0</v>
      </c>
      <c r="AE36" s="2">
        <v>99</v>
      </c>
      <c r="AO36" s="19" t="s">
        <v>364</v>
      </c>
      <c r="AP36" s="2">
        <v>326</v>
      </c>
      <c r="BQ36" s="2"/>
      <c r="BR36" s="19" t="s">
        <v>102</v>
      </c>
      <c r="BS36" s="2">
        <v>0</v>
      </c>
      <c r="BT36" s="2">
        <v>0</v>
      </c>
      <c r="BU36" s="2">
        <v>0</v>
      </c>
      <c r="BV36" s="2">
        <v>0</v>
      </c>
      <c r="BW36" s="2">
        <v>0</v>
      </c>
      <c r="BX36" s="2">
        <v>4</v>
      </c>
      <c r="CG36" s="2"/>
      <c r="CI36" s="19" t="s">
        <v>364</v>
      </c>
      <c r="CJ36" s="2">
        <v>45</v>
      </c>
    </row>
    <row r="37" spans="25:88" x14ac:dyDescent="0.25">
      <c r="Y37" s="19" t="s">
        <v>262</v>
      </c>
      <c r="Z37" s="2">
        <v>48</v>
      </c>
      <c r="AA37" s="2">
        <v>18</v>
      </c>
      <c r="AB37" s="2">
        <v>0</v>
      </c>
      <c r="AC37" s="2">
        <v>0</v>
      </c>
      <c r="AD37" s="2">
        <v>0</v>
      </c>
      <c r="AE37" s="2">
        <v>0</v>
      </c>
      <c r="AO37" s="19" t="s">
        <v>365</v>
      </c>
      <c r="AP37" s="2">
        <v>323</v>
      </c>
      <c r="BQ37" s="2"/>
      <c r="BR37" s="19" t="s">
        <v>262</v>
      </c>
      <c r="BS37" s="2">
        <v>8</v>
      </c>
      <c r="BT37" s="2">
        <v>5</v>
      </c>
      <c r="BU37" s="2">
        <v>0</v>
      </c>
      <c r="BV37" s="2">
        <v>0</v>
      </c>
      <c r="BW37" s="2">
        <v>0</v>
      </c>
      <c r="BX37" s="2">
        <v>0</v>
      </c>
      <c r="CG37" s="2"/>
      <c r="CI37" s="19" t="s">
        <v>365</v>
      </c>
      <c r="CJ37" s="2">
        <v>55</v>
      </c>
    </row>
    <row r="38" spans="25:88" x14ac:dyDescent="0.25">
      <c r="Y38" s="19" t="s">
        <v>103</v>
      </c>
      <c r="Z38" s="2">
        <v>0</v>
      </c>
      <c r="AA38" s="2">
        <v>5</v>
      </c>
      <c r="AB38" s="2">
        <v>6</v>
      </c>
      <c r="AC38" s="2">
        <v>0</v>
      </c>
      <c r="AD38" s="2">
        <v>0</v>
      </c>
      <c r="AE38" s="2">
        <v>0</v>
      </c>
      <c r="AO38" s="19" t="s">
        <v>366</v>
      </c>
      <c r="AP38" s="2">
        <v>344</v>
      </c>
      <c r="BQ38" s="2"/>
      <c r="BR38" s="19" t="s">
        <v>103</v>
      </c>
      <c r="BS38" s="2">
        <v>0</v>
      </c>
      <c r="BT38" s="2">
        <v>0</v>
      </c>
      <c r="BU38" s="2">
        <v>0</v>
      </c>
      <c r="BV38" s="2">
        <v>0</v>
      </c>
      <c r="BW38" s="2">
        <v>0</v>
      </c>
      <c r="BX38" s="2">
        <v>0</v>
      </c>
      <c r="CG38" s="2"/>
      <c r="CI38" s="19" t="s">
        <v>366</v>
      </c>
      <c r="CJ38" s="2">
        <v>63</v>
      </c>
    </row>
    <row r="39" spans="25:88" x14ac:dyDescent="0.25">
      <c r="Y39" s="19" t="s">
        <v>104</v>
      </c>
      <c r="Z39" s="2">
        <v>0</v>
      </c>
      <c r="AA39" s="2">
        <v>0</v>
      </c>
      <c r="AB39" s="2">
        <v>0</v>
      </c>
      <c r="AC39" s="2">
        <v>84</v>
      </c>
      <c r="AD39" s="2">
        <v>0</v>
      </c>
      <c r="AE39" s="2">
        <v>0</v>
      </c>
      <c r="AO39" s="19" t="s">
        <v>367</v>
      </c>
      <c r="AP39" s="2">
        <v>467</v>
      </c>
      <c r="BQ39" s="2"/>
      <c r="BR39" s="19" t="s">
        <v>104</v>
      </c>
      <c r="BS39" s="2">
        <v>0</v>
      </c>
      <c r="BT39" s="2">
        <v>0</v>
      </c>
      <c r="BU39" s="2">
        <v>0</v>
      </c>
      <c r="BV39" s="2">
        <v>10</v>
      </c>
      <c r="BW39" s="2">
        <v>0</v>
      </c>
      <c r="BX39" s="2">
        <v>0</v>
      </c>
      <c r="CG39" s="2"/>
      <c r="CI39" s="19" t="s">
        <v>367</v>
      </c>
      <c r="CJ39" s="2">
        <v>65</v>
      </c>
    </row>
    <row r="40" spans="25:88" x14ac:dyDescent="0.25">
      <c r="Y40" s="19" t="s">
        <v>105</v>
      </c>
      <c r="Z40" s="2">
        <v>0</v>
      </c>
      <c r="AA40" s="2">
        <v>0</v>
      </c>
      <c r="AB40" s="2">
        <v>0</v>
      </c>
      <c r="AC40" s="2">
        <v>0</v>
      </c>
      <c r="AD40" s="2">
        <v>0</v>
      </c>
      <c r="AE40" s="2">
        <v>0</v>
      </c>
      <c r="AO40" s="19" t="s">
        <v>368</v>
      </c>
      <c r="AP40" s="2">
        <v>597</v>
      </c>
      <c r="BQ40" s="2"/>
      <c r="BR40" s="19" t="s">
        <v>105</v>
      </c>
      <c r="BS40" s="2">
        <v>0</v>
      </c>
      <c r="BT40" s="2">
        <v>0</v>
      </c>
      <c r="BU40" s="2">
        <v>0</v>
      </c>
      <c r="BV40" s="2">
        <v>0</v>
      </c>
      <c r="BW40" s="2">
        <v>0</v>
      </c>
      <c r="BX40" s="2">
        <v>0</v>
      </c>
      <c r="CG40" s="2"/>
      <c r="CI40" s="19" t="s">
        <v>368</v>
      </c>
      <c r="CJ40" s="2">
        <v>96</v>
      </c>
    </row>
    <row r="41" spans="25:88" x14ac:dyDescent="0.25">
      <c r="Y41" s="19" t="s">
        <v>106</v>
      </c>
      <c r="Z41" s="2">
        <v>0</v>
      </c>
      <c r="AA41" s="2">
        <v>0</v>
      </c>
      <c r="AB41" s="2">
        <v>0</v>
      </c>
      <c r="AC41" s="2">
        <v>0</v>
      </c>
      <c r="AD41" s="2">
        <v>81</v>
      </c>
      <c r="AE41" s="2">
        <v>133</v>
      </c>
      <c r="AO41" s="19" t="s">
        <v>389</v>
      </c>
      <c r="AP41" s="2">
        <v>650</v>
      </c>
      <c r="BQ41" s="2"/>
      <c r="BR41" s="19" t="s">
        <v>106</v>
      </c>
      <c r="BS41" s="2">
        <v>0</v>
      </c>
      <c r="BT41" s="2">
        <v>0</v>
      </c>
      <c r="BU41" s="2">
        <v>0</v>
      </c>
      <c r="BV41" s="2">
        <v>0</v>
      </c>
      <c r="BW41" s="2">
        <v>27</v>
      </c>
      <c r="BX41" s="2">
        <v>91</v>
      </c>
      <c r="CG41" s="2"/>
      <c r="CI41" s="19" t="s">
        <v>389</v>
      </c>
      <c r="CJ41" s="2">
        <v>90</v>
      </c>
    </row>
    <row r="42" spans="25:88" x14ac:dyDescent="0.25">
      <c r="Y42" s="19" t="s">
        <v>107</v>
      </c>
      <c r="Z42" s="2">
        <v>0</v>
      </c>
      <c r="AA42" s="2">
        <v>0</v>
      </c>
      <c r="AB42" s="2">
        <v>0</v>
      </c>
      <c r="AC42" s="2">
        <v>0</v>
      </c>
      <c r="AD42" s="2">
        <v>0</v>
      </c>
      <c r="AE42" s="2">
        <v>19</v>
      </c>
      <c r="AO42" s="19" t="s">
        <v>390</v>
      </c>
      <c r="AP42" s="2">
        <v>772</v>
      </c>
      <c r="BQ42" s="2"/>
      <c r="BR42" s="19" t="s">
        <v>107</v>
      </c>
      <c r="BS42" s="2">
        <v>0</v>
      </c>
      <c r="BT42" s="2">
        <v>0</v>
      </c>
      <c r="BU42" s="2">
        <v>0</v>
      </c>
      <c r="BV42" s="2">
        <v>0</v>
      </c>
      <c r="BW42" s="2">
        <v>0</v>
      </c>
      <c r="BX42" s="2">
        <v>4</v>
      </c>
      <c r="CG42" s="2"/>
      <c r="CI42" s="19" t="s">
        <v>390</v>
      </c>
      <c r="CJ42" s="2">
        <v>163</v>
      </c>
    </row>
    <row r="43" spans="25:88" x14ac:dyDescent="0.25">
      <c r="Y43" s="19" t="s">
        <v>108</v>
      </c>
      <c r="Z43" s="2">
        <v>0</v>
      </c>
      <c r="AA43" s="2">
        <v>0</v>
      </c>
      <c r="AB43" s="2">
        <v>0</v>
      </c>
      <c r="AC43" s="2">
        <v>4</v>
      </c>
      <c r="AD43" s="2">
        <v>4</v>
      </c>
      <c r="AE43" s="2">
        <v>0</v>
      </c>
      <c r="AO43" s="19" t="s">
        <v>391</v>
      </c>
      <c r="AP43" s="2">
        <v>677</v>
      </c>
      <c r="BQ43" s="2"/>
      <c r="BR43" s="19" t="s">
        <v>108</v>
      </c>
      <c r="BS43" s="2">
        <v>0</v>
      </c>
      <c r="BT43" s="2">
        <v>0</v>
      </c>
      <c r="BU43" s="2">
        <v>0</v>
      </c>
      <c r="BV43" s="2">
        <v>1</v>
      </c>
      <c r="BW43" s="2">
        <v>1</v>
      </c>
      <c r="BX43" s="2">
        <v>0</v>
      </c>
      <c r="CG43" s="2"/>
      <c r="CI43" s="19" t="s">
        <v>391</v>
      </c>
      <c r="CJ43" s="2">
        <v>166</v>
      </c>
    </row>
    <row r="44" spans="25:88" x14ac:dyDescent="0.25">
      <c r="Y44" s="19" t="s">
        <v>109</v>
      </c>
      <c r="Z44" s="2">
        <v>0</v>
      </c>
      <c r="AA44" s="2">
        <v>0</v>
      </c>
      <c r="AB44" s="2">
        <v>0</v>
      </c>
      <c r="AC44" s="2">
        <v>0</v>
      </c>
      <c r="AD44" s="2">
        <v>25</v>
      </c>
      <c r="AE44" s="2">
        <v>147</v>
      </c>
      <c r="AO44" s="19" t="s">
        <v>392</v>
      </c>
      <c r="AP44" s="2">
        <v>572</v>
      </c>
      <c r="BQ44" s="2"/>
      <c r="BR44" s="19" t="s">
        <v>109</v>
      </c>
      <c r="BS44" s="2">
        <v>0</v>
      </c>
      <c r="BT44" s="2">
        <v>0</v>
      </c>
      <c r="BU44" s="2">
        <v>0</v>
      </c>
      <c r="BV44" s="2">
        <v>0</v>
      </c>
      <c r="BW44" s="2">
        <v>1</v>
      </c>
      <c r="BX44" s="2">
        <v>29</v>
      </c>
      <c r="CG44" s="2"/>
      <c r="CI44" s="19" t="s">
        <v>392</v>
      </c>
      <c r="CJ44" s="2">
        <v>133</v>
      </c>
    </row>
    <row r="45" spans="25:88" x14ac:dyDescent="0.25">
      <c r="Y45" s="19" t="s">
        <v>110</v>
      </c>
      <c r="Z45" s="2">
        <v>0</v>
      </c>
      <c r="AA45" s="2">
        <v>0</v>
      </c>
      <c r="AB45" s="2">
        <v>0</v>
      </c>
      <c r="AC45" s="2">
        <v>0</v>
      </c>
      <c r="AD45" s="2">
        <v>0</v>
      </c>
      <c r="AE45" s="2">
        <v>0</v>
      </c>
      <c r="AO45" s="19" t="s">
        <v>393</v>
      </c>
      <c r="AP45" s="2">
        <v>568</v>
      </c>
      <c r="BQ45" s="2"/>
      <c r="BR45" s="19" t="s">
        <v>110</v>
      </c>
      <c r="BS45" s="2">
        <v>0</v>
      </c>
      <c r="BT45" s="2">
        <v>0</v>
      </c>
      <c r="BU45" s="2">
        <v>0</v>
      </c>
      <c r="BV45" s="2">
        <v>0</v>
      </c>
      <c r="BW45" s="2">
        <v>0</v>
      </c>
      <c r="BX45" s="2">
        <v>0</v>
      </c>
      <c r="CG45" s="2"/>
      <c r="CI45" s="19" t="s">
        <v>393</v>
      </c>
      <c r="CJ45" s="2">
        <v>137</v>
      </c>
    </row>
    <row r="46" spans="25:88" x14ac:dyDescent="0.25">
      <c r="Y46" s="19" t="s">
        <v>111</v>
      </c>
      <c r="Z46" s="2">
        <v>19</v>
      </c>
      <c r="AA46" s="2">
        <v>17</v>
      </c>
      <c r="AB46" s="2">
        <v>10</v>
      </c>
      <c r="AC46" s="2">
        <v>6</v>
      </c>
      <c r="AD46" s="2">
        <v>41</v>
      </c>
      <c r="AE46" s="2">
        <v>40</v>
      </c>
      <c r="AO46" s="19" t="s">
        <v>394</v>
      </c>
      <c r="AP46" s="2">
        <v>517</v>
      </c>
      <c r="BQ46" s="2"/>
      <c r="BR46" s="19" t="s">
        <v>111</v>
      </c>
      <c r="BS46" s="2">
        <v>1</v>
      </c>
      <c r="BT46" s="2">
        <v>2</v>
      </c>
      <c r="BU46" s="2">
        <v>0</v>
      </c>
      <c r="BV46" s="2">
        <v>1</v>
      </c>
      <c r="BW46" s="2">
        <v>1</v>
      </c>
      <c r="BX46" s="2">
        <v>3</v>
      </c>
      <c r="CG46" s="2"/>
      <c r="CI46" s="19" t="s">
        <v>394</v>
      </c>
      <c r="CJ46" s="2">
        <v>114</v>
      </c>
    </row>
    <row r="47" spans="25:88" x14ac:dyDescent="0.25">
      <c r="Y47" s="19" t="s">
        <v>112</v>
      </c>
      <c r="Z47" s="2">
        <v>16</v>
      </c>
      <c r="AA47" s="2">
        <v>19</v>
      </c>
      <c r="AB47" s="2">
        <v>9</v>
      </c>
      <c r="AC47" s="2">
        <v>11</v>
      </c>
      <c r="AD47" s="2">
        <v>9</v>
      </c>
      <c r="AE47" s="2">
        <v>5</v>
      </c>
      <c r="AO47" s="19" t="s">
        <v>395</v>
      </c>
      <c r="AP47" s="2">
        <v>562</v>
      </c>
      <c r="BQ47" s="2"/>
      <c r="BR47" s="19" t="s">
        <v>112</v>
      </c>
      <c r="BS47" s="2">
        <v>13</v>
      </c>
      <c r="BT47" s="2">
        <v>12</v>
      </c>
      <c r="BU47" s="2">
        <v>8</v>
      </c>
      <c r="BV47" s="2">
        <v>4</v>
      </c>
      <c r="BW47" s="2">
        <v>1</v>
      </c>
      <c r="BX47" s="2">
        <v>1</v>
      </c>
      <c r="CG47" s="2"/>
      <c r="CI47" s="19" t="s">
        <v>395</v>
      </c>
      <c r="CJ47" s="2">
        <v>112</v>
      </c>
    </row>
    <row r="48" spans="25:88" x14ac:dyDescent="0.25">
      <c r="Y48" s="19" t="s">
        <v>113</v>
      </c>
      <c r="Z48" s="2">
        <v>0</v>
      </c>
      <c r="AA48" s="2">
        <v>0</v>
      </c>
      <c r="AB48" s="2">
        <v>0</v>
      </c>
      <c r="AC48" s="2">
        <v>0</v>
      </c>
      <c r="AD48" s="2">
        <v>0</v>
      </c>
      <c r="AE48" s="2">
        <v>0</v>
      </c>
      <c r="BQ48" s="2"/>
      <c r="BR48" s="19" t="s">
        <v>113</v>
      </c>
      <c r="BS48" s="2">
        <v>0</v>
      </c>
      <c r="BT48" s="2">
        <v>0</v>
      </c>
      <c r="BU48" s="2">
        <v>0</v>
      </c>
      <c r="BV48" s="2">
        <v>0</v>
      </c>
      <c r="BW48" s="2">
        <v>0</v>
      </c>
      <c r="BX48" s="2">
        <v>0</v>
      </c>
      <c r="CG48" s="2"/>
    </row>
    <row r="49" spans="25:85" x14ac:dyDescent="0.25">
      <c r="Y49" s="19" t="s">
        <v>114</v>
      </c>
      <c r="Z49" s="2">
        <v>306</v>
      </c>
      <c r="AA49" s="2">
        <v>437</v>
      </c>
      <c r="AB49" s="2">
        <v>282</v>
      </c>
      <c r="AC49" s="2">
        <v>58</v>
      </c>
      <c r="AD49" s="2">
        <v>92</v>
      </c>
      <c r="AE49" s="2">
        <v>104</v>
      </c>
      <c r="BQ49" s="2"/>
      <c r="BR49" s="19" t="s">
        <v>114</v>
      </c>
      <c r="BS49" s="2">
        <v>61</v>
      </c>
      <c r="BT49" s="2">
        <v>74</v>
      </c>
      <c r="BU49" s="2">
        <v>51</v>
      </c>
      <c r="BV49" s="2">
        <v>21</v>
      </c>
      <c r="BW49" s="2">
        <v>7</v>
      </c>
      <c r="BX49" s="2">
        <v>9</v>
      </c>
      <c r="CG49" s="2"/>
    </row>
    <row r="50" spans="25:85" x14ac:dyDescent="0.25">
      <c r="Y50" s="19" t="s">
        <v>115</v>
      </c>
      <c r="Z50" s="2">
        <v>0</v>
      </c>
      <c r="AA50" s="2">
        <v>0</v>
      </c>
      <c r="AB50" s="2">
        <v>0</v>
      </c>
      <c r="AC50" s="2">
        <v>0</v>
      </c>
      <c r="AD50" s="2">
        <v>0</v>
      </c>
      <c r="AE50" s="2">
        <v>0</v>
      </c>
      <c r="BQ50" s="2"/>
      <c r="BR50" s="19" t="s">
        <v>115</v>
      </c>
      <c r="BS50" s="2">
        <v>0</v>
      </c>
      <c r="BT50" s="2">
        <v>0</v>
      </c>
      <c r="BU50" s="2">
        <v>0</v>
      </c>
      <c r="BV50" s="2">
        <v>0</v>
      </c>
      <c r="BW50" s="2">
        <v>0</v>
      </c>
      <c r="BX50" s="2">
        <v>0</v>
      </c>
      <c r="CG50" s="2"/>
    </row>
    <row r="51" spans="25:85" x14ac:dyDescent="0.25">
      <c r="Y51" s="19" t="s">
        <v>116</v>
      </c>
      <c r="Z51" s="2">
        <v>0</v>
      </c>
      <c r="AA51" s="2">
        <v>0</v>
      </c>
      <c r="AB51" s="2">
        <v>0</v>
      </c>
      <c r="AC51" s="2">
        <v>0</v>
      </c>
      <c r="AD51" s="2">
        <v>0</v>
      </c>
      <c r="AE51" s="2">
        <v>0</v>
      </c>
      <c r="BQ51" s="2"/>
      <c r="BR51" s="19" t="s">
        <v>116</v>
      </c>
      <c r="BS51" s="2">
        <v>0</v>
      </c>
      <c r="BT51" s="2">
        <v>0</v>
      </c>
      <c r="BU51" s="2">
        <v>0</v>
      </c>
      <c r="BV51" s="2">
        <v>0</v>
      </c>
      <c r="BW51" s="2">
        <v>0</v>
      </c>
      <c r="BX51" s="2">
        <v>0</v>
      </c>
      <c r="CG51" s="2"/>
    </row>
    <row r="52" spans="25:85" x14ac:dyDescent="0.25">
      <c r="Y52" s="19" t="s">
        <v>117</v>
      </c>
      <c r="Z52" s="2">
        <v>36</v>
      </c>
      <c r="AA52" s="2">
        <v>45</v>
      </c>
      <c r="AB52" s="2">
        <v>0</v>
      </c>
      <c r="AC52" s="2">
        <v>0</v>
      </c>
      <c r="AD52" s="2">
        <v>0</v>
      </c>
      <c r="AE52" s="2">
        <v>0</v>
      </c>
      <c r="BQ52" s="2"/>
      <c r="BR52" s="19" t="s">
        <v>117</v>
      </c>
      <c r="BS52" s="2">
        <v>18</v>
      </c>
      <c r="BT52" s="2">
        <v>45</v>
      </c>
      <c r="BU52" s="2">
        <v>0</v>
      </c>
      <c r="BV52" s="2">
        <v>0</v>
      </c>
      <c r="BW52" s="2">
        <v>0</v>
      </c>
      <c r="BX52" s="2">
        <v>0</v>
      </c>
      <c r="CG52" s="2"/>
    </row>
    <row r="53" spans="25:85" x14ac:dyDescent="0.25">
      <c r="Y53" s="19" t="s">
        <v>118</v>
      </c>
      <c r="Z53" s="2">
        <v>2</v>
      </c>
      <c r="AA53" s="2">
        <v>0</v>
      </c>
      <c r="AB53" s="2">
        <v>3</v>
      </c>
      <c r="AC53" s="2">
        <v>0</v>
      </c>
      <c r="AD53" s="2">
        <v>0</v>
      </c>
      <c r="AE53" s="2">
        <v>2</v>
      </c>
      <c r="BQ53" s="2"/>
      <c r="BR53" s="19" t="s">
        <v>118</v>
      </c>
      <c r="BS53" s="2">
        <v>0</v>
      </c>
      <c r="BT53" s="2">
        <v>0</v>
      </c>
      <c r="BU53" s="2">
        <v>0</v>
      </c>
      <c r="BV53" s="2">
        <v>0</v>
      </c>
      <c r="BW53" s="2">
        <v>0</v>
      </c>
      <c r="BX53" s="2">
        <v>0</v>
      </c>
      <c r="CG53" s="2"/>
    </row>
    <row r="54" spans="25:85" x14ac:dyDescent="0.25">
      <c r="Y54" s="19" t="s">
        <v>119</v>
      </c>
      <c r="Z54" s="2">
        <v>8</v>
      </c>
      <c r="AA54" s="2">
        <v>17</v>
      </c>
      <c r="AB54" s="2">
        <v>4</v>
      </c>
      <c r="AC54" s="2">
        <v>4</v>
      </c>
      <c r="AD54" s="2">
        <v>32</v>
      </c>
      <c r="AE54" s="2">
        <v>91</v>
      </c>
      <c r="BQ54" s="2"/>
      <c r="BR54" s="19" t="s">
        <v>119</v>
      </c>
      <c r="BS54" s="2">
        <v>2</v>
      </c>
      <c r="BT54" s="2">
        <v>4</v>
      </c>
      <c r="BU54" s="2">
        <v>2</v>
      </c>
      <c r="BV54" s="2">
        <v>0</v>
      </c>
      <c r="BW54" s="2">
        <v>2</v>
      </c>
      <c r="BX54" s="2">
        <v>29</v>
      </c>
      <c r="CG54" s="2"/>
    </row>
    <row r="55" spans="25:85" x14ac:dyDescent="0.25">
      <c r="Y55" s="19" t="s">
        <v>120</v>
      </c>
      <c r="Z55" s="2">
        <v>0</v>
      </c>
      <c r="AA55" s="2">
        <v>0</v>
      </c>
      <c r="AB55" s="2">
        <v>0</v>
      </c>
      <c r="AC55" s="2">
        <v>0</v>
      </c>
      <c r="AD55" s="2">
        <v>0</v>
      </c>
      <c r="AE55" s="2">
        <v>6</v>
      </c>
      <c r="BQ55" s="2"/>
      <c r="BR55" s="19" t="s">
        <v>120</v>
      </c>
      <c r="BS55" s="2">
        <v>0</v>
      </c>
      <c r="BT55" s="2">
        <v>0</v>
      </c>
      <c r="BU55" s="2">
        <v>0</v>
      </c>
      <c r="BV55" s="2">
        <v>0</v>
      </c>
      <c r="BW55" s="2">
        <v>0</v>
      </c>
      <c r="BX55" s="2">
        <v>0</v>
      </c>
      <c r="CG55" s="2"/>
    </row>
    <row r="56" spans="25:85" x14ac:dyDescent="0.25">
      <c r="Y56" s="19" t="s">
        <v>121</v>
      </c>
      <c r="Z56" s="2">
        <v>0</v>
      </c>
      <c r="AA56" s="2">
        <v>0</v>
      </c>
      <c r="AB56" s="2">
        <v>0</v>
      </c>
      <c r="AC56" s="2">
        <v>0</v>
      </c>
      <c r="AD56" s="2">
        <v>0</v>
      </c>
      <c r="AE56" s="2">
        <v>0</v>
      </c>
      <c r="BQ56" s="2"/>
      <c r="BR56" s="19" t="s">
        <v>121</v>
      </c>
      <c r="BS56" s="2">
        <v>0</v>
      </c>
      <c r="BT56" s="2">
        <v>0</v>
      </c>
      <c r="BU56" s="2">
        <v>0</v>
      </c>
      <c r="BV56" s="2">
        <v>0</v>
      </c>
      <c r="BW56" s="2">
        <v>0</v>
      </c>
      <c r="BX56" s="2">
        <v>0</v>
      </c>
      <c r="CG56" s="2"/>
    </row>
    <row r="57" spans="25:85" x14ac:dyDescent="0.25">
      <c r="Y57" s="19" t="s">
        <v>122</v>
      </c>
      <c r="Z57" s="2">
        <v>0</v>
      </c>
      <c r="AA57" s="2">
        <v>44</v>
      </c>
      <c r="AB57" s="2">
        <v>142</v>
      </c>
      <c r="AC57" s="2">
        <v>78</v>
      </c>
      <c r="AD57" s="2">
        <v>0</v>
      </c>
      <c r="AE57" s="2">
        <v>70</v>
      </c>
      <c r="BQ57" s="2"/>
      <c r="BR57" s="19" t="s">
        <v>122</v>
      </c>
      <c r="BS57" s="2">
        <v>0</v>
      </c>
      <c r="BT57" s="2">
        <v>4</v>
      </c>
      <c r="BU57" s="2">
        <v>40</v>
      </c>
      <c r="BV57" s="2">
        <v>24</v>
      </c>
      <c r="BW57" s="2">
        <v>0</v>
      </c>
      <c r="BX57" s="2">
        <v>3</v>
      </c>
      <c r="CG57" s="2"/>
    </row>
    <row r="58" spans="25:85" x14ac:dyDescent="0.25">
      <c r="Y58" s="19" t="s">
        <v>123</v>
      </c>
      <c r="Z58" s="2">
        <v>0</v>
      </c>
      <c r="AA58" s="2">
        <v>0</v>
      </c>
      <c r="AB58" s="2">
        <v>4</v>
      </c>
      <c r="AC58" s="2">
        <v>28</v>
      </c>
      <c r="AD58" s="2">
        <v>0</v>
      </c>
      <c r="AE58" s="2">
        <v>108</v>
      </c>
      <c r="BQ58" s="2"/>
      <c r="BR58" s="19" t="s">
        <v>123</v>
      </c>
      <c r="BS58" s="2">
        <v>0</v>
      </c>
      <c r="BT58" s="2">
        <v>0</v>
      </c>
      <c r="BU58" s="2">
        <v>0</v>
      </c>
      <c r="BV58" s="2">
        <v>1</v>
      </c>
      <c r="BW58" s="2">
        <v>0</v>
      </c>
      <c r="BX58" s="2">
        <v>18</v>
      </c>
      <c r="CG58" s="2"/>
    </row>
    <row r="59" spans="25:85" x14ac:dyDescent="0.25">
      <c r="Y59" s="19" t="s">
        <v>263</v>
      </c>
      <c r="Z59" s="2">
        <v>3</v>
      </c>
      <c r="AA59" s="2">
        <v>42</v>
      </c>
      <c r="AB59" s="2">
        <v>19</v>
      </c>
      <c r="AC59" s="2">
        <v>9</v>
      </c>
      <c r="AD59" s="2">
        <v>6</v>
      </c>
      <c r="AE59" s="2">
        <v>49</v>
      </c>
      <c r="BQ59" s="2"/>
      <c r="BR59" s="19" t="s">
        <v>263</v>
      </c>
      <c r="BS59" s="2">
        <v>1</v>
      </c>
      <c r="BT59" s="2">
        <v>23</v>
      </c>
      <c r="BU59" s="2">
        <v>12</v>
      </c>
      <c r="BV59" s="2">
        <v>5</v>
      </c>
      <c r="BW59" s="2">
        <v>3</v>
      </c>
      <c r="BX59" s="2">
        <v>21</v>
      </c>
      <c r="CG59" s="2"/>
    </row>
    <row r="60" spans="25:85" x14ac:dyDescent="0.25">
      <c r="Y60" s="19" t="s">
        <v>124</v>
      </c>
      <c r="Z60" s="2">
        <v>0</v>
      </c>
      <c r="AA60" s="2">
        <v>0</v>
      </c>
      <c r="AB60" s="2">
        <v>0</v>
      </c>
      <c r="AC60" s="2">
        <v>0</v>
      </c>
      <c r="AD60" s="2">
        <v>0</v>
      </c>
      <c r="AE60" s="2">
        <v>0</v>
      </c>
      <c r="BQ60" s="2"/>
      <c r="BR60" s="19" t="s">
        <v>124</v>
      </c>
      <c r="BS60" s="2">
        <v>0</v>
      </c>
      <c r="BT60" s="2">
        <v>0</v>
      </c>
      <c r="BU60" s="2">
        <v>0</v>
      </c>
      <c r="BV60" s="2">
        <v>0</v>
      </c>
      <c r="BW60" s="2">
        <v>0</v>
      </c>
      <c r="BX60" s="2">
        <v>0</v>
      </c>
      <c r="CG60" s="2"/>
    </row>
    <row r="61" spans="25:85" x14ac:dyDescent="0.25">
      <c r="Y61" s="19" t="s">
        <v>125</v>
      </c>
      <c r="Z61" s="2">
        <v>0</v>
      </c>
      <c r="AA61" s="2">
        <v>0</v>
      </c>
      <c r="AB61" s="2">
        <v>0</v>
      </c>
      <c r="AC61" s="2">
        <v>0</v>
      </c>
      <c r="AD61" s="2">
        <v>0</v>
      </c>
      <c r="AE61" s="2">
        <v>0</v>
      </c>
      <c r="BQ61" s="2"/>
      <c r="BR61" s="19" t="s">
        <v>125</v>
      </c>
      <c r="BS61" s="2">
        <v>0</v>
      </c>
      <c r="BT61" s="2">
        <v>0</v>
      </c>
      <c r="BU61" s="2">
        <v>0</v>
      </c>
      <c r="BV61" s="2">
        <v>0</v>
      </c>
      <c r="BW61" s="2">
        <v>0</v>
      </c>
      <c r="BX61" s="2">
        <v>0</v>
      </c>
      <c r="CG61" s="2"/>
    </row>
    <row r="62" spans="25:85" x14ac:dyDescent="0.25">
      <c r="Y62" s="19" t="s">
        <v>126</v>
      </c>
      <c r="Z62" s="2">
        <v>0</v>
      </c>
      <c r="AA62" s="2">
        <v>0</v>
      </c>
      <c r="AB62" s="2">
        <v>0</v>
      </c>
      <c r="AC62" s="2">
        <v>0</v>
      </c>
      <c r="AD62" s="2">
        <v>30</v>
      </c>
      <c r="AE62" s="2">
        <v>8</v>
      </c>
      <c r="BQ62" s="2"/>
      <c r="BR62" s="19" t="s">
        <v>126</v>
      </c>
      <c r="BS62" s="2">
        <v>0</v>
      </c>
      <c r="BT62" s="2">
        <v>0</v>
      </c>
      <c r="BU62" s="2">
        <v>0</v>
      </c>
      <c r="BV62" s="2">
        <v>0</v>
      </c>
      <c r="BW62" s="2">
        <v>0</v>
      </c>
      <c r="BX62" s="2">
        <v>0</v>
      </c>
      <c r="CG62" s="2"/>
    </row>
    <row r="63" spans="25:85" x14ac:dyDescent="0.25">
      <c r="Y63" s="19" t="s">
        <v>127</v>
      </c>
      <c r="Z63" s="2">
        <v>0</v>
      </c>
      <c r="AA63" s="2">
        <v>0</v>
      </c>
      <c r="AB63" s="2">
        <v>0</v>
      </c>
      <c r="AC63" s="2">
        <v>0</v>
      </c>
      <c r="AD63" s="2">
        <v>0</v>
      </c>
      <c r="AE63" s="2">
        <v>0</v>
      </c>
      <c r="BQ63" s="2"/>
      <c r="BR63" s="19" t="s">
        <v>127</v>
      </c>
      <c r="BS63" s="2">
        <v>0</v>
      </c>
      <c r="BT63" s="2">
        <v>0</v>
      </c>
      <c r="BU63" s="2">
        <v>0</v>
      </c>
      <c r="BV63" s="2">
        <v>0</v>
      </c>
      <c r="BW63" s="2">
        <v>0</v>
      </c>
      <c r="BX63" s="2">
        <v>0</v>
      </c>
      <c r="CG63" s="2"/>
    </row>
    <row r="64" spans="25:85" x14ac:dyDescent="0.25">
      <c r="Y64" s="19" t="s">
        <v>128</v>
      </c>
      <c r="Z64" s="2">
        <v>0</v>
      </c>
      <c r="AA64" s="2">
        <v>4</v>
      </c>
      <c r="AB64" s="2">
        <v>0</v>
      </c>
      <c r="AC64" s="2">
        <v>76</v>
      </c>
      <c r="AD64" s="2">
        <v>44</v>
      </c>
      <c r="AE64" s="2">
        <v>38</v>
      </c>
      <c r="BQ64" s="2"/>
      <c r="BR64" s="19" t="s">
        <v>128</v>
      </c>
      <c r="BS64" s="2">
        <v>0</v>
      </c>
      <c r="BT64" s="2">
        <v>0</v>
      </c>
      <c r="BU64" s="2">
        <v>0</v>
      </c>
      <c r="BV64" s="2">
        <v>10</v>
      </c>
      <c r="BW64" s="2">
        <v>10</v>
      </c>
      <c r="BX64" s="2">
        <v>2</v>
      </c>
      <c r="CG64" s="2"/>
    </row>
    <row r="65" spans="25:85" x14ac:dyDescent="0.25">
      <c r="Y65" s="19" t="s">
        <v>129</v>
      </c>
      <c r="Z65" s="2">
        <v>48</v>
      </c>
      <c r="AA65" s="2">
        <v>0</v>
      </c>
      <c r="AB65" s="2">
        <v>0</v>
      </c>
      <c r="AC65" s="2">
        <v>0</v>
      </c>
      <c r="AD65" s="2">
        <v>0</v>
      </c>
      <c r="AE65" s="2">
        <v>0</v>
      </c>
      <c r="BQ65" s="2"/>
      <c r="BR65" s="19" t="s">
        <v>129</v>
      </c>
      <c r="BS65" s="2">
        <v>24</v>
      </c>
      <c r="BT65" s="2">
        <v>0</v>
      </c>
      <c r="BU65" s="2">
        <v>0</v>
      </c>
      <c r="BV65" s="2">
        <v>0</v>
      </c>
      <c r="BW65" s="2">
        <v>0</v>
      </c>
      <c r="BX65" s="2">
        <v>0</v>
      </c>
      <c r="CG65" s="2"/>
    </row>
    <row r="66" spans="25:85" x14ac:dyDescent="0.25">
      <c r="Y66" s="19" t="s">
        <v>130</v>
      </c>
      <c r="Z66" s="2">
        <v>0</v>
      </c>
      <c r="AA66" s="2">
        <v>70</v>
      </c>
      <c r="AB66" s="2">
        <v>151</v>
      </c>
      <c r="AC66" s="2">
        <v>52</v>
      </c>
      <c r="AD66" s="2">
        <v>0</v>
      </c>
      <c r="AE66" s="2">
        <v>0</v>
      </c>
      <c r="BQ66" s="2"/>
      <c r="BR66" s="19" t="s">
        <v>130</v>
      </c>
      <c r="BS66" s="2">
        <v>0</v>
      </c>
      <c r="BT66" s="2">
        <v>11</v>
      </c>
      <c r="BU66" s="2">
        <v>46</v>
      </c>
      <c r="BV66" s="2">
        <v>5</v>
      </c>
      <c r="BW66" s="2">
        <v>0</v>
      </c>
      <c r="BX66" s="2">
        <v>0</v>
      </c>
      <c r="CG66" s="2"/>
    </row>
    <row r="67" spans="25:85" x14ac:dyDescent="0.25">
      <c r="Y67" s="19" t="s">
        <v>131</v>
      </c>
      <c r="Z67" s="2">
        <v>0</v>
      </c>
      <c r="AA67" s="2">
        <v>0</v>
      </c>
      <c r="AB67" s="2">
        <v>0</v>
      </c>
      <c r="AC67" s="2">
        <v>0</v>
      </c>
      <c r="AD67" s="2">
        <v>0</v>
      </c>
      <c r="AE67" s="2">
        <v>0</v>
      </c>
      <c r="BQ67" s="2"/>
      <c r="BR67" s="19" t="s">
        <v>131</v>
      </c>
      <c r="BS67" s="2">
        <v>0</v>
      </c>
      <c r="BT67" s="2">
        <v>0</v>
      </c>
      <c r="BU67" s="2">
        <v>0</v>
      </c>
      <c r="BV67" s="2">
        <v>0</v>
      </c>
      <c r="BW67" s="2">
        <v>0</v>
      </c>
      <c r="BX67" s="2">
        <v>0</v>
      </c>
      <c r="CG67" s="2"/>
    </row>
    <row r="68" spans="25:85" x14ac:dyDescent="0.25">
      <c r="Y68" s="19" t="s">
        <v>132</v>
      </c>
      <c r="Z68" s="2">
        <v>256</v>
      </c>
      <c r="AA68" s="2">
        <v>44</v>
      </c>
      <c r="AB68" s="2">
        <v>55</v>
      </c>
      <c r="AC68" s="2">
        <v>120</v>
      </c>
      <c r="AD68" s="2">
        <v>24</v>
      </c>
      <c r="AE68" s="2">
        <v>6</v>
      </c>
      <c r="BQ68" s="2"/>
      <c r="BR68" s="19" t="s">
        <v>132</v>
      </c>
      <c r="BS68" s="2">
        <v>83</v>
      </c>
      <c r="BT68" s="2">
        <v>11</v>
      </c>
      <c r="BU68" s="2">
        <v>3</v>
      </c>
      <c r="BV68" s="2">
        <v>16</v>
      </c>
      <c r="BW68" s="2">
        <v>7</v>
      </c>
      <c r="BX68" s="2">
        <v>0</v>
      </c>
      <c r="CG68" s="2"/>
    </row>
    <row r="69" spans="25:85" x14ac:dyDescent="0.25">
      <c r="Y69" s="19" t="s">
        <v>133</v>
      </c>
      <c r="Z69" s="2">
        <v>0</v>
      </c>
      <c r="AA69" s="2">
        <v>0</v>
      </c>
      <c r="AB69" s="2">
        <v>0</v>
      </c>
      <c r="AC69" s="2">
        <v>1</v>
      </c>
      <c r="AD69" s="2">
        <v>0</v>
      </c>
      <c r="AE69" s="2">
        <v>0</v>
      </c>
      <c r="BQ69" s="2"/>
      <c r="BR69" s="19" t="s">
        <v>133</v>
      </c>
      <c r="BS69" s="2">
        <v>0</v>
      </c>
      <c r="BT69" s="2">
        <v>0</v>
      </c>
      <c r="BU69" s="2">
        <v>0</v>
      </c>
      <c r="BV69" s="2">
        <v>1</v>
      </c>
      <c r="BW69" s="2">
        <v>0</v>
      </c>
      <c r="BX69" s="2">
        <v>0</v>
      </c>
      <c r="CG69" s="2"/>
    </row>
    <row r="70" spans="25:85" x14ac:dyDescent="0.25">
      <c r="Y70" s="19" t="s">
        <v>134</v>
      </c>
      <c r="Z70" s="2">
        <v>10</v>
      </c>
      <c r="AA70" s="2">
        <v>10</v>
      </c>
      <c r="AB70" s="2">
        <v>40</v>
      </c>
      <c r="AC70" s="2">
        <v>0</v>
      </c>
      <c r="AD70" s="2">
        <v>55</v>
      </c>
      <c r="AE70" s="2">
        <v>110</v>
      </c>
      <c r="BQ70" s="2"/>
      <c r="BR70" s="19" t="s">
        <v>134</v>
      </c>
      <c r="BS70" s="2">
        <v>2</v>
      </c>
      <c r="BT70" s="2">
        <v>2</v>
      </c>
      <c r="BU70" s="2">
        <v>10</v>
      </c>
      <c r="BV70" s="2">
        <v>0</v>
      </c>
      <c r="BW70" s="2">
        <v>6</v>
      </c>
      <c r="BX70" s="2">
        <v>27</v>
      </c>
      <c r="CG70" s="2"/>
    </row>
    <row r="71" spans="25:85" x14ac:dyDescent="0.25">
      <c r="Y71" s="19" t="s">
        <v>135</v>
      </c>
      <c r="Z71" s="2">
        <v>0</v>
      </c>
      <c r="AA71" s="2">
        <v>0</v>
      </c>
      <c r="AB71" s="2">
        <v>0</v>
      </c>
      <c r="AC71" s="2">
        <v>0</v>
      </c>
      <c r="AD71" s="2">
        <v>0</v>
      </c>
      <c r="AE71" s="2">
        <v>0</v>
      </c>
      <c r="BQ71" s="2"/>
      <c r="BR71" s="19" t="s">
        <v>135</v>
      </c>
      <c r="BS71" s="2">
        <v>0</v>
      </c>
      <c r="BT71" s="2">
        <v>0</v>
      </c>
      <c r="BU71" s="2">
        <v>0</v>
      </c>
      <c r="BV71" s="2">
        <v>0</v>
      </c>
      <c r="BW71" s="2">
        <v>0</v>
      </c>
      <c r="BX71" s="2">
        <v>0</v>
      </c>
      <c r="CG71" s="2"/>
    </row>
    <row r="72" spans="25:85" x14ac:dyDescent="0.25">
      <c r="Y72" s="19" t="s">
        <v>136</v>
      </c>
      <c r="Z72" s="2">
        <v>0</v>
      </c>
      <c r="AA72" s="2">
        <v>0</v>
      </c>
      <c r="AB72" s="2">
        <v>31</v>
      </c>
      <c r="AC72" s="2">
        <v>0</v>
      </c>
      <c r="AD72" s="2">
        <v>0</v>
      </c>
      <c r="AE72" s="2">
        <v>0</v>
      </c>
      <c r="BQ72" s="2"/>
      <c r="BR72" s="19" t="s">
        <v>136</v>
      </c>
      <c r="BS72" s="2">
        <v>0</v>
      </c>
      <c r="BT72" s="2">
        <v>0</v>
      </c>
      <c r="BU72" s="2">
        <v>7</v>
      </c>
      <c r="BV72" s="2">
        <v>0</v>
      </c>
      <c r="BW72" s="2">
        <v>0</v>
      </c>
      <c r="BX72" s="2">
        <v>0</v>
      </c>
      <c r="CG72" s="2"/>
    </row>
    <row r="73" spans="25:85" x14ac:dyDescent="0.25">
      <c r="Y73" s="19" t="s">
        <v>137</v>
      </c>
      <c r="Z73" s="2">
        <v>7</v>
      </c>
      <c r="AA73" s="2">
        <v>0</v>
      </c>
      <c r="AB73" s="2">
        <v>0</v>
      </c>
      <c r="AC73" s="2">
        <v>0</v>
      </c>
      <c r="AD73" s="2">
        <v>0</v>
      </c>
      <c r="AE73" s="2">
        <v>4</v>
      </c>
      <c r="BQ73" s="2"/>
      <c r="BR73" s="19" t="s">
        <v>137</v>
      </c>
      <c r="BS73" s="2">
        <v>1</v>
      </c>
      <c r="BT73" s="2">
        <v>0</v>
      </c>
      <c r="BU73" s="2">
        <v>0</v>
      </c>
      <c r="BV73" s="2">
        <v>0</v>
      </c>
      <c r="BW73" s="2">
        <v>0</v>
      </c>
      <c r="BX73" s="2">
        <v>1</v>
      </c>
      <c r="CG73" s="2"/>
    </row>
    <row r="74" spans="25:85" x14ac:dyDescent="0.25">
      <c r="Y74" s="19" t="s">
        <v>138</v>
      </c>
      <c r="Z74" s="2">
        <v>0</v>
      </c>
      <c r="AA74" s="2">
        <v>0</v>
      </c>
      <c r="AB74" s="2">
        <v>0</v>
      </c>
      <c r="AC74" s="2">
        <v>0</v>
      </c>
      <c r="AD74" s="2">
        <v>0</v>
      </c>
      <c r="AE74" s="2">
        <v>0</v>
      </c>
      <c r="BQ74" s="2"/>
      <c r="BR74" s="19" t="s">
        <v>138</v>
      </c>
      <c r="BS74" s="2">
        <v>0</v>
      </c>
      <c r="BT74" s="2">
        <v>0</v>
      </c>
      <c r="BU74" s="2">
        <v>0</v>
      </c>
      <c r="BV74" s="2">
        <v>0</v>
      </c>
      <c r="BW74" s="2">
        <v>0</v>
      </c>
      <c r="BX74" s="2">
        <v>0</v>
      </c>
      <c r="CG74" s="2"/>
    </row>
    <row r="75" spans="25:85" x14ac:dyDescent="0.25">
      <c r="Y75" s="19" t="s">
        <v>139</v>
      </c>
      <c r="Z75" s="2">
        <v>0</v>
      </c>
      <c r="AA75" s="2">
        <v>0</v>
      </c>
      <c r="AB75" s="2">
        <v>0</v>
      </c>
      <c r="AC75" s="2">
        <v>0</v>
      </c>
      <c r="AD75" s="2">
        <v>0</v>
      </c>
      <c r="AE75" s="2">
        <v>0</v>
      </c>
      <c r="BQ75" s="2"/>
      <c r="BR75" s="19" t="s">
        <v>139</v>
      </c>
      <c r="BS75" s="2">
        <v>0</v>
      </c>
      <c r="BT75" s="2">
        <v>0</v>
      </c>
      <c r="BU75" s="2">
        <v>0</v>
      </c>
      <c r="BV75" s="2">
        <v>0</v>
      </c>
      <c r="BW75" s="2">
        <v>0</v>
      </c>
      <c r="BX75" s="2">
        <v>0</v>
      </c>
      <c r="CG75" s="2"/>
    </row>
    <row r="76" spans="25:85" x14ac:dyDescent="0.25">
      <c r="Y76" s="19" t="s">
        <v>140</v>
      </c>
      <c r="Z76" s="2">
        <v>0</v>
      </c>
      <c r="AA76" s="2">
        <v>0</v>
      </c>
      <c r="AB76" s="2">
        <v>75</v>
      </c>
      <c r="AC76" s="2">
        <v>55</v>
      </c>
      <c r="AD76" s="2">
        <v>77</v>
      </c>
      <c r="AE76" s="2">
        <v>48</v>
      </c>
      <c r="BQ76" s="2"/>
      <c r="BR76" s="19" t="s">
        <v>140</v>
      </c>
      <c r="BS76" s="2">
        <v>0</v>
      </c>
      <c r="BT76" s="2">
        <v>0</v>
      </c>
      <c r="BU76" s="2">
        <v>21</v>
      </c>
      <c r="BV76" s="2">
        <v>15</v>
      </c>
      <c r="BW76" s="2">
        <v>5</v>
      </c>
      <c r="BX76" s="2">
        <v>3</v>
      </c>
      <c r="CG76" s="2"/>
    </row>
    <row r="77" spans="25:85" x14ac:dyDescent="0.25">
      <c r="Y77" s="19" t="s">
        <v>141</v>
      </c>
      <c r="Z77" s="2">
        <v>13</v>
      </c>
      <c r="AA77" s="2">
        <v>28</v>
      </c>
      <c r="AB77" s="2">
        <v>6</v>
      </c>
      <c r="AC77" s="2">
        <v>5</v>
      </c>
      <c r="AD77" s="2">
        <v>16</v>
      </c>
      <c r="AE77" s="2">
        <v>7</v>
      </c>
      <c r="BQ77" s="2"/>
      <c r="BR77" s="19" t="s">
        <v>141</v>
      </c>
      <c r="BS77" s="2">
        <v>13</v>
      </c>
      <c r="BT77" s="2">
        <v>28</v>
      </c>
      <c r="BU77" s="2">
        <v>6</v>
      </c>
      <c r="BV77" s="2">
        <v>5</v>
      </c>
      <c r="BW77" s="2">
        <v>16</v>
      </c>
      <c r="BX77" s="2">
        <v>7</v>
      </c>
      <c r="CG77" s="2"/>
    </row>
    <row r="78" spans="25:85" x14ac:dyDescent="0.25">
      <c r="Y78" s="19" t="s">
        <v>142</v>
      </c>
      <c r="Z78" s="2">
        <v>364</v>
      </c>
      <c r="AA78" s="2">
        <v>196</v>
      </c>
      <c r="AB78" s="2">
        <v>348</v>
      </c>
      <c r="AC78" s="2">
        <v>84</v>
      </c>
      <c r="AD78" s="2">
        <v>0</v>
      </c>
      <c r="AE78" s="2">
        <v>0</v>
      </c>
      <c r="BQ78" s="2"/>
      <c r="BR78" s="19" t="s">
        <v>142</v>
      </c>
      <c r="BS78" s="2">
        <v>71</v>
      </c>
      <c r="BT78" s="2">
        <v>55</v>
      </c>
      <c r="BU78" s="2">
        <v>93</v>
      </c>
      <c r="BV78" s="2">
        <v>30</v>
      </c>
      <c r="BW78" s="2">
        <v>0</v>
      </c>
      <c r="BX78" s="2">
        <v>0</v>
      </c>
      <c r="CG78" s="2"/>
    </row>
    <row r="79" spans="25:85" x14ac:dyDescent="0.25">
      <c r="Y79" s="19" t="s">
        <v>143</v>
      </c>
      <c r="Z79" s="2">
        <v>0</v>
      </c>
      <c r="AA79" s="2">
        <v>0</v>
      </c>
      <c r="AB79" s="2">
        <v>0</v>
      </c>
      <c r="AC79" s="2">
        <v>0</v>
      </c>
      <c r="AD79" s="2">
        <v>0</v>
      </c>
      <c r="AE79" s="2">
        <v>0</v>
      </c>
      <c r="BQ79" s="2"/>
      <c r="BR79" s="19" t="s">
        <v>143</v>
      </c>
      <c r="BS79" s="2">
        <v>0</v>
      </c>
      <c r="BT79" s="2">
        <v>0</v>
      </c>
      <c r="BU79" s="2">
        <v>0</v>
      </c>
      <c r="BV79" s="2">
        <v>0</v>
      </c>
      <c r="BW79" s="2">
        <v>0</v>
      </c>
      <c r="BX79" s="2">
        <v>0</v>
      </c>
      <c r="CG79" s="2"/>
    </row>
    <row r="80" spans="25:85" x14ac:dyDescent="0.25">
      <c r="Y80" s="19" t="s">
        <v>144</v>
      </c>
      <c r="Z80" s="2">
        <v>0</v>
      </c>
      <c r="AA80" s="2">
        <v>0</v>
      </c>
      <c r="AB80" s="2">
        <v>0</v>
      </c>
      <c r="AC80" s="2">
        <v>0</v>
      </c>
      <c r="AD80" s="2">
        <v>0</v>
      </c>
      <c r="AE80" s="2">
        <v>0</v>
      </c>
      <c r="BQ80" s="2"/>
      <c r="BR80" s="19" t="s">
        <v>144</v>
      </c>
      <c r="BS80" s="2">
        <v>0</v>
      </c>
      <c r="BT80" s="2">
        <v>0</v>
      </c>
      <c r="BU80" s="2">
        <v>0</v>
      </c>
      <c r="BV80" s="2">
        <v>0</v>
      </c>
      <c r="BW80" s="2">
        <v>0</v>
      </c>
      <c r="BX80" s="2">
        <v>0</v>
      </c>
      <c r="CG80" s="2"/>
    </row>
    <row r="81" spans="25:85" x14ac:dyDescent="0.25">
      <c r="Y81" s="19" t="s">
        <v>145</v>
      </c>
      <c r="Z81" s="2">
        <v>0</v>
      </c>
      <c r="AA81" s="2">
        <v>0</v>
      </c>
      <c r="AB81" s="2">
        <v>15</v>
      </c>
      <c r="AC81" s="2">
        <v>0</v>
      </c>
      <c r="AD81" s="2">
        <v>0</v>
      </c>
      <c r="AE81" s="2">
        <v>0</v>
      </c>
      <c r="BQ81" s="2"/>
      <c r="BR81" s="19" t="s">
        <v>145</v>
      </c>
      <c r="BS81" s="2">
        <v>0</v>
      </c>
      <c r="BT81" s="2">
        <v>0</v>
      </c>
      <c r="BU81" s="2">
        <v>4</v>
      </c>
      <c r="BV81" s="2">
        <v>0</v>
      </c>
      <c r="BW81" s="2">
        <v>0</v>
      </c>
      <c r="BX81" s="2">
        <v>0</v>
      </c>
      <c r="CG81" s="2"/>
    </row>
    <row r="82" spans="25:85" x14ac:dyDescent="0.25">
      <c r="Y82" s="19" t="s">
        <v>146</v>
      </c>
      <c r="Z82" s="2">
        <v>0</v>
      </c>
      <c r="AA82" s="2">
        <v>0</v>
      </c>
      <c r="AB82" s="2">
        <v>0</v>
      </c>
      <c r="AC82" s="2">
        <v>0</v>
      </c>
      <c r="AD82" s="2">
        <v>0</v>
      </c>
      <c r="AE82" s="2">
        <v>0</v>
      </c>
      <c r="BQ82" s="2"/>
      <c r="BR82" s="19" t="s">
        <v>146</v>
      </c>
      <c r="BS82" s="2">
        <v>0</v>
      </c>
      <c r="BT82" s="2">
        <v>0</v>
      </c>
      <c r="BU82" s="2">
        <v>0</v>
      </c>
      <c r="BV82" s="2">
        <v>0</v>
      </c>
      <c r="BW82" s="2">
        <v>0</v>
      </c>
      <c r="BX82" s="2">
        <v>0</v>
      </c>
      <c r="CG82" s="2"/>
    </row>
    <row r="83" spans="25:85" x14ac:dyDescent="0.25">
      <c r="Y83" s="19" t="s">
        <v>147</v>
      </c>
      <c r="Z83" s="2">
        <v>0</v>
      </c>
      <c r="AA83" s="2">
        <v>0</v>
      </c>
      <c r="AB83" s="2">
        <v>2</v>
      </c>
      <c r="AC83" s="2">
        <v>1</v>
      </c>
      <c r="AD83" s="2">
        <v>1</v>
      </c>
      <c r="AE83" s="2">
        <v>16</v>
      </c>
      <c r="BQ83" s="2"/>
      <c r="BR83" s="19" t="s">
        <v>147</v>
      </c>
      <c r="BS83" s="2">
        <v>0</v>
      </c>
      <c r="BT83" s="2">
        <v>0</v>
      </c>
      <c r="BU83" s="2">
        <v>0</v>
      </c>
      <c r="BV83" s="2">
        <v>0</v>
      </c>
      <c r="BW83" s="2">
        <v>0</v>
      </c>
      <c r="BX83" s="2">
        <v>0</v>
      </c>
      <c r="CG83" s="2"/>
    </row>
    <row r="84" spans="25:85" x14ac:dyDescent="0.25">
      <c r="Y84" s="19" t="s">
        <v>148</v>
      </c>
      <c r="Z84" s="2">
        <v>24</v>
      </c>
      <c r="AA84" s="2">
        <v>4</v>
      </c>
      <c r="AB84" s="2">
        <v>18</v>
      </c>
      <c r="AC84" s="2">
        <v>35</v>
      </c>
      <c r="AD84" s="2">
        <v>6</v>
      </c>
      <c r="AE84" s="2">
        <v>7</v>
      </c>
      <c r="BQ84" s="2"/>
      <c r="BR84" s="19" t="s">
        <v>148</v>
      </c>
      <c r="BS84" s="2">
        <v>4</v>
      </c>
      <c r="BT84" s="2">
        <v>3</v>
      </c>
      <c r="BU84" s="2">
        <v>3</v>
      </c>
      <c r="BV84" s="2">
        <v>6</v>
      </c>
      <c r="BW84" s="2">
        <v>2</v>
      </c>
      <c r="BX84" s="2">
        <v>5</v>
      </c>
      <c r="CG84" s="2"/>
    </row>
    <row r="85" spans="25:85" x14ac:dyDescent="0.25">
      <c r="Y85" s="19" t="s">
        <v>149</v>
      </c>
      <c r="Z85" s="2">
        <v>0</v>
      </c>
      <c r="AA85" s="2">
        <v>0</v>
      </c>
      <c r="AB85" s="2">
        <v>24</v>
      </c>
      <c r="AC85" s="2">
        <v>277</v>
      </c>
      <c r="AD85" s="2">
        <v>99</v>
      </c>
      <c r="AE85" s="2">
        <v>6</v>
      </c>
      <c r="BQ85" s="2"/>
      <c r="BR85" s="19" t="s">
        <v>149</v>
      </c>
      <c r="BS85" s="2">
        <v>0</v>
      </c>
      <c r="BT85" s="2">
        <v>0</v>
      </c>
      <c r="BU85" s="2">
        <v>4</v>
      </c>
      <c r="BV85" s="2">
        <v>83</v>
      </c>
      <c r="BW85" s="2">
        <v>32</v>
      </c>
      <c r="BX85" s="2">
        <v>2</v>
      </c>
      <c r="CG85" s="2"/>
    </row>
    <row r="86" spans="25:85" x14ac:dyDescent="0.25">
      <c r="Y86" s="19" t="s">
        <v>150</v>
      </c>
      <c r="Z86" s="2">
        <v>116</v>
      </c>
      <c r="AA86" s="2">
        <v>15</v>
      </c>
      <c r="AB86" s="2">
        <v>24</v>
      </c>
      <c r="AC86" s="2">
        <v>12</v>
      </c>
      <c r="AD86" s="2">
        <v>32</v>
      </c>
      <c r="AE86" s="2">
        <v>16</v>
      </c>
      <c r="BQ86" s="2"/>
      <c r="BR86" s="19" t="s">
        <v>150</v>
      </c>
      <c r="BS86" s="2">
        <v>38</v>
      </c>
      <c r="BT86" s="2">
        <v>12</v>
      </c>
      <c r="BU86" s="2">
        <v>7</v>
      </c>
      <c r="BV86" s="2">
        <v>3</v>
      </c>
      <c r="BW86" s="2">
        <v>8</v>
      </c>
      <c r="BX86" s="2">
        <v>6</v>
      </c>
      <c r="CG86" s="2"/>
    </row>
    <row r="87" spans="25:85" x14ac:dyDescent="0.25">
      <c r="Y87" s="19" t="s">
        <v>151</v>
      </c>
      <c r="Z87" s="2">
        <v>0</v>
      </c>
      <c r="AA87" s="2">
        <v>0</v>
      </c>
      <c r="AB87" s="2">
        <v>7</v>
      </c>
      <c r="AC87" s="2">
        <v>0</v>
      </c>
      <c r="AD87" s="2">
        <v>0</v>
      </c>
      <c r="AE87" s="2">
        <v>7</v>
      </c>
      <c r="BQ87" s="2"/>
      <c r="BR87" s="19" t="s">
        <v>151</v>
      </c>
      <c r="BS87" s="2">
        <v>0</v>
      </c>
      <c r="BT87" s="2">
        <v>0</v>
      </c>
      <c r="BU87" s="2">
        <v>7</v>
      </c>
      <c r="BV87" s="2">
        <v>0</v>
      </c>
      <c r="BW87" s="2">
        <v>0</v>
      </c>
      <c r="BX87" s="2">
        <v>7</v>
      </c>
      <c r="CG87" s="2"/>
    </row>
    <row r="88" spans="25:85" x14ac:dyDescent="0.25">
      <c r="Y88" s="19" t="s">
        <v>152</v>
      </c>
      <c r="Z88" s="2">
        <v>0</v>
      </c>
      <c r="AA88" s="2">
        <v>0</v>
      </c>
      <c r="AB88" s="2">
        <v>0</v>
      </c>
      <c r="AC88" s="2">
        <v>0</v>
      </c>
      <c r="AD88" s="2">
        <v>0</v>
      </c>
      <c r="AE88" s="2">
        <v>0</v>
      </c>
      <c r="BQ88" s="2"/>
      <c r="BR88" s="19" t="s">
        <v>152</v>
      </c>
      <c r="BS88" s="2">
        <v>0</v>
      </c>
      <c r="BT88" s="2">
        <v>0</v>
      </c>
      <c r="BU88" s="2">
        <v>0</v>
      </c>
      <c r="BV88" s="2">
        <v>0</v>
      </c>
      <c r="BW88" s="2">
        <v>0</v>
      </c>
      <c r="BX88" s="2">
        <v>0</v>
      </c>
      <c r="CG88" s="2"/>
    </row>
    <row r="89" spans="25:85" x14ac:dyDescent="0.25">
      <c r="Y89" s="19" t="s">
        <v>153</v>
      </c>
      <c r="Z89" s="2">
        <v>42</v>
      </c>
      <c r="AA89" s="2">
        <v>206</v>
      </c>
      <c r="AB89" s="2">
        <v>70</v>
      </c>
      <c r="AC89" s="2">
        <v>16</v>
      </c>
      <c r="AD89" s="2">
        <v>10</v>
      </c>
      <c r="AE89" s="2">
        <v>34</v>
      </c>
      <c r="BQ89" s="2"/>
      <c r="BR89" s="19" t="s">
        <v>153</v>
      </c>
      <c r="BS89" s="2">
        <v>3</v>
      </c>
      <c r="BT89" s="2">
        <v>5</v>
      </c>
      <c r="BU89" s="2">
        <v>9</v>
      </c>
      <c r="BV89" s="2">
        <v>3</v>
      </c>
      <c r="BW89" s="2">
        <v>6</v>
      </c>
      <c r="BX89" s="2">
        <v>2</v>
      </c>
      <c r="CG89" s="2"/>
    </row>
    <row r="90" spans="25:85" x14ac:dyDescent="0.25">
      <c r="Y90" s="19" t="s">
        <v>154</v>
      </c>
      <c r="Z90" s="2">
        <v>0</v>
      </c>
      <c r="AA90" s="2">
        <v>0</v>
      </c>
      <c r="AB90" s="2">
        <v>19</v>
      </c>
      <c r="AC90" s="2">
        <v>0</v>
      </c>
      <c r="AD90" s="2">
        <v>0</v>
      </c>
      <c r="AE90" s="2">
        <v>1</v>
      </c>
      <c r="BQ90" s="2"/>
      <c r="BR90" s="19" t="s">
        <v>154</v>
      </c>
      <c r="BS90" s="2">
        <v>0</v>
      </c>
      <c r="BT90" s="2">
        <v>0</v>
      </c>
      <c r="BU90" s="2">
        <v>19</v>
      </c>
      <c r="BV90" s="2">
        <v>0</v>
      </c>
      <c r="BW90" s="2">
        <v>0</v>
      </c>
      <c r="BX90" s="2">
        <v>0</v>
      </c>
      <c r="CG90" s="2"/>
    </row>
    <row r="91" spans="25:85" x14ac:dyDescent="0.25">
      <c r="Y91" s="19" t="s">
        <v>155</v>
      </c>
      <c r="Z91" s="2">
        <v>1</v>
      </c>
      <c r="AA91" s="2">
        <v>6</v>
      </c>
      <c r="AB91" s="2">
        <v>20</v>
      </c>
      <c r="AC91" s="2">
        <v>55</v>
      </c>
      <c r="AD91" s="2">
        <v>69</v>
      </c>
      <c r="AE91" s="2">
        <v>42</v>
      </c>
      <c r="BQ91" s="2"/>
      <c r="BR91" s="19" t="s">
        <v>155</v>
      </c>
      <c r="BS91" s="2">
        <v>0</v>
      </c>
      <c r="BT91" s="2">
        <v>0</v>
      </c>
      <c r="BU91" s="2">
        <v>0</v>
      </c>
      <c r="BV91" s="2">
        <v>0</v>
      </c>
      <c r="BW91" s="2">
        <v>0</v>
      </c>
      <c r="BX91" s="2">
        <v>0</v>
      </c>
      <c r="CG91" s="2"/>
    </row>
    <row r="92" spans="25:85" x14ac:dyDescent="0.25">
      <c r="Y92" s="19" t="s">
        <v>156</v>
      </c>
      <c r="Z92" s="2">
        <v>0</v>
      </c>
      <c r="AA92" s="2">
        <v>0</v>
      </c>
      <c r="AB92" s="2">
        <v>0</v>
      </c>
      <c r="AC92" s="2">
        <v>0</v>
      </c>
      <c r="AD92" s="2">
        <v>0</v>
      </c>
      <c r="AE92" s="2">
        <v>0</v>
      </c>
      <c r="BQ92" s="2"/>
      <c r="BR92" s="19" t="s">
        <v>156</v>
      </c>
      <c r="BS92" s="2">
        <v>0</v>
      </c>
      <c r="BT92" s="2">
        <v>0</v>
      </c>
      <c r="BU92" s="2">
        <v>0</v>
      </c>
      <c r="BV92" s="2">
        <v>0</v>
      </c>
      <c r="BW92" s="2">
        <v>0</v>
      </c>
      <c r="BX92" s="2">
        <v>0</v>
      </c>
      <c r="CG92" s="2"/>
    </row>
    <row r="93" spans="25:85" x14ac:dyDescent="0.25">
      <c r="Y93" s="19" t="s">
        <v>157</v>
      </c>
      <c r="Z93" s="2">
        <v>0</v>
      </c>
      <c r="AA93" s="2">
        <v>0</v>
      </c>
      <c r="AB93" s="2">
        <v>0</v>
      </c>
      <c r="AC93" s="2">
        <v>0</v>
      </c>
      <c r="AD93" s="2">
        <v>0</v>
      </c>
      <c r="AE93" s="2">
        <v>0</v>
      </c>
      <c r="BQ93" s="2"/>
      <c r="BR93" s="19" t="s">
        <v>157</v>
      </c>
      <c r="BS93" s="2">
        <v>0</v>
      </c>
      <c r="BT93" s="2">
        <v>0</v>
      </c>
      <c r="BU93" s="2">
        <v>0</v>
      </c>
      <c r="BV93" s="2">
        <v>0</v>
      </c>
      <c r="BW93" s="2">
        <v>0</v>
      </c>
      <c r="BX93" s="2">
        <v>0</v>
      </c>
      <c r="CG93" s="2"/>
    </row>
    <row r="94" spans="25:85" x14ac:dyDescent="0.25">
      <c r="Y94" s="19" t="s">
        <v>158</v>
      </c>
      <c r="Z94" s="2">
        <v>23</v>
      </c>
      <c r="AA94" s="2">
        <v>56</v>
      </c>
      <c r="AB94" s="2">
        <v>93</v>
      </c>
      <c r="AC94" s="2">
        <v>0</v>
      </c>
      <c r="AD94" s="2">
        <v>1</v>
      </c>
      <c r="AE94" s="2">
        <v>65</v>
      </c>
      <c r="BQ94" s="2"/>
      <c r="BR94" s="19" t="s">
        <v>158</v>
      </c>
      <c r="BS94" s="2">
        <v>23</v>
      </c>
      <c r="BT94" s="2">
        <v>56</v>
      </c>
      <c r="BU94" s="2">
        <v>93</v>
      </c>
      <c r="BV94" s="2">
        <v>0</v>
      </c>
      <c r="BW94" s="2">
        <v>1</v>
      </c>
      <c r="BX94" s="2">
        <v>19</v>
      </c>
      <c r="CG94" s="2"/>
    </row>
    <row r="95" spans="25:85" x14ac:dyDescent="0.25">
      <c r="Y95" s="19" t="s">
        <v>159</v>
      </c>
      <c r="Z95" s="2">
        <v>0</v>
      </c>
      <c r="AA95" s="2">
        <v>0</v>
      </c>
      <c r="AB95" s="2">
        <v>0</v>
      </c>
      <c r="AC95" s="2">
        <v>0</v>
      </c>
      <c r="AD95" s="2">
        <v>0</v>
      </c>
      <c r="AE95" s="2">
        <v>0</v>
      </c>
      <c r="BQ95" s="2"/>
      <c r="BR95" s="19" t="s">
        <v>159</v>
      </c>
      <c r="BS95" s="2">
        <v>0</v>
      </c>
      <c r="BT95" s="2">
        <v>0</v>
      </c>
      <c r="BU95" s="2">
        <v>0</v>
      </c>
      <c r="BV95" s="2">
        <v>0</v>
      </c>
      <c r="BW95" s="2">
        <v>0</v>
      </c>
      <c r="BX95" s="2">
        <v>0</v>
      </c>
      <c r="CG95" s="2"/>
    </row>
    <row r="96" spans="25:85" x14ac:dyDescent="0.25">
      <c r="Y96" s="19" t="s">
        <v>160</v>
      </c>
      <c r="Z96" s="2">
        <v>16</v>
      </c>
      <c r="AA96" s="2">
        <v>0</v>
      </c>
      <c r="AB96" s="2">
        <v>0</v>
      </c>
      <c r="AC96" s="2">
        <v>0</v>
      </c>
      <c r="AD96" s="2">
        <v>0</v>
      </c>
      <c r="AE96" s="2">
        <v>0</v>
      </c>
      <c r="BQ96" s="2"/>
      <c r="BR96" s="19" t="s">
        <v>160</v>
      </c>
      <c r="BS96" s="2">
        <v>0</v>
      </c>
      <c r="BT96" s="2">
        <v>0</v>
      </c>
      <c r="BU96" s="2">
        <v>0</v>
      </c>
      <c r="BV96" s="2">
        <v>0</v>
      </c>
      <c r="BW96" s="2">
        <v>0</v>
      </c>
      <c r="BX96" s="2">
        <v>0</v>
      </c>
      <c r="CG96" s="2"/>
    </row>
    <row r="97" spans="25:85" x14ac:dyDescent="0.25">
      <c r="Y97" s="19" t="s">
        <v>161</v>
      </c>
      <c r="Z97" s="2">
        <v>24</v>
      </c>
      <c r="AA97" s="2">
        <v>0</v>
      </c>
      <c r="AB97" s="2">
        <v>14</v>
      </c>
      <c r="AC97" s="2">
        <v>0</v>
      </c>
      <c r="AD97" s="2">
        <v>0</v>
      </c>
      <c r="AE97" s="2">
        <v>0</v>
      </c>
      <c r="BQ97" s="2"/>
      <c r="BR97" s="19" t="s">
        <v>161</v>
      </c>
      <c r="BS97" s="2">
        <v>8</v>
      </c>
      <c r="BT97" s="2">
        <v>0</v>
      </c>
      <c r="BU97" s="2">
        <v>0</v>
      </c>
      <c r="BV97" s="2">
        <v>0</v>
      </c>
      <c r="BW97" s="2">
        <v>0</v>
      </c>
      <c r="BX97" s="2">
        <v>0</v>
      </c>
      <c r="CG97" s="2"/>
    </row>
    <row r="98" spans="25:85" x14ac:dyDescent="0.25">
      <c r="Y98" s="19" t="s">
        <v>162</v>
      </c>
      <c r="Z98" s="2">
        <v>0</v>
      </c>
      <c r="AA98" s="2">
        <v>0</v>
      </c>
      <c r="AB98" s="2">
        <v>0</v>
      </c>
      <c r="AC98" s="2">
        <v>24</v>
      </c>
      <c r="AD98" s="2">
        <v>18</v>
      </c>
      <c r="AE98" s="2">
        <v>0</v>
      </c>
      <c r="BQ98" s="2"/>
      <c r="BR98" s="19" t="s">
        <v>162</v>
      </c>
      <c r="BS98" s="2">
        <v>0</v>
      </c>
      <c r="BT98" s="2">
        <v>0</v>
      </c>
      <c r="BU98" s="2">
        <v>0</v>
      </c>
      <c r="BV98" s="2">
        <v>4</v>
      </c>
      <c r="BW98" s="2">
        <v>8</v>
      </c>
      <c r="BX98" s="2">
        <v>0</v>
      </c>
      <c r="CG98" s="2"/>
    </row>
    <row r="99" spans="25:85" x14ac:dyDescent="0.25">
      <c r="Y99" s="19" t="s">
        <v>163</v>
      </c>
      <c r="Z99" s="2">
        <v>0</v>
      </c>
      <c r="AA99" s="2">
        <v>0</v>
      </c>
      <c r="AB99" s="2">
        <v>126</v>
      </c>
      <c r="AC99" s="2">
        <v>63</v>
      </c>
      <c r="AD99" s="2">
        <v>0</v>
      </c>
      <c r="AE99" s="2">
        <v>0</v>
      </c>
      <c r="BQ99" s="2"/>
      <c r="BR99" s="19" t="s">
        <v>163</v>
      </c>
      <c r="BS99" s="2">
        <v>0</v>
      </c>
      <c r="BT99" s="2">
        <v>0</v>
      </c>
      <c r="BU99" s="2">
        <v>4</v>
      </c>
      <c r="BV99" s="2">
        <v>7</v>
      </c>
      <c r="BW99" s="2">
        <v>0</v>
      </c>
      <c r="BX99" s="2">
        <v>0</v>
      </c>
      <c r="CG99" s="2"/>
    </row>
    <row r="100" spans="25:85" x14ac:dyDescent="0.25">
      <c r="Y100" s="19" t="s">
        <v>164</v>
      </c>
      <c r="Z100" s="2">
        <v>0</v>
      </c>
      <c r="AA100" s="2">
        <v>0</v>
      </c>
      <c r="AB100" s="2">
        <v>0</v>
      </c>
      <c r="AC100" s="2">
        <v>0</v>
      </c>
      <c r="AD100" s="2">
        <v>0</v>
      </c>
      <c r="AE100" s="2">
        <v>0</v>
      </c>
      <c r="BQ100" s="2"/>
      <c r="BR100" s="19" t="s">
        <v>164</v>
      </c>
      <c r="BS100" s="2">
        <v>0</v>
      </c>
      <c r="BT100" s="2">
        <v>0</v>
      </c>
      <c r="BU100" s="2">
        <v>0</v>
      </c>
      <c r="BV100" s="2">
        <v>0</v>
      </c>
      <c r="BW100" s="2">
        <v>0</v>
      </c>
      <c r="BX100" s="2">
        <v>0</v>
      </c>
      <c r="CG100" s="2"/>
    </row>
    <row r="101" spans="25:85" x14ac:dyDescent="0.25">
      <c r="Y101" s="19" t="s">
        <v>165</v>
      </c>
      <c r="Z101" s="2">
        <v>0</v>
      </c>
      <c r="AA101" s="2">
        <v>0</v>
      </c>
      <c r="AB101" s="2">
        <v>60</v>
      </c>
      <c r="AC101" s="2">
        <v>192</v>
      </c>
      <c r="AD101" s="2">
        <v>126</v>
      </c>
      <c r="AE101" s="2">
        <v>135</v>
      </c>
      <c r="BQ101" s="2"/>
      <c r="BR101" s="19" t="s">
        <v>165</v>
      </c>
      <c r="BS101" s="2">
        <v>0</v>
      </c>
      <c r="BT101" s="2">
        <v>0</v>
      </c>
      <c r="BU101" s="2">
        <v>8</v>
      </c>
      <c r="BV101" s="2">
        <v>42</v>
      </c>
      <c r="BW101" s="2">
        <v>14</v>
      </c>
      <c r="BX101" s="2">
        <v>16</v>
      </c>
      <c r="CG101" s="2"/>
    </row>
    <row r="102" spans="25:85" x14ac:dyDescent="0.25">
      <c r="Y102" s="19" t="s">
        <v>166</v>
      </c>
      <c r="Z102" s="2">
        <v>160</v>
      </c>
      <c r="AA102" s="2">
        <v>93</v>
      </c>
      <c r="AB102" s="2">
        <v>54</v>
      </c>
      <c r="AC102" s="2">
        <v>54</v>
      </c>
      <c r="AD102" s="2">
        <v>128</v>
      </c>
      <c r="AE102" s="2">
        <v>360</v>
      </c>
      <c r="BQ102" s="2"/>
      <c r="BR102" s="19" t="s">
        <v>166</v>
      </c>
      <c r="BS102" s="2">
        <v>59</v>
      </c>
      <c r="BT102" s="2">
        <v>28</v>
      </c>
      <c r="BU102" s="2">
        <v>23</v>
      </c>
      <c r="BV102" s="2">
        <v>14</v>
      </c>
      <c r="BW102" s="2">
        <v>49</v>
      </c>
      <c r="BX102" s="2">
        <v>99</v>
      </c>
      <c r="CG102" s="2"/>
    </row>
    <row r="103" spans="25:85" x14ac:dyDescent="0.25">
      <c r="Y103" s="19" t="s">
        <v>167</v>
      </c>
      <c r="Z103" s="2">
        <v>0</v>
      </c>
      <c r="AA103" s="2">
        <v>0</v>
      </c>
      <c r="AB103" s="2">
        <v>0</v>
      </c>
      <c r="AC103" s="2">
        <v>0</v>
      </c>
      <c r="AD103" s="2">
        <v>0</v>
      </c>
      <c r="AE103" s="2">
        <v>0</v>
      </c>
      <c r="BQ103" s="2"/>
      <c r="BR103" s="19" t="s">
        <v>167</v>
      </c>
      <c r="BS103" s="2">
        <v>0</v>
      </c>
      <c r="BT103" s="2">
        <v>0</v>
      </c>
      <c r="BU103" s="2">
        <v>0</v>
      </c>
      <c r="BV103" s="2">
        <v>0</v>
      </c>
      <c r="BW103" s="2">
        <v>0</v>
      </c>
      <c r="BX103" s="2">
        <v>0</v>
      </c>
      <c r="CG103" s="2"/>
    </row>
    <row r="104" spans="25:85" x14ac:dyDescent="0.25">
      <c r="Y104" s="19" t="s">
        <v>168</v>
      </c>
      <c r="Z104" s="2">
        <v>0</v>
      </c>
      <c r="AA104" s="2">
        <v>0</v>
      </c>
      <c r="AB104" s="2">
        <v>0</v>
      </c>
      <c r="AC104" s="2">
        <v>0</v>
      </c>
      <c r="AD104" s="2">
        <v>0</v>
      </c>
      <c r="AE104" s="2">
        <v>0</v>
      </c>
      <c r="BQ104" s="2"/>
      <c r="BR104" s="19" t="s">
        <v>168</v>
      </c>
      <c r="BS104" s="2">
        <v>0</v>
      </c>
      <c r="BT104" s="2">
        <v>0</v>
      </c>
      <c r="BU104" s="2">
        <v>0</v>
      </c>
      <c r="BV104" s="2">
        <v>0</v>
      </c>
      <c r="BW104" s="2">
        <v>0</v>
      </c>
      <c r="BX104" s="2">
        <v>0</v>
      </c>
      <c r="CG104" s="2"/>
    </row>
    <row r="105" spans="25:85" x14ac:dyDescent="0.25">
      <c r="Y105" s="19" t="s">
        <v>169</v>
      </c>
      <c r="Z105" s="2">
        <v>48</v>
      </c>
      <c r="AA105" s="2">
        <v>65</v>
      </c>
      <c r="AB105" s="2">
        <v>35</v>
      </c>
      <c r="AC105" s="2">
        <v>0</v>
      </c>
      <c r="AD105" s="2">
        <v>0</v>
      </c>
      <c r="AE105" s="2">
        <v>81</v>
      </c>
      <c r="BQ105" s="2"/>
      <c r="BR105" s="19" t="s">
        <v>169</v>
      </c>
      <c r="BS105" s="2">
        <v>48</v>
      </c>
      <c r="BT105" s="2">
        <v>65</v>
      </c>
      <c r="BU105" s="2">
        <v>35</v>
      </c>
      <c r="BV105" s="2">
        <v>0</v>
      </c>
      <c r="BW105" s="2">
        <v>0</v>
      </c>
      <c r="BX105" s="2">
        <v>4</v>
      </c>
      <c r="CG105" s="2"/>
    </row>
    <row r="106" spans="25:85" x14ac:dyDescent="0.25">
      <c r="Y106" s="19" t="s">
        <v>170</v>
      </c>
      <c r="Z106" s="2">
        <v>0</v>
      </c>
      <c r="AA106" s="2">
        <v>0</v>
      </c>
      <c r="AB106" s="2">
        <v>0</v>
      </c>
      <c r="AC106" s="2">
        <v>0</v>
      </c>
      <c r="AD106" s="2">
        <v>0</v>
      </c>
      <c r="AE106" s="2">
        <v>0</v>
      </c>
      <c r="BQ106" s="2"/>
      <c r="BR106" s="19" t="s">
        <v>170</v>
      </c>
      <c r="BS106" s="2">
        <v>0</v>
      </c>
      <c r="BT106" s="2">
        <v>0</v>
      </c>
      <c r="BU106" s="2">
        <v>0</v>
      </c>
      <c r="BV106" s="2">
        <v>0</v>
      </c>
      <c r="BW106" s="2">
        <v>0</v>
      </c>
      <c r="BX106" s="2">
        <v>0</v>
      </c>
      <c r="CG106" s="2"/>
    </row>
    <row r="107" spans="25:85" x14ac:dyDescent="0.25">
      <c r="Y107" s="19" t="s">
        <v>171</v>
      </c>
      <c r="Z107" s="2">
        <v>4</v>
      </c>
      <c r="AA107" s="2">
        <v>3</v>
      </c>
      <c r="AB107" s="2">
        <v>2</v>
      </c>
      <c r="AC107" s="2">
        <v>18</v>
      </c>
      <c r="AD107" s="2">
        <v>3</v>
      </c>
      <c r="AE107" s="2">
        <v>0</v>
      </c>
      <c r="BQ107" s="2"/>
      <c r="BR107" s="19" t="s">
        <v>171</v>
      </c>
      <c r="BS107" s="2">
        <v>4</v>
      </c>
      <c r="BT107" s="2">
        <v>1</v>
      </c>
      <c r="BU107" s="2">
        <v>2</v>
      </c>
      <c r="BV107" s="2">
        <v>3</v>
      </c>
      <c r="BW107" s="2">
        <v>2</v>
      </c>
      <c r="BX107" s="2">
        <v>0</v>
      </c>
      <c r="CG107" s="2"/>
    </row>
    <row r="108" spans="25:85" x14ac:dyDescent="0.25">
      <c r="Y108" s="19" t="s">
        <v>172</v>
      </c>
      <c r="Z108" s="2">
        <v>0</v>
      </c>
      <c r="AA108" s="2">
        <v>0</v>
      </c>
      <c r="AB108" s="2">
        <v>0</v>
      </c>
      <c r="AC108" s="2">
        <v>0</v>
      </c>
      <c r="AD108" s="2">
        <v>0</v>
      </c>
      <c r="AE108" s="2">
        <v>0</v>
      </c>
      <c r="BQ108" s="2"/>
      <c r="BR108" s="19" t="s">
        <v>172</v>
      </c>
      <c r="BS108" s="2">
        <v>0</v>
      </c>
      <c r="BT108" s="2">
        <v>0</v>
      </c>
      <c r="BU108" s="2">
        <v>0</v>
      </c>
      <c r="BV108" s="2">
        <v>0</v>
      </c>
      <c r="BW108" s="2">
        <v>0</v>
      </c>
      <c r="BX108" s="2">
        <v>0</v>
      </c>
      <c r="CG108" s="2"/>
    </row>
    <row r="109" spans="25:85" x14ac:dyDescent="0.25">
      <c r="Y109" s="19" t="s">
        <v>173</v>
      </c>
      <c r="Z109" s="2">
        <v>14</v>
      </c>
      <c r="AA109" s="2">
        <v>0</v>
      </c>
      <c r="AB109" s="2">
        <v>8</v>
      </c>
      <c r="AC109" s="2">
        <v>0</v>
      </c>
      <c r="AD109" s="2">
        <v>0</v>
      </c>
      <c r="AE109" s="2">
        <v>0</v>
      </c>
      <c r="BQ109" s="2"/>
      <c r="BR109" s="19" t="s">
        <v>173</v>
      </c>
      <c r="BS109" s="2">
        <v>4</v>
      </c>
      <c r="BT109" s="2">
        <v>0</v>
      </c>
      <c r="BU109" s="2">
        <v>2</v>
      </c>
      <c r="BV109" s="2">
        <v>0</v>
      </c>
      <c r="BW109" s="2">
        <v>0</v>
      </c>
      <c r="BX109" s="2">
        <v>0</v>
      </c>
      <c r="CG109" s="2"/>
    </row>
    <row r="110" spans="25:85" x14ac:dyDescent="0.25">
      <c r="Y110" s="19" t="s">
        <v>174</v>
      </c>
      <c r="Z110" s="2">
        <v>316</v>
      </c>
      <c r="AA110" s="2">
        <v>150</v>
      </c>
      <c r="AB110" s="2">
        <v>15</v>
      </c>
      <c r="AC110" s="2">
        <v>2</v>
      </c>
      <c r="AD110" s="2">
        <v>6</v>
      </c>
      <c r="AE110" s="2">
        <v>148</v>
      </c>
      <c r="BQ110" s="2"/>
      <c r="BR110" s="19" t="s">
        <v>174</v>
      </c>
      <c r="BS110" s="2">
        <v>116</v>
      </c>
      <c r="BT110" s="2">
        <v>79</v>
      </c>
      <c r="BU110" s="2">
        <v>3</v>
      </c>
      <c r="BV110" s="2">
        <v>0</v>
      </c>
      <c r="BW110" s="2">
        <v>3</v>
      </c>
      <c r="BX110" s="2">
        <v>51</v>
      </c>
      <c r="CG110" s="2"/>
    </row>
    <row r="111" spans="25:85" x14ac:dyDescent="0.25">
      <c r="Y111" s="19" t="s">
        <v>175</v>
      </c>
      <c r="Z111" s="2">
        <v>28</v>
      </c>
      <c r="AA111" s="2">
        <v>21</v>
      </c>
      <c r="AB111" s="2">
        <v>0</v>
      </c>
      <c r="AC111" s="2">
        <v>28</v>
      </c>
      <c r="AD111" s="2">
        <v>0</v>
      </c>
      <c r="AE111" s="2">
        <v>140</v>
      </c>
      <c r="BQ111" s="2"/>
      <c r="BR111" s="19" t="s">
        <v>175</v>
      </c>
      <c r="BS111" s="2">
        <v>16</v>
      </c>
      <c r="BT111" s="2">
        <v>9</v>
      </c>
      <c r="BU111" s="2">
        <v>0</v>
      </c>
      <c r="BV111" s="2">
        <v>0</v>
      </c>
      <c r="BW111" s="2">
        <v>0</v>
      </c>
      <c r="BX111" s="2">
        <v>23</v>
      </c>
      <c r="CG111" s="2"/>
    </row>
    <row r="112" spans="25:85" x14ac:dyDescent="0.25">
      <c r="Y112" s="19" t="s">
        <v>176</v>
      </c>
      <c r="Z112" s="2">
        <v>112</v>
      </c>
      <c r="AA112" s="2">
        <v>0</v>
      </c>
      <c r="AB112" s="2">
        <v>0</v>
      </c>
      <c r="AC112" s="2">
        <v>0</v>
      </c>
      <c r="AD112" s="2">
        <v>0</v>
      </c>
      <c r="AE112" s="2">
        <v>0</v>
      </c>
      <c r="BQ112" s="2"/>
      <c r="BR112" s="19" t="s">
        <v>176</v>
      </c>
      <c r="BS112" s="2">
        <v>30</v>
      </c>
      <c r="BT112" s="2">
        <v>0</v>
      </c>
      <c r="BU112" s="2">
        <v>0</v>
      </c>
      <c r="BV112" s="2">
        <v>0</v>
      </c>
      <c r="BW112" s="2">
        <v>0</v>
      </c>
      <c r="BX112" s="2">
        <v>0</v>
      </c>
      <c r="CG112" s="2"/>
    </row>
    <row r="113" spans="25:85" x14ac:dyDescent="0.25">
      <c r="Y113" s="19" t="s">
        <v>177</v>
      </c>
      <c r="Z113" s="2">
        <v>6</v>
      </c>
      <c r="AA113" s="2">
        <v>11</v>
      </c>
      <c r="AB113" s="2">
        <v>158</v>
      </c>
      <c r="AC113" s="2">
        <v>232</v>
      </c>
      <c r="AD113" s="2">
        <v>42</v>
      </c>
      <c r="AE113" s="2">
        <v>18</v>
      </c>
      <c r="BQ113" s="2"/>
      <c r="BR113" s="19" t="s">
        <v>177</v>
      </c>
      <c r="BS113" s="2">
        <v>2</v>
      </c>
      <c r="BT113" s="2">
        <v>0</v>
      </c>
      <c r="BU113" s="2">
        <v>20</v>
      </c>
      <c r="BV113" s="2">
        <v>9</v>
      </c>
      <c r="BW113" s="2">
        <v>7</v>
      </c>
      <c r="BX113" s="2">
        <v>0</v>
      </c>
      <c r="CG113" s="2"/>
    </row>
    <row r="114" spans="25:85" x14ac:dyDescent="0.25">
      <c r="Y114" s="19" t="s">
        <v>178</v>
      </c>
      <c r="Z114" s="2">
        <v>0</v>
      </c>
      <c r="AA114" s="2">
        <v>0</v>
      </c>
      <c r="AB114" s="2">
        <v>0</v>
      </c>
      <c r="AC114" s="2">
        <v>12</v>
      </c>
      <c r="AD114" s="2">
        <v>0</v>
      </c>
      <c r="AE114" s="2">
        <v>0</v>
      </c>
      <c r="BQ114" s="2"/>
      <c r="BR114" s="19" t="s">
        <v>178</v>
      </c>
      <c r="BS114" s="2">
        <v>0</v>
      </c>
      <c r="BT114" s="2">
        <v>0</v>
      </c>
      <c r="BU114" s="2">
        <v>0</v>
      </c>
      <c r="BV114" s="2">
        <v>7</v>
      </c>
      <c r="BW114" s="2">
        <v>0</v>
      </c>
      <c r="BX114" s="2">
        <v>0</v>
      </c>
      <c r="CG114" s="2"/>
    </row>
    <row r="115" spans="25:85" x14ac:dyDescent="0.25">
      <c r="Y115" s="19" t="s">
        <v>179</v>
      </c>
      <c r="Z115" s="2">
        <v>0</v>
      </c>
      <c r="AA115" s="2">
        <v>0</v>
      </c>
      <c r="AB115" s="2">
        <v>39</v>
      </c>
      <c r="AC115" s="2">
        <v>0</v>
      </c>
      <c r="AD115" s="2">
        <v>0</v>
      </c>
      <c r="AE115" s="2">
        <v>6</v>
      </c>
      <c r="BQ115" s="2"/>
      <c r="BR115" s="19" t="s">
        <v>179</v>
      </c>
      <c r="BS115" s="2">
        <v>0</v>
      </c>
      <c r="BT115" s="2">
        <v>0</v>
      </c>
      <c r="BU115" s="2">
        <v>9</v>
      </c>
      <c r="BV115" s="2">
        <v>0</v>
      </c>
      <c r="BW115" s="2">
        <v>0</v>
      </c>
      <c r="BX115" s="2">
        <v>2</v>
      </c>
      <c r="CG115" s="2"/>
    </row>
    <row r="116" spans="25:85" x14ac:dyDescent="0.25">
      <c r="Y116" s="19" t="s">
        <v>180</v>
      </c>
      <c r="Z116" s="2">
        <v>0</v>
      </c>
      <c r="AA116" s="2">
        <v>0</v>
      </c>
      <c r="AB116" s="2">
        <v>12</v>
      </c>
      <c r="AC116" s="2">
        <v>6</v>
      </c>
      <c r="AD116" s="2">
        <v>0</v>
      </c>
      <c r="AE116" s="2">
        <v>0</v>
      </c>
      <c r="BQ116" s="2"/>
      <c r="BR116" s="19" t="s">
        <v>180</v>
      </c>
      <c r="BS116" s="2">
        <v>0</v>
      </c>
      <c r="BT116" s="2">
        <v>0</v>
      </c>
      <c r="BU116" s="2">
        <v>2</v>
      </c>
      <c r="BV116" s="2">
        <v>0</v>
      </c>
      <c r="BW116" s="2">
        <v>0</v>
      </c>
      <c r="BX116" s="2">
        <v>0</v>
      </c>
      <c r="CG116" s="2"/>
    </row>
    <row r="117" spans="25:85" x14ac:dyDescent="0.25">
      <c r="Y117" s="19" t="s">
        <v>181</v>
      </c>
      <c r="Z117" s="2">
        <v>0</v>
      </c>
      <c r="AA117" s="2">
        <v>0</v>
      </c>
      <c r="AB117" s="2">
        <v>6</v>
      </c>
      <c r="AC117" s="2">
        <v>20</v>
      </c>
      <c r="AD117" s="2">
        <v>34</v>
      </c>
      <c r="AE117" s="2">
        <v>49</v>
      </c>
      <c r="BQ117" s="2"/>
      <c r="BR117" s="19" t="s">
        <v>181</v>
      </c>
      <c r="BS117" s="2">
        <v>0</v>
      </c>
      <c r="BT117" s="2">
        <v>0</v>
      </c>
      <c r="BU117" s="2">
        <v>1</v>
      </c>
      <c r="BV117" s="2">
        <v>5</v>
      </c>
      <c r="BW117" s="2">
        <v>3</v>
      </c>
      <c r="BX117" s="2">
        <v>32</v>
      </c>
      <c r="CG117" s="2"/>
    </row>
    <row r="118" spans="25:85" x14ac:dyDescent="0.25">
      <c r="Y118" s="19" t="s">
        <v>182</v>
      </c>
      <c r="Z118" s="2">
        <v>0</v>
      </c>
      <c r="AA118" s="2">
        <v>0</v>
      </c>
      <c r="AB118" s="2">
        <v>0</v>
      </c>
      <c r="AC118" s="2">
        <v>0</v>
      </c>
      <c r="AD118" s="2">
        <v>0</v>
      </c>
      <c r="AE118" s="2">
        <v>0</v>
      </c>
      <c r="BQ118" s="2"/>
      <c r="BR118" s="19" t="s">
        <v>182</v>
      </c>
      <c r="BS118" s="2">
        <v>0</v>
      </c>
      <c r="BT118" s="2">
        <v>0</v>
      </c>
      <c r="BU118" s="2">
        <v>0</v>
      </c>
      <c r="BV118" s="2">
        <v>0</v>
      </c>
      <c r="BW118" s="2">
        <v>0</v>
      </c>
      <c r="BX118" s="2">
        <v>0</v>
      </c>
      <c r="CG118" s="2"/>
    </row>
    <row r="119" spans="25:85" x14ac:dyDescent="0.25">
      <c r="Y119" s="19" t="s">
        <v>183</v>
      </c>
      <c r="Z119" s="2">
        <v>0</v>
      </c>
      <c r="AA119" s="2">
        <v>66</v>
      </c>
      <c r="AB119" s="2">
        <v>0</v>
      </c>
      <c r="AC119" s="2">
        <v>0</v>
      </c>
      <c r="AD119" s="2">
        <v>18</v>
      </c>
      <c r="AE119" s="2">
        <v>168</v>
      </c>
      <c r="BQ119" s="2"/>
      <c r="BR119" s="19" t="s">
        <v>183</v>
      </c>
      <c r="BS119" s="2">
        <v>0</v>
      </c>
      <c r="BT119" s="2">
        <v>6</v>
      </c>
      <c r="BU119" s="2">
        <v>0</v>
      </c>
      <c r="BV119" s="2">
        <v>0</v>
      </c>
      <c r="BW119" s="2">
        <v>6</v>
      </c>
      <c r="BX119" s="2">
        <v>38</v>
      </c>
      <c r="CG119" s="2"/>
    </row>
    <row r="120" spans="25:85" x14ac:dyDescent="0.25">
      <c r="Y120" s="19" t="s">
        <v>184</v>
      </c>
      <c r="Z120" s="2">
        <v>425</v>
      </c>
      <c r="AA120" s="2">
        <v>35</v>
      </c>
      <c r="AB120" s="2">
        <v>24</v>
      </c>
      <c r="AC120" s="2">
        <v>0</v>
      </c>
      <c r="AD120" s="2">
        <v>0</v>
      </c>
      <c r="AE120" s="2">
        <v>147</v>
      </c>
      <c r="BQ120" s="2"/>
      <c r="BR120" s="19" t="s">
        <v>184</v>
      </c>
      <c r="BS120" s="2">
        <v>112</v>
      </c>
      <c r="BT120" s="2">
        <v>8</v>
      </c>
      <c r="BU120" s="2">
        <v>3</v>
      </c>
      <c r="BV120" s="2">
        <v>0</v>
      </c>
      <c r="BW120" s="2">
        <v>0</v>
      </c>
      <c r="BX120" s="2">
        <v>24</v>
      </c>
      <c r="CG120" s="2"/>
    </row>
    <row r="121" spans="25:85" x14ac:dyDescent="0.25">
      <c r="Y121" s="19" t="s">
        <v>185</v>
      </c>
      <c r="Z121" s="2">
        <v>80</v>
      </c>
      <c r="AA121" s="2">
        <v>60</v>
      </c>
      <c r="AB121" s="2">
        <v>0</v>
      </c>
      <c r="AC121" s="2">
        <v>0</v>
      </c>
      <c r="AD121" s="2">
        <v>0</v>
      </c>
      <c r="AE121" s="2">
        <v>0</v>
      </c>
      <c r="BQ121" s="2"/>
      <c r="BR121" s="19" t="s">
        <v>185</v>
      </c>
      <c r="BS121" s="2">
        <v>13</v>
      </c>
      <c r="BT121" s="2">
        <v>32</v>
      </c>
      <c r="BU121" s="2">
        <v>0</v>
      </c>
      <c r="BV121" s="2">
        <v>0</v>
      </c>
      <c r="BW121" s="2">
        <v>0</v>
      </c>
      <c r="BX121" s="2">
        <v>0</v>
      </c>
      <c r="CG121" s="2"/>
    </row>
    <row r="122" spans="25:85" x14ac:dyDescent="0.25">
      <c r="Y122" s="19" t="s">
        <v>186</v>
      </c>
      <c r="Z122" s="2">
        <v>0</v>
      </c>
      <c r="AA122" s="2">
        <v>60</v>
      </c>
      <c r="AB122" s="2">
        <v>20</v>
      </c>
      <c r="AC122" s="2">
        <v>12</v>
      </c>
      <c r="AD122" s="2">
        <v>0</v>
      </c>
      <c r="AE122" s="2">
        <v>0</v>
      </c>
      <c r="BQ122" s="2"/>
      <c r="BR122" s="19" t="s">
        <v>186</v>
      </c>
      <c r="BS122" s="2">
        <v>0</v>
      </c>
      <c r="BT122" s="2">
        <v>0</v>
      </c>
      <c r="BU122" s="2">
        <v>1</v>
      </c>
      <c r="BV122" s="2">
        <v>3</v>
      </c>
      <c r="BW122" s="2">
        <v>0</v>
      </c>
      <c r="BX122" s="2">
        <v>0</v>
      </c>
      <c r="CG122" s="2"/>
    </row>
    <row r="123" spans="25:85" x14ac:dyDescent="0.25">
      <c r="Y123" s="19" t="s">
        <v>278</v>
      </c>
      <c r="Z123" s="2">
        <v>0</v>
      </c>
      <c r="AA123" s="2">
        <v>0</v>
      </c>
      <c r="AB123" s="2">
        <v>60</v>
      </c>
      <c r="AC123" s="2">
        <v>22</v>
      </c>
      <c r="AD123" s="2">
        <v>70</v>
      </c>
      <c r="AE123" s="2">
        <v>120</v>
      </c>
      <c r="BQ123" s="2"/>
      <c r="BR123" s="19" t="s">
        <v>278</v>
      </c>
      <c r="BS123" s="2">
        <v>0</v>
      </c>
      <c r="BT123" s="2">
        <v>0</v>
      </c>
      <c r="BU123" s="2">
        <v>5</v>
      </c>
      <c r="BV123" s="2">
        <v>3</v>
      </c>
      <c r="BW123" s="2">
        <v>14</v>
      </c>
      <c r="BX123" s="2">
        <v>14</v>
      </c>
      <c r="CG123" s="2"/>
    </row>
    <row r="124" spans="25:85" x14ac:dyDescent="0.25">
      <c r="Y124" s="19" t="s">
        <v>187</v>
      </c>
      <c r="Z124" s="2">
        <v>8</v>
      </c>
      <c r="AA124" s="2">
        <v>6</v>
      </c>
      <c r="AB124" s="2">
        <v>0</v>
      </c>
      <c r="AC124" s="2">
        <v>0</v>
      </c>
      <c r="AD124" s="2">
        <v>6</v>
      </c>
      <c r="AE124" s="2">
        <v>6</v>
      </c>
      <c r="BQ124" s="2"/>
      <c r="BR124" s="19" t="s">
        <v>187</v>
      </c>
      <c r="BS124" s="2">
        <v>0</v>
      </c>
      <c r="BT124" s="2">
        <v>3</v>
      </c>
      <c r="BU124" s="2">
        <v>0</v>
      </c>
      <c r="BV124" s="2">
        <v>0</v>
      </c>
      <c r="BW124" s="2">
        <v>0</v>
      </c>
      <c r="BX124" s="2">
        <v>2</v>
      </c>
      <c r="CG124" s="2"/>
    </row>
    <row r="125" spans="25:85" x14ac:dyDescent="0.25">
      <c r="Y125" s="19" t="s">
        <v>188</v>
      </c>
      <c r="Z125" s="2">
        <v>0</v>
      </c>
      <c r="AA125" s="2">
        <v>0</v>
      </c>
      <c r="AB125" s="2">
        <v>0</v>
      </c>
      <c r="AC125" s="2">
        <v>6</v>
      </c>
      <c r="AD125" s="2">
        <v>30</v>
      </c>
      <c r="AE125" s="2">
        <v>18</v>
      </c>
      <c r="BQ125" s="2"/>
      <c r="BR125" s="19" t="s">
        <v>188</v>
      </c>
      <c r="BS125" s="2">
        <v>0</v>
      </c>
      <c r="BT125" s="2">
        <v>0</v>
      </c>
      <c r="BU125" s="2">
        <v>0</v>
      </c>
      <c r="BV125" s="2">
        <v>0</v>
      </c>
      <c r="BW125" s="2">
        <v>0</v>
      </c>
      <c r="BX125" s="2">
        <v>1</v>
      </c>
      <c r="CG125" s="2"/>
    </row>
    <row r="126" spans="25:85" x14ac:dyDescent="0.25">
      <c r="Y126" s="19" t="s">
        <v>189</v>
      </c>
      <c r="Z126" s="2">
        <v>0</v>
      </c>
      <c r="AA126" s="2">
        <v>0</v>
      </c>
      <c r="AB126" s="2">
        <v>12</v>
      </c>
      <c r="AC126" s="2">
        <v>6</v>
      </c>
      <c r="AD126" s="2">
        <v>0</v>
      </c>
      <c r="AE126" s="2">
        <v>0</v>
      </c>
      <c r="BQ126" s="2"/>
      <c r="BR126" s="19" t="s">
        <v>189</v>
      </c>
      <c r="BS126" s="2">
        <v>0</v>
      </c>
      <c r="BT126" s="2">
        <v>0</v>
      </c>
      <c r="BU126" s="2">
        <v>3</v>
      </c>
      <c r="BV126" s="2">
        <v>6</v>
      </c>
      <c r="BW126" s="2">
        <v>0</v>
      </c>
      <c r="BX126" s="2">
        <v>0</v>
      </c>
      <c r="CG126" s="2"/>
    </row>
    <row r="127" spans="25:85" x14ac:dyDescent="0.25">
      <c r="Y127" s="19" t="s">
        <v>264</v>
      </c>
      <c r="Z127" s="2">
        <v>0</v>
      </c>
      <c r="AA127" s="2">
        <v>0</v>
      </c>
      <c r="AB127" s="2">
        <v>0</v>
      </c>
      <c r="AC127" s="2">
        <v>0</v>
      </c>
      <c r="AD127" s="2">
        <v>0</v>
      </c>
      <c r="AE127" s="2">
        <v>0</v>
      </c>
      <c r="BQ127" s="2"/>
      <c r="BR127" s="19" t="s">
        <v>264</v>
      </c>
      <c r="BS127" s="2">
        <v>0</v>
      </c>
      <c r="BT127" s="2">
        <v>0</v>
      </c>
      <c r="BU127" s="2">
        <v>0</v>
      </c>
      <c r="BV127" s="2">
        <v>0</v>
      </c>
      <c r="BW127" s="2">
        <v>0</v>
      </c>
      <c r="BX127" s="2">
        <v>0</v>
      </c>
      <c r="CG127" s="2"/>
    </row>
    <row r="128" spans="25:85" x14ac:dyDescent="0.25">
      <c r="Y128" s="19" t="s">
        <v>190</v>
      </c>
      <c r="Z128" s="2">
        <v>0</v>
      </c>
      <c r="AA128" s="2">
        <v>12</v>
      </c>
      <c r="AB128" s="2">
        <v>0</v>
      </c>
      <c r="AC128" s="2">
        <v>0</v>
      </c>
      <c r="AD128" s="2">
        <v>0</v>
      </c>
      <c r="AE128" s="2">
        <v>0</v>
      </c>
      <c r="BQ128" s="2"/>
      <c r="BR128" s="19" t="s">
        <v>190</v>
      </c>
      <c r="BS128" s="2">
        <v>0</v>
      </c>
      <c r="BT128" s="2">
        <v>0</v>
      </c>
      <c r="BU128" s="2">
        <v>0</v>
      </c>
      <c r="BV128" s="2">
        <v>0</v>
      </c>
      <c r="BW128" s="2">
        <v>0</v>
      </c>
      <c r="BX128" s="2">
        <v>0</v>
      </c>
      <c r="CG128" s="2"/>
    </row>
    <row r="129" spans="25:85" x14ac:dyDescent="0.25">
      <c r="Y129" s="19" t="s">
        <v>191</v>
      </c>
      <c r="Z129" s="2">
        <v>35</v>
      </c>
      <c r="AA129" s="2">
        <v>18</v>
      </c>
      <c r="AB129" s="2">
        <v>0</v>
      </c>
      <c r="AC129" s="2">
        <v>6</v>
      </c>
      <c r="AD129" s="2">
        <v>3</v>
      </c>
      <c r="AE129" s="2">
        <v>0</v>
      </c>
      <c r="BQ129" s="2"/>
      <c r="BR129" s="19" t="s">
        <v>191</v>
      </c>
      <c r="BS129" s="2">
        <v>28</v>
      </c>
      <c r="BT129" s="2">
        <v>16</v>
      </c>
      <c r="BU129" s="2">
        <v>0</v>
      </c>
      <c r="BV129" s="2">
        <v>6</v>
      </c>
      <c r="BW129" s="2">
        <v>3</v>
      </c>
      <c r="BX129" s="2">
        <v>0</v>
      </c>
      <c r="CG129" s="2"/>
    </row>
    <row r="130" spans="25:85" x14ac:dyDescent="0.25">
      <c r="Y130" s="19" t="s">
        <v>192</v>
      </c>
      <c r="Z130" s="2">
        <v>0</v>
      </c>
      <c r="AA130" s="2">
        <v>0</v>
      </c>
      <c r="AB130" s="2">
        <v>0</v>
      </c>
      <c r="AC130" s="2">
        <v>0</v>
      </c>
      <c r="AD130" s="2">
        <v>0</v>
      </c>
      <c r="AE130" s="2">
        <v>0</v>
      </c>
      <c r="BQ130" s="2"/>
      <c r="BR130" s="19" t="s">
        <v>192</v>
      </c>
      <c r="BS130" s="2">
        <v>0</v>
      </c>
      <c r="BT130" s="2">
        <v>0</v>
      </c>
      <c r="BU130" s="2">
        <v>0</v>
      </c>
      <c r="BV130" s="2">
        <v>0</v>
      </c>
      <c r="BW130" s="2">
        <v>0</v>
      </c>
      <c r="BX130" s="2">
        <v>0</v>
      </c>
      <c r="CG130" s="2"/>
    </row>
    <row r="131" spans="25:85" x14ac:dyDescent="0.25">
      <c r="Y131" s="19" t="s">
        <v>193</v>
      </c>
      <c r="Z131" s="2">
        <v>0</v>
      </c>
      <c r="AA131" s="2">
        <v>34</v>
      </c>
      <c r="AB131" s="2">
        <v>0</v>
      </c>
      <c r="AC131" s="2">
        <v>0</v>
      </c>
      <c r="AD131" s="2">
        <v>164</v>
      </c>
      <c r="AE131" s="2">
        <v>217</v>
      </c>
      <c r="BQ131" s="2"/>
      <c r="BR131" s="19" t="s">
        <v>193</v>
      </c>
      <c r="BS131" s="2">
        <v>0</v>
      </c>
      <c r="BT131" s="2">
        <v>12</v>
      </c>
      <c r="BU131" s="2">
        <v>0</v>
      </c>
      <c r="BV131" s="2">
        <v>0</v>
      </c>
      <c r="BW131" s="2">
        <v>18</v>
      </c>
      <c r="BX131" s="2">
        <v>55</v>
      </c>
      <c r="CG131" s="2"/>
    </row>
    <row r="132" spans="25:85" x14ac:dyDescent="0.25">
      <c r="Y132" s="19" t="s">
        <v>194</v>
      </c>
      <c r="Z132" s="2">
        <v>6</v>
      </c>
      <c r="AA132" s="2">
        <v>0</v>
      </c>
      <c r="AB132" s="2">
        <v>0</v>
      </c>
      <c r="AC132" s="2">
        <v>10</v>
      </c>
      <c r="AD132" s="2">
        <v>1</v>
      </c>
      <c r="AE132" s="2">
        <v>8</v>
      </c>
      <c r="BQ132" s="2"/>
      <c r="BR132" s="19" t="s">
        <v>194</v>
      </c>
      <c r="BS132" s="2">
        <v>1</v>
      </c>
      <c r="BT132" s="2">
        <v>0</v>
      </c>
      <c r="BU132" s="2">
        <v>0</v>
      </c>
      <c r="BV132" s="2">
        <v>4</v>
      </c>
      <c r="BW132" s="2">
        <v>0</v>
      </c>
      <c r="BX132" s="2">
        <v>0</v>
      </c>
      <c r="CG132" s="2"/>
    </row>
    <row r="133" spans="25:85" x14ac:dyDescent="0.25">
      <c r="Y133" s="19" t="s">
        <v>195</v>
      </c>
      <c r="Z133" s="2">
        <v>0</v>
      </c>
      <c r="AA133" s="2">
        <v>18</v>
      </c>
      <c r="AB133" s="2">
        <v>0</v>
      </c>
      <c r="AC133" s="2">
        <v>30</v>
      </c>
      <c r="AD133" s="2">
        <v>0</v>
      </c>
      <c r="AE133" s="2">
        <v>0</v>
      </c>
      <c r="BQ133" s="2"/>
      <c r="BR133" s="19" t="s">
        <v>195</v>
      </c>
      <c r="BS133" s="2">
        <v>0</v>
      </c>
      <c r="BT133" s="2">
        <v>1</v>
      </c>
      <c r="BU133" s="2">
        <v>0</v>
      </c>
      <c r="BV133" s="2">
        <v>18</v>
      </c>
      <c r="BW133" s="2">
        <v>0</v>
      </c>
      <c r="BX133" s="2">
        <v>0</v>
      </c>
      <c r="CG133" s="2"/>
    </row>
    <row r="134" spans="25:85" x14ac:dyDescent="0.25">
      <c r="Y134" s="19" t="s">
        <v>196</v>
      </c>
      <c r="Z134" s="2">
        <v>0</v>
      </c>
      <c r="AA134" s="2">
        <v>0</v>
      </c>
      <c r="AB134" s="2">
        <v>0</v>
      </c>
      <c r="AC134" s="2">
        <v>0</v>
      </c>
      <c r="AD134" s="2">
        <v>0</v>
      </c>
      <c r="AE134" s="2">
        <v>0</v>
      </c>
      <c r="BQ134" s="2"/>
      <c r="BR134" s="19" t="s">
        <v>196</v>
      </c>
      <c r="BS134" s="2">
        <v>0</v>
      </c>
      <c r="BT134" s="2">
        <v>0</v>
      </c>
      <c r="BU134" s="2">
        <v>0</v>
      </c>
      <c r="BV134" s="2">
        <v>0</v>
      </c>
      <c r="BW134" s="2">
        <v>0</v>
      </c>
      <c r="BX134" s="2">
        <v>0</v>
      </c>
      <c r="CG134" s="2"/>
    </row>
    <row r="135" spans="25:85" x14ac:dyDescent="0.25">
      <c r="Y135" s="19" t="s">
        <v>197</v>
      </c>
      <c r="Z135" s="2">
        <v>0</v>
      </c>
      <c r="AA135" s="2">
        <v>0</v>
      </c>
      <c r="AB135" s="2">
        <v>0</v>
      </c>
      <c r="AC135" s="2">
        <v>0</v>
      </c>
      <c r="AD135" s="2">
        <v>87</v>
      </c>
      <c r="AE135" s="2">
        <v>203</v>
      </c>
      <c r="BQ135" s="2"/>
      <c r="BR135" s="19" t="s">
        <v>197</v>
      </c>
      <c r="BS135" s="2">
        <v>0</v>
      </c>
      <c r="BT135" s="2">
        <v>0</v>
      </c>
      <c r="BU135" s="2">
        <v>0</v>
      </c>
      <c r="BV135" s="2">
        <v>0</v>
      </c>
      <c r="BW135" s="2">
        <v>2</v>
      </c>
      <c r="BX135" s="2">
        <v>24</v>
      </c>
      <c r="CG135" s="2"/>
    </row>
    <row r="136" spans="25:85" x14ac:dyDescent="0.25">
      <c r="Y136" s="19" t="s">
        <v>198</v>
      </c>
      <c r="Z136" s="2">
        <v>67</v>
      </c>
      <c r="AA136" s="2">
        <v>16</v>
      </c>
      <c r="AB136" s="2">
        <v>125</v>
      </c>
      <c r="AC136" s="2">
        <v>333</v>
      </c>
      <c r="AD136" s="2">
        <v>293</v>
      </c>
      <c r="AE136" s="2">
        <v>218</v>
      </c>
      <c r="BQ136" s="2"/>
      <c r="BR136" s="19" t="s">
        <v>198</v>
      </c>
      <c r="BS136" s="2">
        <v>8</v>
      </c>
      <c r="BT136" s="2">
        <v>0</v>
      </c>
      <c r="BU136" s="2">
        <v>19</v>
      </c>
      <c r="BV136" s="2">
        <v>36</v>
      </c>
      <c r="BW136" s="2">
        <v>21</v>
      </c>
      <c r="BX136" s="2">
        <v>28</v>
      </c>
      <c r="CG136" s="2"/>
    </row>
    <row r="137" spans="25:85" x14ac:dyDescent="0.25">
      <c r="Y137" s="19" t="s">
        <v>199</v>
      </c>
      <c r="Z137" s="2">
        <v>131</v>
      </c>
      <c r="AA137" s="2">
        <v>0</v>
      </c>
      <c r="AB137" s="2">
        <v>0</v>
      </c>
      <c r="AC137" s="2">
        <v>0</v>
      </c>
      <c r="AD137" s="2">
        <v>28</v>
      </c>
      <c r="AE137" s="2">
        <v>84</v>
      </c>
      <c r="BQ137" s="2"/>
      <c r="BR137" s="19" t="s">
        <v>199</v>
      </c>
      <c r="BS137" s="2">
        <v>62</v>
      </c>
      <c r="BT137" s="2">
        <v>0</v>
      </c>
      <c r="BU137" s="2">
        <v>0</v>
      </c>
      <c r="BV137" s="2">
        <v>0</v>
      </c>
      <c r="BW137" s="2">
        <v>0</v>
      </c>
      <c r="BX137" s="2">
        <v>9</v>
      </c>
      <c r="CG137" s="2"/>
    </row>
    <row r="138" spans="25:85" x14ac:dyDescent="0.25">
      <c r="Y138" s="19" t="s">
        <v>200</v>
      </c>
      <c r="Z138" s="2">
        <v>0</v>
      </c>
      <c r="AA138" s="2">
        <v>0</v>
      </c>
      <c r="AB138" s="2">
        <v>0</v>
      </c>
      <c r="AC138" s="2">
        <v>0</v>
      </c>
      <c r="AD138" s="2">
        <v>0</v>
      </c>
      <c r="AE138" s="2">
        <v>0</v>
      </c>
      <c r="BQ138" s="2"/>
      <c r="BR138" s="19" t="s">
        <v>200</v>
      </c>
      <c r="BS138" s="2">
        <v>0</v>
      </c>
      <c r="BT138" s="2">
        <v>0</v>
      </c>
      <c r="BU138" s="2">
        <v>0</v>
      </c>
      <c r="BV138" s="2">
        <v>0</v>
      </c>
      <c r="BW138" s="2">
        <v>0</v>
      </c>
      <c r="BX138" s="2">
        <v>0</v>
      </c>
      <c r="CG138" s="2"/>
    </row>
    <row r="139" spans="25:85" x14ac:dyDescent="0.25">
      <c r="Y139" s="19" t="s">
        <v>201</v>
      </c>
      <c r="Z139" s="2">
        <v>0</v>
      </c>
      <c r="AA139" s="2">
        <v>0</v>
      </c>
      <c r="AB139" s="2">
        <v>0</v>
      </c>
      <c r="AC139" s="2">
        <v>32</v>
      </c>
      <c r="AD139" s="2">
        <v>22</v>
      </c>
      <c r="AE139" s="2">
        <v>31</v>
      </c>
      <c r="BQ139" s="2"/>
      <c r="BR139" s="19" t="s">
        <v>201</v>
      </c>
      <c r="BS139" s="2">
        <v>0</v>
      </c>
      <c r="BT139" s="2">
        <v>0</v>
      </c>
      <c r="BU139" s="2">
        <v>0</v>
      </c>
      <c r="BV139" s="2">
        <v>1</v>
      </c>
      <c r="BW139" s="2">
        <v>22</v>
      </c>
      <c r="BX139" s="2">
        <v>3</v>
      </c>
      <c r="CG139" s="2"/>
    </row>
    <row r="140" spans="25:85" x14ac:dyDescent="0.25">
      <c r="Y140" s="19" t="s">
        <v>202</v>
      </c>
      <c r="Z140" s="2">
        <v>0</v>
      </c>
      <c r="AA140" s="2">
        <v>6</v>
      </c>
      <c r="AB140" s="2">
        <v>10</v>
      </c>
      <c r="AC140" s="2">
        <v>38</v>
      </c>
      <c r="AD140" s="2">
        <v>212</v>
      </c>
      <c r="AE140" s="2">
        <v>310</v>
      </c>
      <c r="BQ140" s="2"/>
      <c r="BR140" s="19" t="s">
        <v>202</v>
      </c>
      <c r="BS140" s="2">
        <v>0</v>
      </c>
      <c r="BT140" s="2">
        <v>0</v>
      </c>
      <c r="BU140" s="2">
        <v>2</v>
      </c>
      <c r="BV140" s="2">
        <v>2</v>
      </c>
      <c r="BW140" s="2">
        <v>32</v>
      </c>
      <c r="BX140" s="2">
        <v>75</v>
      </c>
      <c r="CG140" s="2"/>
    </row>
    <row r="141" spans="25:85" x14ac:dyDescent="0.25">
      <c r="BQ141" s="2"/>
      <c r="CG141" s="2"/>
    </row>
    <row r="142" spans="25:85" x14ac:dyDescent="0.25">
      <c r="Y142" s="27" t="s">
        <v>51</v>
      </c>
      <c r="Z142" s="27" t="s">
        <v>52</v>
      </c>
      <c r="AA142" s="27" t="s">
        <v>53</v>
      </c>
      <c r="AB142" s="27" t="s">
        <v>54</v>
      </c>
      <c r="AC142" s="27" t="s">
        <v>55</v>
      </c>
      <c r="AD142" s="27" t="s">
        <v>56</v>
      </c>
      <c r="AE142" s="27" t="s">
        <v>57</v>
      </c>
      <c r="AF142" s="27" t="s">
        <v>58</v>
      </c>
      <c r="AG142" s="27" t="s">
        <v>59</v>
      </c>
      <c r="AH142" s="27" t="s">
        <v>60</v>
      </c>
      <c r="AI142" s="27" t="s">
        <v>61</v>
      </c>
      <c r="AJ142" s="27" t="s">
        <v>62</v>
      </c>
      <c r="AK142" s="27" t="s">
        <v>63</v>
      </c>
      <c r="AL142" s="27" t="s">
        <v>64</v>
      </c>
      <c r="BQ142" s="2"/>
      <c r="CG142" s="2"/>
    </row>
    <row r="143" spans="25:85" x14ac:dyDescent="0.25">
      <c r="Y143" s="43">
        <f t="shared" ref="Y143:AC143" si="16">IF((COUNTIF(Z7:Z140,"&gt;0"))=0,"",(COUNTIF(Z7:Z140,"&gt;0")))</f>
        <v>44</v>
      </c>
      <c r="Z143" s="43">
        <f t="shared" si="16"/>
        <v>44</v>
      </c>
      <c r="AA143" s="43">
        <f t="shared" si="16"/>
        <v>55</v>
      </c>
      <c r="AB143" s="43">
        <f t="shared" si="16"/>
        <v>53</v>
      </c>
      <c r="AC143" s="43">
        <f t="shared" si="16"/>
        <v>51</v>
      </c>
      <c r="AD143" s="112">
        <f>IF((COUNTIF(AE7:AE140,"&gt;0"))=0,"",(COUNTIF(AE7:AE140,"&gt;0")))</f>
        <v>59</v>
      </c>
      <c r="AE143" s="112" t="str">
        <f t="shared" ref="AE143:AK143" si="17">IF((COUNTIF(AF7:AF140,"&gt;0"))=0,"",(COUNTIF(AF7:AF140,"&gt;0")))</f>
        <v/>
      </c>
      <c r="AF143" s="112" t="str">
        <f t="shared" si="17"/>
        <v/>
      </c>
      <c r="AG143" s="112" t="str">
        <f t="shared" si="17"/>
        <v/>
      </c>
      <c r="AH143" s="112" t="str">
        <f t="shared" si="17"/>
        <v/>
      </c>
      <c r="AI143" s="112" t="str">
        <f t="shared" si="17"/>
        <v/>
      </c>
      <c r="AJ143" s="112" t="str">
        <f t="shared" si="17"/>
        <v/>
      </c>
      <c r="AK143" s="112" t="str">
        <f t="shared" si="17"/>
        <v/>
      </c>
      <c r="AL143" s="43" t="str">
        <f>IF((COUNTIF(AM7:AM140,"&gt;0"))=0,"",(COUNTIF(AM7:AM140,"&gt;0")))</f>
        <v/>
      </c>
      <c r="BQ143" s="2"/>
      <c r="BR143" s="27" t="s">
        <v>51</v>
      </c>
      <c r="BS143" s="27" t="s">
        <v>52</v>
      </c>
      <c r="BT143" s="27" t="s">
        <v>53</v>
      </c>
      <c r="BU143" s="27" t="s">
        <v>54</v>
      </c>
      <c r="BV143" s="27" t="s">
        <v>55</v>
      </c>
      <c r="BW143" s="27" t="s">
        <v>56</v>
      </c>
      <c r="BX143" s="27" t="s">
        <v>57</v>
      </c>
      <c r="BY143" s="27" t="s">
        <v>58</v>
      </c>
      <c r="BZ143" s="27" t="s">
        <v>59</v>
      </c>
      <c r="CA143" s="27" t="s">
        <v>60</v>
      </c>
      <c r="CB143" s="27" t="s">
        <v>61</v>
      </c>
      <c r="CC143" s="27" t="s">
        <v>62</v>
      </c>
      <c r="CD143" s="27" t="s">
        <v>63</v>
      </c>
      <c r="CE143" s="27" t="s">
        <v>64</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f t="shared" ref="BV144:CD144" si="18">IF((COUNTIF(BW7:BW142,"&gt;0"))=0,"",(COUNTIF(BW7:BW142,"&gt;0")))</f>
        <v>41</v>
      </c>
      <c r="BW144" s="43">
        <f>IF((COUNTIF(BX7:BX142,"&gt;0"))=0,"",(COUNTIF(BX7:BX142,"&gt;0")))</f>
        <v>50</v>
      </c>
      <c r="BX144" s="43" t="str">
        <f t="shared" si="18"/>
        <v/>
      </c>
      <c r="BY144" s="43" t="str">
        <f t="shared" si="18"/>
        <v/>
      </c>
      <c r="BZ144" s="43" t="str">
        <f t="shared" si="18"/>
        <v/>
      </c>
      <c r="CA144" s="43" t="str">
        <f t="shared" si="18"/>
        <v/>
      </c>
      <c r="CB144" s="43" t="str">
        <f t="shared" si="18"/>
        <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318</v>
      </c>
      <c r="D1" s="45"/>
      <c r="E1" s="53"/>
      <c r="F1" s="53"/>
      <c r="H1" s="38"/>
      <c r="I1" s="45" t="s">
        <v>319</v>
      </c>
      <c r="J1" s="53"/>
      <c r="K1" s="53"/>
      <c r="L1" s="53"/>
      <c r="M1" s="53"/>
      <c r="N1" s="53"/>
      <c r="O1" s="53"/>
      <c r="P1" s="53"/>
      <c r="Q1" s="53"/>
      <c r="R1" s="53"/>
      <c r="S1" s="53"/>
      <c r="T1" s="53"/>
      <c r="U1" s="53"/>
      <c r="V1" s="53"/>
      <c r="W1" s="53"/>
      <c r="X1" s="53"/>
      <c r="Y1" s="53"/>
      <c r="Z1" s="53"/>
      <c r="AA1" s="53"/>
      <c r="AB1" s="53"/>
      <c r="AC1" s="53"/>
      <c r="AD1" s="53"/>
      <c r="AE1" s="38"/>
      <c r="AF1" s="45" t="s">
        <v>300</v>
      </c>
      <c r="AG1" s="42"/>
      <c r="AH1" s="42"/>
      <c r="AI1" s="42"/>
      <c r="AJ1" s="42"/>
      <c r="AL1" s="58" t="s">
        <v>305</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47</v>
      </c>
      <c r="D3" t="s" vm="2">
        <v>261</v>
      </c>
      <c r="E3"/>
      <c r="I3" s="18" t="s">
        <v>47</v>
      </c>
      <c r="J3" t="s" vm="2">
        <v>261</v>
      </c>
      <c r="X3" t="s">
        <v>48</v>
      </c>
      <c r="Y3" t="s">
        <v>2</v>
      </c>
      <c r="Z3" t="s">
        <v>65</v>
      </c>
      <c r="AA3" t="s">
        <v>3</v>
      </c>
      <c r="AB3" t="s">
        <v>303</v>
      </c>
      <c r="AC3" t="s">
        <v>277</v>
      </c>
      <c r="AD3" t="s">
        <v>297</v>
      </c>
      <c r="AF3" s="18" t="s">
        <v>47</v>
      </c>
      <c r="AG3" t="s" vm="2">
        <v>261</v>
      </c>
      <c r="AL3" s="18" t="s">
        <v>47</v>
      </c>
      <c r="AM3" t="s" vm="2">
        <v>261</v>
      </c>
    </row>
    <row r="4" spans="2:59" x14ac:dyDescent="0.35">
      <c r="C4"/>
      <c r="D4"/>
      <c r="E4"/>
      <c r="W4" t="s">
        <v>51</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44</v>
      </c>
      <c r="D5" t="s">
        <v>211</v>
      </c>
      <c r="E5" t="s">
        <v>213</v>
      </c>
      <c r="J5" s="18" t="s">
        <v>49</v>
      </c>
      <c r="W5" t="s">
        <v>52</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44</v>
      </c>
      <c r="AG5" t="s">
        <v>211</v>
      </c>
      <c r="AH5" t="s">
        <v>213</v>
      </c>
      <c r="AM5" s="18" t="s">
        <v>49</v>
      </c>
      <c r="BA5" t="s">
        <v>48</v>
      </c>
      <c r="BB5" t="s">
        <v>2</v>
      </c>
      <c r="BC5" t="s">
        <v>65</v>
      </c>
      <c r="BD5" t="s">
        <v>3</v>
      </c>
      <c r="BE5" t="s">
        <v>269</v>
      </c>
      <c r="BF5" t="s">
        <v>310</v>
      </c>
      <c r="BG5" t="s">
        <v>297</v>
      </c>
    </row>
    <row r="6" spans="2:59" x14ac:dyDescent="0.35">
      <c r="B6" s="28"/>
      <c r="C6" s="19" t="s">
        <v>45</v>
      </c>
      <c r="D6" s="2">
        <v>25812</v>
      </c>
      <c r="E6" s="2">
        <v>21202</v>
      </c>
      <c r="F6" s="28">
        <f>E6/D6</f>
        <v>0.8214008988067566</v>
      </c>
      <c r="H6" s="28"/>
      <c r="J6" t="s">
        <v>2</v>
      </c>
      <c r="L6" t="s">
        <v>265</v>
      </c>
      <c r="N6" t="s">
        <v>50</v>
      </c>
      <c r="P6" t="s">
        <v>266</v>
      </c>
      <c r="R6" t="s">
        <v>267</v>
      </c>
      <c r="T6" t="s">
        <v>210</v>
      </c>
      <c r="U6" t="s">
        <v>212</v>
      </c>
      <c r="W6" t="s">
        <v>53</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45</v>
      </c>
      <c r="AG6" s="2">
        <v>25812</v>
      </c>
      <c r="AH6" s="2">
        <v>21202</v>
      </c>
      <c r="AI6" s="20">
        <f>(AG6-AH6)/4</f>
        <v>1152.5</v>
      </c>
      <c r="AJ6" s="20"/>
      <c r="AM6" t="s">
        <v>2</v>
      </c>
      <c r="AO6" t="s">
        <v>265</v>
      </c>
      <c r="AQ6" t="s">
        <v>50</v>
      </c>
      <c r="AS6" t="s">
        <v>266</v>
      </c>
      <c r="AU6" t="s">
        <v>267</v>
      </c>
      <c r="AW6" t="s">
        <v>210</v>
      </c>
      <c r="AX6" t="s">
        <v>212</v>
      </c>
      <c r="AZ6" s="43" t="s">
        <v>51</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282</v>
      </c>
      <c r="D7" s="2">
        <v>25770</v>
      </c>
      <c r="E7" s="2">
        <v>20952</v>
      </c>
      <c r="F7" s="28">
        <f t="shared" ref="F7:F20" si="7">E7/D7</f>
        <v>0.81303841676367872</v>
      </c>
      <c r="H7" s="28"/>
      <c r="I7" s="18" t="s">
        <v>44</v>
      </c>
      <c r="J7" t="s">
        <v>211</v>
      </c>
      <c r="K7" t="s">
        <v>213</v>
      </c>
      <c r="L7" t="s">
        <v>211</v>
      </c>
      <c r="M7" t="s">
        <v>213</v>
      </c>
      <c r="N7" t="s">
        <v>211</v>
      </c>
      <c r="O7" t="s">
        <v>213</v>
      </c>
      <c r="P7" t="s">
        <v>211</v>
      </c>
      <c r="Q7" t="s">
        <v>213</v>
      </c>
      <c r="R7" t="s">
        <v>211</v>
      </c>
      <c r="S7" t="s">
        <v>213</v>
      </c>
      <c r="W7" t="s">
        <v>54</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282</v>
      </c>
      <c r="AG7" s="2">
        <v>25770</v>
      </c>
      <c r="AH7" s="2">
        <v>20952</v>
      </c>
      <c r="AI7" s="20">
        <f>(AG7-AH7)/7</f>
        <v>688.28571428571433</v>
      </c>
      <c r="AJ7" s="20"/>
      <c r="AL7" s="18" t="s">
        <v>44</v>
      </c>
      <c r="AM7" t="s">
        <v>211</v>
      </c>
      <c r="AN7" t="s">
        <v>213</v>
      </c>
      <c r="AO7" t="s">
        <v>211</v>
      </c>
      <c r="AP7" t="s">
        <v>213</v>
      </c>
      <c r="AQ7" t="s">
        <v>211</v>
      </c>
      <c r="AR7" t="s">
        <v>213</v>
      </c>
      <c r="AS7" t="s">
        <v>211</v>
      </c>
      <c r="AT7" t="s">
        <v>213</v>
      </c>
      <c r="AU7" t="s">
        <v>211</v>
      </c>
      <c r="AV7" t="s">
        <v>213</v>
      </c>
      <c r="AZ7" s="43" t="s">
        <v>52</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283</v>
      </c>
      <c r="D8" s="2">
        <v>25679</v>
      </c>
      <c r="E8" s="2">
        <v>20786</v>
      </c>
      <c r="F8" s="28">
        <f t="shared" si="7"/>
        <v>0.80945519685346001</v>
      </c>
      <c r="H8" s="28"/>
      <c r="I8" s="19" t="s">
        <v>51</v>
      </c>
      <c r="J8" s="2">
        <v>5425</v>
      </c>
      <c r="K8" s="2">
        <v>4882</v>
      </c>
      <c r="L8" s="2">
        <v>6916</v>
      </c>
      <c r="M8" s="2">
        <v>5390</v>
      </c>
      <c r="N8" s="2">
        <v>8050</v>
      </c>
      <c r="O8" s="2">
        <v>6501</v>
      </c>
      <c r="P8" s="2">
        <v>3213</v>
      </c>
      <c r="Q8" s="2">
        <v>2679</v>
      </c>
      <c r="R8" s="2">
        <v>2208</v>
      </c>
      <c r="S8" s="2">
        <v>1750</v>
      </c>
      <c r="T8" s="2">
        <v>25812</v>
      </c>
      <c r="U8" s="2">
        <v>21202</v>
      </c>
      <c r="V8" s="2"/>
      <c r="W8" s="20" t="s">
        <v>55</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283</v>
      </c>
      <c r="AG8" s="2">
        <v>25679</v>
      </c>
      <c r="AH8" s="2">
        <v>20786</v>
      </c>
      <c r="AI8" s="20">
        <f t="shared" ref="AI8:AI19" si="15">(AG8-AH8)/7</f>
        <v>699</v>
      </c>
      <c r="AJ8" s="20"/>
      <c r="AL8" s="19" t="s">
        <v>51</v>
      </c>
      <c r="AM8" s="2">
        <v>5425</v>
      </c>
      <c r="AN8" s="2">
        <v>4882</v>
      </c>
      <c r="AO8" s="2">
        <v>6916</v>
      </c>
      <c r="AP8" s="2">
        <v>5390</v>
      </c>
      <c r="AQ8" s="2">
        <v>8050</v>
      </c>
      <c r="AR8" s="2">
        <v>6501</v>
      </c>
      <c r="AS8" s="2">
        <v>3213</v>
      </c>
      <c r="AT8" s="2">
        <v>2679</v>
      </c>
      <c r="AU8" s="2">
        <v>2208</v>
      </c>
      <c r="AV8" s="2">
        <v>1750</v>
      </c>
      <c r="AW8" s="2">
        <v>25812</v>
      </c>
      <c r="AX8" s="2">
        <v>21202</v>
      </c>
      <c r="AZ8" s="43" t="s">
        <v>53</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284</v>
      </c>
      <c r="D9" s="2">
        <v>25536</v>
      </c>
      <c r="E9" s="2">
        <v>19606</v>
      </c>
      <c r="F9" s="28">
        <f>E9/D9</f>
        <v>0.76777882205513781</v>
      </c>
      <c r="H9" s="28"/>
      <c r="I9" s="19" t="s">
        <v>52</v>
      </c>
      <c r="J9" s="2">
        <v>5426</v>
      </c>
      <c r="K9" s="2">
        <v>4737</v>
      </c>
      <c r="L9" s="2">
        <v>6902</v>
      </c>
      <c r="M9" s="2">
        <v>5461</v>
      </c>
      <c r="N9" s="2">
        <v>8041</v>
      </c>
      <c r="O9" s="2">
        <v>6331</v>
      </c>
      <c r="P9" s="2">
        <v>3211</v>
      </c>
      <c r="Q9" s="2">
        <v>2668</v>
      </c>
      <c r="R9" s="2">
        <v>2190</v>
      </c>
      <c r="S9" s="2">
        <v>1755</v>
      </c>
      <c r="T9" s="2">
        <v>25770</v>
      </c>
      <c r="U9" s="2">
        <v>20952</v>
      </c>
      <c r="V9" s="2"/>
      <c r="W9" s="20" t="s">
        <v>56</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284</v>
      </c>
      <c r="AG9" s="2">
        <v>25536</v>
      </c>
      <c r="AH9" s="2">
        <v>19606</v>
      </c>
      <c r="AI9" s="20">
        <f t="shared" si="15"/>
        <v>847.14285714285711</v>
      </c>
      <c r="AJ9" s="20"/>
      <c r="AL9" s="19" t="s">
        <v>52</v>
      </c>
      <c r="AM9" s="2">
        <v>5426</v>
      </c>
      <c r="AN9" s="2">
        <v>4737</v>
      </c>
      <c r="AO9" s="2">
        <v>6902</v>
      </c>
      <c r="AP9" s="2">
        <v>5461</v>
      </c>
      <c r="AQ9" s="2">
        <v>8041</v>
      </c>
      <c r="AR9" s="2">
        <v>6331</v>
      </c>
      <c r="AS9" s="2">
        <v>3211</v>
      </c>
      <c r="AT9" s="2">
        <v>2668</v>
      </c>
      <c r="AU9" s="2">
        <v>2190</v>
      </c>
      <c r="AV9" s="2">
        <v>1755</v>
      </c>
      <c r="AW9" s="2">
        <v>25770</v>
      </c>
      <c r="AX9" s="2">
        <v>20952</v>
      </c>
      <c r="AZ9" s="43" t="s">
        <v>54</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285</v>
      </c>
      <c r="D10" s="2">
        <v>25565</v>
      </c>
      <c r="E10" s="2">
        <v>21292</v>
      </c>
      <c r="F10" s="28">
        <f t="shared" si="7"/>
        <v>0.832857422256992</v>
      </c>
      <c r="H10" s="28"/>
      <c r="I10" s="19" t="s">
        <v>53</v>
      </c>
      <c r="J10" s="2">
        <v>5391</v>
      </c>
      <c r="K10" s="2">
        <v>4716</v>
      </c>
      <c r="L10" s="2">
        <v>6912</v>
      </c>
      <c r="M10" s="2">
        <v>5505</v>
      </c>
      <c r="N10" s="2">
        <v>8016</v>
      </c>
      <c r="O10" s="2">
        <v>6247</v>
      </c>
      <c r="P10" s="2">
        <v>3167</v>
      </c>
      <c r="Q10" s="2">
        <v>2620</v>
      </c>
      <c r="R10" s="2">
        <v>2193</v>
      </c>
      <c r="S10" s="2">
        <v>1698</v>
      </c>
      <c r="T10" s="2">
        <v>25679</v>
      </c>
      <c r="U10" s="2">
        <v>20786</v>
      </c>
      <c r="V10" s="28"/>
      <c r="W10" s="20" t="s">
        <v>57</v>
      </c>
      <c r="X10" s="28" t="e">
        <f t="shared" si="0"/>
        <v>#N/A</v>
      </c>
      <c r="Y10" s="28" t="e">
        <f t="shared" si="1"/>
        <v>#N/A</v>
      </c>
      <c r="Z10" s="28" t="e">
        <f t="shared" si="2"/>
        <v>#N/A</v>
      </c>
      <c r="AA10" s="28" t="e">
        <f t="shared" si="3"/>
        <v>#N/A</v>
      </c>
      <c r="AB10" s="28" t="e">
        <f t="shared" si="4"/>
        <v>#N/A</v>
      </c>
      <c r="AC10" s="28" t="e">
        <f t="shared" si="5"/>
        <v>#N/A</v>
      </c>
      <c r="AD10" s="47" t="e">
        <f t="shared" si="6"/>
        <v>#N/A</v>
      </c>
      <c r="AE10" s="28"/>
      <c r="AF10" s="19" t="s">
        <v>285</v>
      </c>
      <c r="AG10" s="2">
        <v>25565</v>
      </c>
      <c r="AH10" s="2">
        <v>21292</v>
      </c>
      <c r="AI10" s="20">
        <f t="shared" si="15"/>
        <v>610.42857142857144</v>
      </c>
      <c r="AL10" s="19" t="s">
        <v>53</v>
      </c>
      <c r="AM10" s="2">
        <v>5391</v>
      </c>
      <c r="AN10" s="2">
        <v>4716</v>
      </c>
      <c r="AO10" s="2">
        <v>6912</v>
      </c>
      <c r="AP10" s="2">
        <v>5505</v>
      </c>
      <c r="AQ10" s="2">
        <v>8016</v>
      </c>
      <c r="AR10" s="2">
        <v>6247</v>
      </c>
      <c r="AS10" s="2">
        <v>3167</v>
      </c>
      <c r="AT10" s="2">
        <v>2620</v>
      </c>
      <c r="AU10" s="2">
        <v>2193</v>
      </c>
      <c r="AV10" s="2">
        <v>1698</v>
      </c>
      <c r="AW10" s="2">
        <v>25679</v>
      </c>
      <c r="AX10" s="2">
        <v>20786</v>
      </c>
      <c r="AZ10" s="20" t="s">
        <v>55</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286</v>
      </c>
      <c r="D11" s="2">
        <v>25659</v>
      </c>
      <c r="E11" s="2">
        <v>21869</v>
      </c>
      <c r="F11" s="28">
        <f t="shared" si="7"/>
        <v>0.8522935422268989</v>
      </c>
      <c r="H11" s="28"/>
      <c r="I11" s="19" t="s">
        <v>54</v>
      </c>
      <c r="J11" s="2">
        <v>5367</v>
      </c>
      <c r="K11" s="2">
        <v>4470</v>
      </c>
      <c r="L11" s="2">
        <v>6847</v>
      </c>
      <c r="M11" s="2">
        <v>5209</v>
      </c>
      <c r="N11" s="2">
        <v>8000</v>
      </c>
      <c r="O11" s="2">
        <v>5958</v>
      </c>
      <c r="P11" s="2">
        <v>3143</v>
      </c>
      <c r="Q11" s="2">
        <v>2452</v>
      </c>
      <c r="R11" s="2">
        <v>2179</v>
      </c>
      <c r="S11" s="2">
        <v>1517</v>
      </c>
      <c r="T11" s="2">
        <v>25536</v>
      </c>
      <c r="U11" s="2">
        <v>19606</v>
      </c>
      <c r="V11" s="28"/>
      <c r="W11" s="20" t="s">
        <v>58</v>
      </c>
      <c r="X11" s="28" t="e">
        <f t="shared" si="0"/>
        <v>#N/A</v>
      </c>
      <c r="Y11" s="28" t="e">
        <f t="shared" si="1"/>
        <v>#N/A</v>
      </c>
      <c r="Z11" s="28" t="e">
        <f t="shared" si="2"/>
        <v>#N/A</v>
      </c>
      <c r="AA11" s="28" t="e">
        <f t="shared" si="3"/>
        <v>#N/A</v>
      </c>
      <c r="AB11" s="28" t="e">
        <f t="shared" si="4"/>
        <v>#N/A</v>
      </c>
      <c r="AC11" s="28" t="e">
        <f t="shared" si="5"/>
        <v>#N/A</v>
      </c>
      <c r="AD11" s="47" t="e">
        <f t="shared" si="6"/>
        <v>#N/A</v>
      </c>
      <c r="AE11" s="28"/>
      <c r="AF11" s="19" t="s">
        <v>286</v>
      </c>
      <c r="AG11" s="2">
        <v>25659</v>
      </c>
      <c r="AH11" s="2">
        <v>21869</v>
      </c>
      <c r="AI11" s="20">
        <f t="shared" si="15"/>
        <v>541.42857142857144</v>
      </c>
      <c r="AJ11" s="20"/>
      <c r="AL11" s="19" t="s">
        <v>54</v>
      </c>
      <c r="AM11" s="2">
        <v>5367</v>
      </c>
      <c r="AN11" s="2">
        <v>4470</v>
      </c>
      <c r="AO11" s="2">
        <v>6847</v>
      </c>
      <c r="AP11" s="2">
        <v>5209</v>
      </c>
      <c r="AQ11" s="2">
        <v>8000</v>
      </c>
      <c r="AR11" s="2">
        <v>5958</v>
      </c>
      <c r="AS11" s="2">
        <v>3143</v>
      </c>
      <c r="AT11" s="2">
        <v>2452</v>
      </c>
      <c r="AU11" s="2">
        <v>2179</v>
      </c>
      <c r="AV11" s="2">
        <v>1517</v>
      </c>
      <c r="AW11" s="2">
        <v>25536</v>
      </c>
      <c r="AX11" s="2">
        <v>19606</v>
      </c>
      <c r="AZ11" s="20" t="s">
        <v>56</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c r="D12"/>
      <c r="E12"/>
      <c r="F12" s="28" t="e">
        <f t="shared" si="7"/>
        <v>#DIV/0!</v>
      </c>
      <c r="H12" s="28"/>
      <c r="I12" s="19" t="s">
        <v>55</v>
      </c>
      <c r="J12" s="2">
        <v>5364</v>
      </c>
      <c r="K12" s="2">
        <v>4723</v>
      </c>
      <c r="L12" s="2">
        <v>6844</v>
      </c>
      <c r="M12" s="2">
        <v>5633</v>
      </c>
      <c r="N12" s="2">
        <v>8024</v>
      </c>
      <c r="O12" s="2">
        <v>6575</v>
      </c>
      <c r="P12" s="2">
        <v>3133</v>
      </c>
      <c r="Q12" s="2">
        <v>2649</v>
      </c>
      <c r="R12" s="2">
        <v>2200</v>
      </c>
      <c r="S12" s="2">
        <v>1712</v>
      </c>
      <c r="T12" s="2">
        <v>25565</v>
      </c>
      <c r="U12" s="2">
        <v>21292</v>
      </c>
      <c r="V12" s="28"/>
      <c r="W12" s="20" t="s">
        <v>59</v>
      </c>
      <c r="X12" s="28" t="e">
        <f t="shared" si="0"/>
        <v>#N/A</v>
      </c>
      <c r="Y12" s="28" t="e">
        <f t="shared" si="1"/>
        <v>#N/A</v>
      </c>
      <c r="Z12" s="28" t="e">
        <f t="shared" si="2"/>
        <v>#N/A</v>
      </c>
      <c r="AA12" s="28" t="e">
        <f t="shared" si="3"/>
        <v>#N/A</v>
      </c>
      <c r="AB12" s="28" t="e">
        <f t="shared" si="4"/>
        <v>#N/A</v>
      </c>
      <c r="AC12" s="28" t="e">
        <f t="shared" si="5"/>
        <v>#N/A</v>
      </c>
      <c r="AD12" s="47" t="e">
        <f t="shared" si="6"/>
        <v>#N/A</v>
      </c>
      <c r="AE12" s="28"/>
      <c r="AI12" s="20">
        <f t="shared" si="15"/>
        <v>0</v>
      </c>
      <c r="AJ12" s="20"/>
      <c r="AL12" s="19" t="s">
        <v>55</v>
      </c>
      <c r="AM12" s="2">
        <v>5364</v>
      </c>
      <c r="AN12" s="2">
        <v>4723</v>
      </c>
      <c r="AO12" s="2">
        <v>6844</v>
      </c>
      <c r="AP12" s="2">
        <v>5633</v>
      </c>
      <c r="AQ12" s="2">
        <v>8024</v>
      </c>
      <c r="AR12" s="2">
        <v>6575</v>
      </c>
      <c r="AS12" s="2">
        <v>3133</v>
      </c>
      <c r="AT12" s="2">
        <v>2649</v>
      </c>
      <c r="AU12" s="2">
        <v>2200</v>
      </c>
      <c r="AV12" s="2">
        <v>1712</v>
      </c>
      <c r="AW12" s="2">
        <v>25565</v>
      </c>
      <c r="AX12" s="2">
        <v>21292</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2:59" x14ac:dyDescent="0.35">
      <c r="B13" s="28"/>
      <c r="C13"/>
      <c r="D13"/>
      <c r="E13"/>
      <c r="F13" s="28" t="e">
        <f t="shared" si="7"/>
        <v>#DIV/0!</v>
      </c>
      <c r="H13" s="28"/>
      <c r="I13" s="19" t="s">
        <v>56</v>
      </c>
      <c r="J13" s="2">
        <v>5370</v>
      </c>
      <c r="K13" s="2">
        <v>4828</v>
      </c>
      <c r="L13" s="2">
        <v>6963</v>
      </c>
      <c r="M13" s="2">
        <v>5849</v>
      </c>
      <c r="N13" s="2">
        <v>7961</v>
      </c>
      <c r="O13" s="2">
        <v>6638</v>
      </c>
      <c r="P13" s="2">
        <v>3155</v>
      </c>
      <c r="Q13" s="2">
        <v>2740</v>
      </c>
      <c r="R13" s="2">
        <v>2210</v>
      </c>
      <c r="S13" s="2">
        <v>1814</v>
      </c>
      <c r="T13" s="2">
        <v>25659</v>
      </c>
      <c r="U13" s="2">
        <v>21869</v>
      </c>
      <c r="V13" s="28"/>
      <c r="W13" s="20" t="s">
        <v>60</v>
      </c>
      <c r="X13" s="28" t="e">
        <f t="shared" si="0"/>
        <v>#N/A</v>
      </c>
      <c r="Y13" s="28" t="e">
        <f t="shared" si="1"/>
        <v>#N/A</v>
      </c>
      <c r="Z13" s="28" t="e">
        <f t="shared" si="2"/>
        <v>#N/A</v>
      </c>
      <c r="AA13" s="28" t="e">
        <f t="shared" si="3"/>
        <v>#N/A</v>
      </c>
      <c r="AB13" s="28" t="e">
        <f t="shared" si="4"/>
        <v>#N/A</v>
      </c>
      <c r="AC13" s="28" t="e">
        <f t="shared" si="5"/>
        <v>#N/A</v>
      </c>
      <c r="AD13" s="47" t="e">
        <f t="shared" si="6"/>
        <v>#N/A</v>
      </c>
      <c r="AE13" s="28"/>
      <c r="AI13" s="20">
        <f t="shared" si="15"/>
        <v>0</v>
      </c>
      <c r="AJ13" s="20"/>
      <c r="AL13" s="19" t="s">
        <v>56</v>
      </c>
      <c r="AM13" s="2">
        <v>5370</v>
      </c>
      <c r="AN13" s="2">
        <v>4828</v>
      </c>
      <c r="AO13" s="2">
        <v>6963</v>
      </c>
      <c r="AP13" s="2">
        <v>5849</v>
      </c>
      <c r="AQ13" s="2">
        <v>7961</v>
      </c>
      <c r="AR13" s="2">
        <v>6638</v>
      </c>
      <c r="AS13" s="2">
        <v>3155</v>
      </c>
      <c r="AT13" s="2">
        <v>2740</v>
      </c>
      <c r="AU13" s="2">
        <v>2210</v>
      </c>
      <c r="AV13" s="2">
        <v>1814</v>
      </c>
      <c r="AW13" s="2">
        <v>25659</v>
      </c>
      <c r="AX13" s="2">
        <v>21869</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2:59" x14ac:dyDescent="0.35">
      <c r="B14" s="28"/>
      <c r="C14"/>
      <c r="D14"/>
      <c r="E14"/>
      <c r="F14" s="28" t="e">
        <f t="shared" si="7"/>
        <v>#DIV/0!</v>
      </c>
      <c r="H14" s="28"/>
      <c r="I14" s="19" t="s">
        <v>46</v>
      </c>
      <c r="J14" s="2">
        <v>32343</v>
      </c>
      <c r="K14" s="2">
        <v>28356</v>
      </c>
      <c r="L14" s="2">
        <v>41384</v>
      </c>
      <c r="M14" s="2">
        <v>33047</v>
      </c>
      <c r="N14" s="2">
        <v>48092</v>
      </c>
      <c r="O14" s="2">
        <v>38250</v>
      </c>
      <c r="P14" s="2">
        <v>19022</v>
      </c>
      <c r="Q14" s="2">
        <v>15808</v>
      </c>
      <c r="R14" s="2">
        <v>13180</v>
      </c>
      <c r="S14" s="2">
        <v>10246</v>
      </c>
      <c r="T14" s="2">
        <v>154021</v>
      </c>
      <c r="U14" s="2">
        <v>125707</v>
      </c>
      <c r="V14" s="28"/>
      <c r="W14" s="20" t="s">
        <v>61</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L14" s="19" t="s">
        <v>46</v>
      </c>
      <c r="AM14" s="2">
        <v>32343</v>
      </c>
      <c r="AN14" s="2">
        <v>28356</v>
      </c>
      <c r="AO14" s="2">
        <v>41384</v>
      </c>
      <c r="AP14" s="2">
        <v>33047</v>
      </c>
      <c r="AQ14" s="2">
        <v>48092</v>
      </c>
      <c r="AR14" s="2">
        <v>38250</v>
      </c>
      <c r="AS14" s="2">
        <v>19022</v>
      </c>
      <c r="AT14" s="2">
        <v>15808</v>
      </c>
      <c r="AU14" s="2">
        <v>13180</v>
      </c>
      <c r="AV14" s="2">
        <v>10246</v>
      </c>
      <c r="AW14" s="2">
        <v>154021</v>
      </c>
      <c r="AX14" s="2">
        <v>125707</v>
      </c>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35">
      <c r="B15" s="28"/>
      <c r="C15"/>
      <c r="D15"/>
      <c r="E15"/>
      <c r="F15" s="28" t="e">
        <f t="shared" si="7"/>
        <v>#DIV/0!</v>
      </c>
      <c r="H15" s="28"/>
      <c r="T15" s="28"/>
      <c r="U15" s="28"/>
      <c r="V15" s="28"/>
      <c r="W15" s="20" t="s">
        <v>62</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T16" s="28"/>
      <c r="U16" s="28"/>
      <c r="V16" s="28"/>
      <c r="W16" s="20" t="s">
        <v>63</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T17" s="28"/>
      <c r="U17" s="28"/>
      <c r="V17" s="28"/>
      <c r="W17" s="20" t="s">
        <v>64</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2" t="s">
        <v>309</v>
      </c>
      <c r="C1" s="132"/>
      <c r="D1" s="132"/>
      <c r="E1" s="132"/>
      <c r="F1" s="38"/>
      <c r="G1" s="45" t="s">
        <v>318</v>
      </c>
      <c r="H1" s="53"/>
      <c r="I1" s="53"/>
      <c r="J1" s="53"/>
      <c r="K1" s="38"/>
      <c r="L1" s="135" t="s">
        <v>214</v>
      </c>
      <c r="M1" s="135"/>
      <c r="N1" s="135"/>
      <c r="O1" s="135"/>
      <c r="P1" s="135"/>
      <c r="Q1" s="135"/>
      <c r="R1" s="135"/>
      <c r="S1" s="135"/>
      <c r="T1" s="135"/>
      <c r="U1" s="135"/>
      <c r="V1" s="135"/>
      <c r="W1" s="135"/>
      <c r="X1" s="135"/>
      <c r="Y1" s="135"/>
      <c r="Z1" s="135"/>
      <c r="AA1" s="135"/>
      <c r="AB1" s="135"/>
      <c r="AC1" s="38"/>
      <c r="AD1" s="133" t="s">
        <v>319</v>
      </c>
      <c r="AE1" s="133"/>
      <c r="AF1" s="133"/>
      <c r="AG1" s="133"/>
      <c r="AH1" s="133"/>
      <c r="AI1" s="133"/>
      <c r="AJ1" s="133"/>
      <c r="AK1" s="133"/>
      <c r="AL1" s="133"/>
      <c r="AM1" s="133"/>
      <c r="AN1" s="133"/>
      <c r="AO1" s="133"/>
      <c r="AP1" s="133"/>
      <c r="AQ1" s="133"/>
      <c r="AR1" s="133"/>
      <c r="AS1" s="133"/>
      <c r="AT1" s="133"/>
      <c r="AU1" s="133"/>
      <c r="AV1" s="133"/>
      <c r="AW1" s="133"/>
      <c r="AX1" s="133"/>
      <c r="AY1" s="133"/>
      <c r="AZ1" s="38"/>
      <c r="BA1" s="132" t="s">
        <v>299</v>
      </c>
      <c r="BB1" s="132"/>
      <c r="BC1" s="132"/>
      <c r="BD1" s="132"/>
      <c r="BG1" s="132" t="s">
        <v>300</v>
      </c>
      <c r="BH1" s="132"/>
      <c r="BI1" s="132"/>
      <c r="BJ1" s="132"/>
      <c r="BM1" s="135" t="s">
        <v>215</v>
      </c>
      <c r="BN1" s="135"/>
      <c r="BO1" s="135"/>
      <c r="BP1" s="135"/>
      <c r="BQ1" s="135"/>
      <c r="BR1" s="135"/>
      <c r="BS1" s="135"/>
      <c r="BT1" s="135"/>
      <c r="BU1" s="135"/>
      <c r="BV1" s="135"/>
      <c r="BW1" s="135"/>
      <c r="BX1" s="135"/>
      <c r="BY1" s="135"/>
      <c r="BZ1" s="135"/>
      <c r="CA1" s="135"/>
      <c r="CB1" s="135"/>
      <c r="CC1" s="135"/>
      <c r="CE1" s="132" t="s">
        <v>305</v>
      </c>
      <c r="CF1" s="132"/>
      <c r="CG1" s="132"/>
      <c r="CH1" s="132"/>
      <c r="CI1" s="132"/>
      <c r="CJ1" s="132"/>
      <c r="CK1" s="132"/>
      <c r="CL1" s="132"/>
      <c r="CM1" s="132"/>
      <c r="CN1" s="132"/>
      <c r="CO1" s="132"/>
      <c r="CP1" s="132"/>
      <c r="CQ1" s="132"/>
      <c r="CR1" s="132"/>
      <c r="CS1" s="132"/>
      <c r="CT1" s="132"/>
      <c r="CU1" s="132"/>
    </row>
    <row r="3" spans="2:104" x14ac:dyDescent="0.25">
      <c r="B3" s="18" t="s">
        <v>47</v>
      </c>
      <c r="C3" t="s" vm="1">
        <v>41</v>
      </c>
      <c r="G3" s="18" t="s">
        <v>47</v>
      </c>
      <c r="H3" t="s" vm="2">
        <v>261</v>
      </c>
      <c r="I3"/>
      <c r="L3" s="18" t="s">
        <v>47</v>
      </c>
      <c r="M3" t="s" vm="1">
        <v>41</v>
      </c>
      <c r="AD3" s="18" t="s">
        <v>47</v>
      </c>
      <c r="AE3" t="s" vm="2">
        <v>261</v>
      </c>
      <c r="BA3" s="18" t="s">
        <v>47</v>
      </c>
      <c r="BB3" t="s" vm="1">
        <v>41</v>
      </c>
      <c r="BG3" s="18" t="s">
        <v>47</v>
      </c>
      <c r="BH3" t="s" vm="2">
        <v>261</v>
      </c>
      <c r="BM3" s="18" t="s">
        <v>47</v>
      </c>
      <c r="BN3" t="s" vm="1">
        <v>41</v>
      </c>
      <c r="CE3" s="18" t="s">
        <v>47</v>
      </c>
      <c r="CF3" t="s" vm="2">
        <v>261</v>
      </c>
    </row>
    <row r="4" spans="2:104" x14ac:dyDescent="0.25">
      <c r="G4"/>
      <c r="H4"/>
      <c r="I4"/>
    </row>
    <row r="5" spans="2:104" x14ac:dyDescent="0.25">
      <c r="B5" s="18" t="s">
        <v>44</v>
      </c>
      <c r="C5" t="s">
        <v>216</v>
      </c>
      <c r="D5" t="s">
        <v>217</v>
      </c>
      <c r="G5" s="18" t="s">
        <v>44</v>
      </c>
      <c r="H5" t="s">
        <v>216</v>
      </c>
      <c r="I5" t="s">
        <v>217</v>
      </c>
      <c r="M5" s="18" t="s">
        <v>49</v>
      </c>
      <c r="X5" t="s">
        <v>48</v>
      </c>
      <c r="Y5" t="s">
        <v>2</v>
      </c>
      <c r="Z5" t="s">
        <v>65</v>
      </c>
      <c r="AA5" t="s">
        <v>3</v>
      </c>
      <c r="AB5" t="s">
        <v>4</v>
      </c>
      <c r="AE5" s="18" t="s">
        <v>49</v>
      </c>
      <c r="AS5" t="s">
        <v>48</v>
      </c>
      <c r="AT5" t="s">
        <v>2</v>
      </c>
      <c r="AU5" t="s">
        <v>65</v>
      </c>
      <c r="AV5" t="s">
        <v>3</v>
      </c>
      <c r="AW5" t="s">
        <v>269</v>
      </c>
      <c r="AX5" t="s">
        <v>304</v>
      </c>
      <c r="AY5" t="s">
        <v>297</v>
      </c>
      <c r="BA5" s="18" t="s">
        <v>44</v>
      </c>
      <c r="BB5" t="s">
        <v>216</v>
      </c>
      <c r="BC5" t="s">
        <v>217</v>
      </c>
      <c r="BG5" s="18" t="s">
        <v>44</v>
      </c>
      <c r="BH5" t="s">
        <v>216</v>
      </c>
      <c r="BI5" t="s">
        <v>217</v>
      </c>
      <c r="BN5" s="18" t="s">
        <v>49</v>
      </c>
      <c r="BY5" t="s">
        <v>48</v>
      </c>
      <c r="BZ5" t="s">
        <v>2</v>
      </c>
      <c r="CA5" t="s">
        <v>65</v>
      </c>
      <c r="CB5" t="s">
        <v>3</v>
      </c>
      <c r="CC5" t="s">
        <v>4</v>
      </c>
      <c r="CF5" s="18" t="s">
        <v>49</v>
      </c>
      <c r="CT5" t="s">
        <v>48</v>
      </c>
      <c r="CU5" t="s">
        <v>2</v>
      </c>
      <c r="CV5" t="s">
        <v>65</v>
      </c>
      <c r="CW5" t="s">
        <v>3</v>
      </c>
      <c r="CX5" t="s">
        <v>303</v>
      </c>
      <c r="CY5" t="s">
        <v>304</v>
      </c>
      <c r="CZ5" t="s">
        <v>297</v>
      </c>
    </row>
    <row r="6" spans="2:104" x14ac:dyDescent="0.25">
      <c r="B6" s="19" t="s">
        <v>45</v>
      </c>
      <c r="C6" s="2">
        <v>2616</v>
      </c>
      <c r="D6" s="2">
        <v>2146</v>
      </c>
      <c r="E6" s="28">
        <f>D6/C6</f>
        <v>0.82033639143730885</v>
      </c>
      <c r="F6" s="28"/>
      <c r="G6" s="19" t="s">
        <v>45</v>
      </c>
      <c r="H6" s="2">
        <v>2706</v>
      </c>
      <c r="I6" s="2">
        <v>2292</v>
      </c>
      <c r="J6" s="28">
        <f>I6/H6</f>
        <v>0.8470066518847007</v>
      </c>
      <c r="K6" s="28"/>
      <c r="M6" t="s">
        <v>2</v>
      </c>
      <c r="O6" t="s">
        <v>29</v>
      </c>
      <c r="Q6" t="s">
        <v>50</v>
      </c>
      <c r="S6" t="s">
        <v>295</v>
      </c>
      <c r="U6" t="s">
        <v>218</v>
      </c>
      <c r="V6" t="s">
        <v>219</v>
      </c>
      <c r="W6" s="20" t="s">
        <v>51</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265</v>
      </c>
      <c r="AI6" t="s">
        <v>50</v>
      </c>
      <c r="AK6" t="s">
        <v>266</v>
      </c>
      <c r="AM6" t="s">
        <v>267</v>
      </c>
      <c r="AO6" t="s">
        <v>218</v>
      </c>
      <c r="AP6" t="s">
        <v>219</v>
      </c>
      <c r="AQ6" s="28"/>
      <c r="AR6" s="20" t="s">
        <v>51</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45</v>
      </c>
      <c r="BB6" s="2">
        <v>2616</v>
      </c>
      <c r="BC6" s="2">
        <v>2146</v>
      </c>
      <c r="BD6" s="20">
        <f>(BB6-BC6)/4</f>
        <v>117.5</v>
      </c>
      <c r="BE6">
        <v>69.75</v>
      </c>
      <c r="BG6" s="19" t="s">
        <v>45</v>
      </c>
      <c r="BH6" s="2">
        <v>2706</v>
      </c>
      <c r="BI6" s="2">
        <v>2292</v>
      </c>
      <c r="BJ6" s="26">
        <f>(BH6-I6)/4</f>
        <v>103.5</v>
      </c>
      <c r="BK6" s="54"/>
      <c r="BL6" s="26"/>
      <c r="BN6" t="s">
        <v>2</v>
      </c>
      <c r="BP6" t="s">
        <v>29</v>
      </c>
      <c r="BR6" t="s">
        <v>50</v>
      </c>
      <c r="BT6" t="s">
        <v>295</v>
      </c>
      <c r="BV6" t="s">
        <v>218</v>
      </c>
      <c r="BW6" t="s">
        <v>219</v>
      </c>
      <c r="BX6" s="55" t="s">
        <v>51</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265</v>
      </c>
      <c r="CJ6" t="s">
        <v>50</v>
      </c>
      <c r="CL6" t="s">
        <v>266</v>
      </c>
      <c r="CN6" t="s">
        <v>267</v>
      </c>
      <c r="CP6" t="s">
        <v>218</v>
      </c>
      <c r="CQ6" t="s">
        <v>219</v>
      </c>
      <c r="CS6" s="55" t="s">
        <v>51</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282</v>
      </c>
      <c r="C7" s="2">
        <v>2590</v>
      </c>
      <c r="D7" s="2">
        <v>2138</v>
      </c>
      <c r="E7" s="28">
        <f>D7/C7</f>
        <v>0.82548262548262552</v>
      </c>
      <c r="F7" s="28"/>
      <c r="G7" s="19" t="s">
        <v>282</v>
      </c>
      <c r="H7" s="2">
        <v>2662</v>
      </c>
      <c r="I7" s="2">
        <v>2127</v>
      </c>
      <c r="J7" s="28">
        <f>I7/H7</f>
        <v>0.79902329075882794</v>
      </c>
      <c r="K7" s="28"/>
      <c r="L7" s="18" t="s">
        <v>44</v>
      </c>
      <c r="M7" t="s">
        <v>216</v>
      </c>
      <c r="N7" t="s">
        <v>217</v>
      </c>
      <c r="O7" t="s">
        <v>216</v>
      </c>
      <c r="P7" t="s">
        <v>217</v>
      </c>
      <c r="Q7" t="s">
        <v>216</v>
      </c>
      <c r="R7" t="s">
        <v>217</v>
      </c>
      <c r="S7" t="s">
        <v>216</v>
      </c>
      <c r="T7" t="s">
        <v>217</v>
      </c>
      <c r="W7" s="20" t="s">
        <v>52</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44</v>
      </c>
      <c r="AE7" t="s">
        <v>216</v>
      </c>
      <c r="AF7" t="s">
        <v>217</v>
      </c>
      <c r="AG7" t="s">
        <v>216</v>
      </c>
      <c r="AH7" t="s">
        <v>217</v>
      </c>
      <c r="AI7" t="s">
        <v>216</v>
      </c>
      <c r="AJ7" t="s">
        <v>217</v>
      </c>
      <c r="AK7" t="s">
        <v>216</v>
      </c>
      <c r="AL7" t="s">
        <v>217</v>
      </c>
      <c r="AM7" t="s">
        <v>216</v>
      </c>
      <c r="AN7" t="s">
        <v>217</v>
      </c>
      <c r="AQ7" s="28"/>
      <c r="AR7" s="20" t="s">
        <v>52</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282</v>
      </c>
      <c r="BB7" s="2">
        <v>2590</v>
      </c>
      <c r="BC7" s="2">
        <v>2138</v>
      </c>
      <c r="BD7" s="20">
        <f>(BB7-BC7)/7</f>
        <v>64.571428571428569</v>
      </c>
      <c r="BE7">
        <v>90.571428571428598</v>
      </c>
      <c r="BG7" s="19" t="s">
        <v>282</v>
      </c>
      <c r="BH7" s="2">
        <v>2662</v>
      </c>
      <c r="BI7" s="2">
        <v>2127</v>
      </c>
      <c r="BJ7" s="26">
        <f>(BH7-I7)/7</f>
        <v>76.428571428571431</v>
      </c>
      <c r="BK7" s="54"/>
      <c r="BL7" s="26"/>
      <c r="BM7" s="18" t="s">
        <v>44</v>
      </c>
      <c r="BN7" t="s">
        <v>216</v>
      </c>
      <c r="BO7" t="s">
        <v>217</v>
      </c>
      <c r="BP7" t="s">
        <v>216</v>
      </c>
      <c r="BQ7" t="s">
        <v>217</v>
      </c>
      <c r="BR7" t="s">
        <v>216</v>
      </c>
      <c r="BS7" t="s">
        <v>217</v>
      </c>
      <c r="BT7" t="s">
        <v>216</v>
      </c>
      <c r="BU7" t="s">
        <v>217</v>
      </c>
      <c r="BX7" s="55" t="s">
        <v>52</v>
      </c>
      <c r="BY7" s="25">
        <f t="shared" si="4"/>
        <v>64.571428571428569</v>
      </c>
      <c r="BZ7" s="25">
        <f t="shared" si="5"/>
        <v>4.1428571428571432</v>
      </c>
      <c r="CA7" s="25">
        <f t="shared" si="6"/>
        <v>15.571428571428571</v>
      </c>
      <c r="CB7" s="25">
        <f t="shared" si="7"/>
        <v>18.571428571428573</v>
      </c>
      <c r="CC7" s="25">
        <f t="shared" si="8"/>
        <v>26.285714285714285</v>
      </c>
      <c r="CE7" s="18" t="s">
        <v>44</v>
      </c>
      <c r="CF7" t="s">
        <v>216</v>
      </c>
      <c r="CG7" t="s">
        <v>217</v>
      </c>
      <c r="CH7" t="s">
        <v>216</v>
      </c>
      <c r="CI7" t="s">
        <v>217</v>
      </c>
      <c r="CJ7" t="s">
        <v>216</v>
      </c>
      <c r="CK7" t="s">
        <v>217</v>
      </c>
      <c r="CL7" t="s">
        <v>216</v>
      </c>
      <c r="CM7" t="s">
        <v>217</v>
      </c>
      <c r="CN7" t="s">
        <v>216</v>
      </c>
      <c r="CO7" t="s">
        <v>217</v>
      </c>
      <c r="CS7" s="55" t="s">
        <v>52</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283</v>
      </c>
      <c r="C8" s="2">
        <v>2619</v>
      </c>
      <c r="D8" s="2">
        <v>2190</v>
      </c>
      <c r="E8" s="28">
        <f t="shared" ref="E8:E20" si="24">D8/C8</f>
        <v>0.8361970217640321</v>
      </c>
      <c r="F8" s="28"/>
      <c r="G8" s="19" t="s">
        <v>283</v>
      </c>
      <c r="H8" s="2">
        <v>2421</v>
      </c>
      <c r="I8" s="2">
        <v>1941</v>
      </c>
      <c r="J8" s="28">
        <f t="shared" ref="J8:J20" si="25">I8/H8</f>
        <v>0.80173482032218091</v>
      </c>
      <c r="K8" s="28"/>
      <c r="L8" s="19" t="s">
        <v>51</v>
      </c>
      <c r="M8" s="2">
        <v>413</v>
      </c>
      <c r="N8" s="2">
        <v>389</v>
      </c>
      <c r="O8" s="2">
        <v>782</v>
      </c>
      <c r="P8" s="2">
        <v>682</v>
      </c>
      <c r="Q8" s="2">
        <v>801</v>
      </c>
      <c r="R8" s="2">
        <v>648</v>
      </c>
      <c r="S8" s="2">
        <v>620</v>
      </c>
      <c r="T8" s="2">
        <v>427</v>
      </c>
      <c r="U8" s="2">
        <v>2616</v>
      </c>
      <c r="V8" s="2">
        <v>2146</v>
      </c>
      <c r="W8" s="20" t="s">
        <v>53</v>
      </c>
      <c r="X8" s="28">
        <f t="shared" si="9"/>
        <v>0.8361970217640321</v>
      </c>
      <c r="Y8" s="28">
        <f t="shared" si="0"/>
        <v>0.95192307692307687</v>
      </c>
      <c r="Z8" s="28">
        <f t="shared" si="1"/>
        <v>0.84954604409857326</v>
      </c>
      <c r="AA8" s="28">
        <f t="shared" si="2"/>
        <v>0.82156133828996281</v>
      </c>
      <c r="AB8" s="28">
        <f t="shared" si="3"/>
        <v>0.76160000000000005</v>
      </c>
      <c r="AC8" s="28"/>
      <c r="AD8" s="19" t="s">
        <v>51</v>
      </c>
      <c r="AE8" s="2">
        <v>427</v>
      </c>
      <c r="AF8" s="2">
        <v>411</v>
      </c>
      <c r="AG8" s="2">
        <v>696</v>
      </c>
      <c r="AH8" s="2">
        <v>608</v>
      </c>
      <c r="AI8" s="2">
        <v>876</v>
      </c>
      <c r="AJ8" s="2">
        <v>750</v>
      </c>
      <c r="AK8" s="2">
        <v>323</v>
      </c>
      <c r="AL8" s="2">
        <v>255</v>
      </c>
      <c r="AM8" s="2">
        <v>384</v>
      </c>
      <c r="AN8" s="2">
        <v>268</v>
      </c>
      <c r="AO8" s="2">
        <v>2706</v>
      </c>
      <c r="AP8" s="2">
        <v>2292</v>
      </c>
      <c r="AQ8" s="28"/>
      <c r="AR8" s="20" t="s">
        <v>53</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283</v>
      </c>
      <c r="BB8" s="2">
        <v>2619</v>
      </c>
      <c r="BC8" s="2">
        <v>2190</v>
      </c>
      <c r="BD8" s="20">
        <f t="shared" ref="BD8:BD19" si="26">(BB8-BC8)/7</f>
        <v>61.285714285714285</v>
      </c>
      <c r="BE8">
        <v>93.428571428571431</v>
      </c>
      <c r="BG8" s="19" t="s">
        <v>283</v>
      </c>
      <c r="BH8" s="2">
        <v>2421</v>
      </c>
      <c r="BI8" s="2">
        <v>1941</v>
      </c>
      <c r="BJ8" s="26">
        <f t="shared" ref="BJ8:BJ19" si="27">(BH8-I8)/7</f>
        <v>68.571428571428569</v>
      </c>
      <c r="BK8" s="54"/>
      <c r="BL8" s="26"/>
      <c r="BM8" s="19" t="s">
        <v>51</v>
      </c>
      <c r="BN8" s="2">
        <v>413</v>
      </c>
      <c r="BO8" s="2">
        <v>389</v>
      </c>
      <c r="BP8" s="2">
        <v>782</v>
      </c>
      <c r="BQ8" s="2">
        <v>682</v>
      </c>
      <c r="BR8" s="2">
        <v>801</v>
      </c>
      <c r="BS8" s="2">
        <v>648</v>
      </c>
      <c r="BT8" s="2">
        <v>620</v>
      </c>
      <c r="BU8" s="2">
        <v>427</v>
      </c>
      <c r="BV8" s="2">
        <v>2616</v>
      </c>
      <c r="BW8" s="2">
        <v>2146</v>
      </c>
      <c r="BX8" s="55" t="s">
        <v>53</v>
      </c>
      <c r="BY8" s="25">
        <f t="shared" si="4"/>
        <v>61.285714285714285</v>
      </c>
      <c r="BZ8" s="25">
        <f t="shared" si="5"/>
        <v>2.8571428571428572</v>
      </c>
      <c r="CA8" s="25">
        <f t="shared" si="6"/>
        <v>16.571428571428573</v>
      </c>
      <c r="CB8" s="25">
        <f t="shared" si="7"/>
        <v>20.571428571428573</v>
      </c>
      <c r="CC8" s="25">
        <f t="shared" si="8"/>
        <v>21.285714285714285</v>
      </c>
      <c r="CE8" s="19" t="s">
        <v>51</v>
      </c>
      <c r="CF8" s="2">
        <v>427</v>
      </c>
      <c r="CG8" s="2">
        <v>411</v>
      </c>
      <c r="CH8" s="2">
        <v>696</v>
      </c>
      <c r="CI8" s="2">
        <v>608</v>
      </c>
      <c r="CJ8" s="2">
        <v>876</v>
      </c>
      <c r="CK8" s="2">
        <v>750</v>
      </c>
      <c r="CL8" s="2">
        <v>323</v>
      </c>
      <c r="CM8" s="2">
        <v>255</v>
      </c>
      <c r="CN8" s="2">
        <v>384</v>
      </c>
      <c r="CO8" s="2">
        <v>268</v>
      </c>
      <c r="CP8" s="2">
        <v>2706</v>
      </c>
      <c r="CQ8" s="2">
        <v>2292</v>
      </c>
      <c r="CS8" s="55" t="s">
        <v>53</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284</v>
      </c>
      <c r="C9" s="2">
        <v>2628</v>
      </c>
      <c r="D9" s="2">
        <v>2098</v>
      </c>
      <c r="E9" s="28">
        <f t="shared" si="24"/>
        <v>0.79832572298325721</v>
      </c>
      <c r="F9" s="28"/>
      <c r="G9" s="19" t="s">
        <v>284</v>
      </c>
      <c r="H9" s="2">
        <v>2327</v>
      </c>
      <c r="I9" s="2">
        <v>1763</v>
      </c>
      <c r="J9" s="28">
        <f t="shared" si="25"/>
        <v>0.75762784701332186</v>
      </c>
      <c r="K9" s="28"/>
      <c r="L9" s="19" t="s">
        <v>60</v>
      </c>
      <c r="M9" s="2">
        <v>413</v>
      </c>
      <c r="N9" s="2">
        <v>369</v>
      </c>
      <c r="O9" s="2">
        <v>753</v>
      </c>
      <c r="P9" s="2">
        <v>620</v>
      </c>
      <c r="Q9" s="2">
        <v>776</v>
      </c>
      <c r="R9" s="2">
        <v>627</v>
      </c>
      <c r="S9" s="2">
        <v>624</v>
      </c>
      <c r="T9" s="2">
        <v>400</v>
      </c>
      <c r="U9" s="2">
        <v>2566</v>
      </c>
      <c r="V9" s="2">
        <v>2016</v>
      </c>
      <c r="W9" s="20" t="s">
        <v>54</v>
      </c>
      <c r="X9" s="28">
        <f t="shared" si="9"/>
        <v>0.79832572298325721</v>
      </c>
      <c r="Y9" s="28">
        <f t="shared" si="0"/>
        <v>0.91062801932367154</v>
      </c>
      <c r="Z9" s="28">
        <f t="shared" si="1"/>
        <v>0.80379746835443033</v>
      </c>
      <c r="AA9" s="28">
        <f t="shared" si="2"/>
        <v>0.79228855721393032</v>
      </c>
      <c r="AB9" s="28">
        <f t="shared" si="3"/>
        <v>0.72419354838709682</v>
      </c>
      <c r="AC9" s="28"/>
      <c r="AD9" s="19" t="s">
        <v>52</v>
      </c>
      <c r="AE9" s="2">
        <v>427</v>
      </c>
      <c r="AF9" s="2">
        <v>403</v>
      </c>
      <c r="AG9" s="2">
        <v>650</v>
      </c>
      <c r="AH9" s="2">
        <v>509</v>
      </c>
      <c r="AI9" s="2">
        <v>879</v>
      </c>
      <c r="AJ9" s="2">
        <v>714</v>
      </c>
      <c r="AK9" s="2">
        <v>316</v>
      </c>
      <c r="AL9" s="2">
        <v>256</v>
      </c>
      <c r="AM9" s="2">
        <v>390</v>
      </c>
      <c r="AN9" s="2">
        <v>245</v>
      </c>
      <c r="AO9" s="2">
        <v>2662</v>
      </c>
      <c r="AP9" s="2">
        <v>2127</v>
      </c>
      <c r="AQ9" s="28"/>
      <c r="AR9" s="20" t="s">
        <v>54</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284</v>
      </c>
      <c r="BB9" s="2">
        <v>2628</v>
      </c>
      <c r="BC9" s="2">
        <v>2098</v>
      </c>
      <c r="BD9" s="20">
        <f t="shared" si="26"/>
        <v>75.714285714285708</v>
      </c>
      <c r="BE9">
        <v>101.857142857143</v>
      </c>
      <c r="BG9" s="19" t="s">
        <v>284</v>
      </c>
      <c r="BH9" s="2">
        <v>2327</v>
      </c>
      <c r="BI9" s="2">
        <v>1763</v>
      </c>
      <c r="BJ9" s="26">
        <f t="shared" si="27"/>
        <v>80.571428571428569</v>
      </c>
      <c r="BK9" s="54"/>
      <c r="BL9" s="26"/>
      <c r="BM9" s="19" t="s">
        <v>60</v>
      </c>
      <c r="BN9" s="2">
        <v>413</v>
      </c>
      <c r="BO9" s="2">
        <v>369</v>
      </c>
      <c r="BP9" s="2">
        <v>753</v>
      </c>
      <c r="BQ9" s="2">
        <v>620</v>
      </c>
      <c r="BR9" s="2">
        <v>776</v>
      </c>
      <c r="BS9" s="2">
        <v>627</v>
      </c>
      <c r="BT9" s="2">
        <v>624</v>
      </c>
      <c r="BU9" s="2">
        <v>400</v>
      </c>
      <c r="BV9" s="2">
        <v>2566</v>
      </c>
      <c r="BW9" s="2">
        <v>2016</v>
      </c>
      <c r="BX9" s="55" t="s">
        <v>54</v>
      </c>
      <c r="BY9" s="25">
        <f t="shared" si="4"/>
        <v>75.714285714285708</v>
      </c>
      <c r="BZ9" s="25">
        <f t="shared" si="5"/>
        <v>5.2857142857142856</v>
      </c>
      <c r="CA9" s="25">
        <f t="shared" si="6"/>
        <v>22.142857142857142</v>
      </c>
      <c r="CB9" s="25">
        <f t="shared" si="7"/>
        <v>23.857142857142858</v>
      </c>
      <c r="CC9" s="25">
        <f t="shared" si="8"/>
        <v>24.428571428571427</v>
      </c>
      <c r="CE9" s="19" t="s">
        <v>52</v>
      </c>
      <c r="CF9" s="2">
        <v>427</v>
      </c>
      <c r="CG9" s="2">
        <v>403</v>
      </c>
      <c r="CH9" s="2">
        <v>650</v>
      </c>
      <c r="CI9" s="2">
        <v>509</v>
      </c>
      <c r="CJ9" s="2">
        <v>879</v>
      </c>
      <c r="CK9" s="2">
        <v>714</v>
      </c>
      <c r="CL9" s="2">
        <v>316</v>
      </c>
      <c r="CM9" s="2">
        <v>256</v>
      </c>
      <c r="CN9" s="2">
        <v>390</v>
      </c>
      <c r="CO9" s="2">
        <v>245</v>
      </c>
      <c r="CP9" s="2">
        <v>2662</v>
      </c>
      <c r="CQ9" s="2">
        <v>2127</v>
      </c>
      <c r="CS9" s="55" t="s">
        <v>54</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285</v>
      </c>
      <c r="C10" s="2">
        <v>2664</v>
      </c>
      <c r="D10" s="2">
        <v>2072</v>
      </c>
      <c r="E10" s="28">
        <f t="shared" si="24"/>
        <v>0.77777777777777779</v>
      </c>
      <c r="F10" s="28"/>
      <c r="G10" s="19" t="s">
        <v>285</v>
      </c>
      <c r="H10" s="2">
        <v>2385</v>
      </c>
      <c r="I10" s="2">
        <v>1752</v>
      </c>
      <c r="J10" s="28">
        <f t="shared" si="25"/>
        <v>0.73459119496855341</v>
      </c>
      <c r="K10" s="28"/>
      <c r="L10" s="19" t="s">
        <v>61</v>
      </c>
      <c r="M10" s="2">
        <v>413</v>
      </c>
      <c r="N10" s="2">
        <v>352</v>
      </c>
      <c r="O10" s="2">
        <v>742</v>
      </c>
      <c r="P10" s="2">
        <v>580</v>
      </c>
      <c r="Q10" s="2">
        <v>781</v>
      </c>
      <c r="R10" s="2">
        <v>621</v>
      </c>
      <c r="S10" s="2">
        <v>625</v>
      </c>
      <c r="T10" s="2">
        <v>403</v>
      </c>
      <c r="U10" s="2">
        <v>2561</v>
      </c>
      <c r="V10" s="2">
        <v>1956</v>
      </c>
      <c r="W10" s="20" t="s">
        <v>55</v>
      </c>
      <c r="X10" s="28">
        <f t="shared" si="9"/>
        <v>0.77777777777777779</v>
      </c>
      <c r="Y10" s="28">
        <f t="shared" si="0"/>
        <v>0.77239709443099269</v>
      </c>
      <c r="Z10" s="28">
        <f t="shared" si="1"/>
        <v>0.8143564356435643</v>
      </c>
      <c r="AA10" s="28">
        <f t="shared" si="2"/>
        <v>0.77132262051915945</v>
      </c>
      <c r="AB10" s="28">
        <f t="shared" si="3"/>
        <v>0.74290220820189279</v>
      </c>
      <c r="AC10" s="28"/>
      <c r="AD10" s="19" t="s">
        <v>53</v>
      </c>
      <c r="AE10" s="2">
        <v>425</v>
      </c>
      <c r="AF10" s="2">
        <v>408</v>
      </c>
      <c r="AG10" s="2">
        <v>647</v>
      </c>
      <c r="AH10" s="2">
        <v>507</v>
      </c>
      <c r="AI10" s="2">
        <v>784</v>
      </c>
      <c r="AJ10" s="2">
        <v>627</v>
      </c>
      <c r="AK10" s="2">
        <v>298</v>
      </c>
      <c r="AL10" s="2">
        <v>242</v>
      </c>
      <c r="AM10" s="2">
        <v>267</v>
      </c>
      <c r="AN10" s="2">
        <v>157</v>
      </c>
      <c r="AO10" s="2">
        <v>2421</v>
      </c>
      <c r="AP10" s="2">
        <v>1941</v>
      </c>
      <c r="AQ10" s="28"/>
      <c r="AR10" s="20" t="s">
        <v>55</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285</v>
      </c>
      <c r="BB10" s="2">
        <v>2664</v>
      </c>
      <c r="BC10" s="2">
        <v>2072</v>
      </c>
      <c r="BD10" s="20">
        <f t="shared" si="26"/>
        <v>84.571428571428569</v>
      </c>
      <c r="BE10">
        <v>113</v>
      </c>
      <c r="BG10" s="19" t="s">
        <v>285</v>
      </c>
      <c r="BH10" s="2">
        <v>2385</v>
      </c>
      <c r="BI10" s="2">
        <v>1752</v>
      </c>
      <c r="BJ10" s="26">
        <f t="shared" si="27"/>
        <v>90.428571428571431</v>
      </c>
      <c r="BK10" s="54"/>
      <c r="BL10" s="26"/>
      <c r="BM10" s="19" t="s">
        <v>61</v>
      </c>
      <c r="BN10" s="2">
        <v>413</v>
      </c>
      <c r="BO10" s="2">
        <v>352</v>
      </c>
      <c r="BP10" s="2">
        <v>742</v>
      </c>
      <c r="BQ10" s="2">
        <v>580</v>
      </c>
      <c r="BR10" s="2">
        <v>781</v>
      </c>
      <c r="BS10" s="2">
        <v>621</v>
      </c>
      <c r="BT10" s="2">
        <v>625</v>
      </c>
      <c r="BU10" s="2">
        <v>403</v>
      </c>
      <c r="BV10" s="2">
        <v>2561</v>
      </c>
      <c r="BW10" s="2">
        <v>1956</v>
      </c>
      <c r="BX10" s="20" t="s">
        <v>55</v>
      </c>
      <c r="BY10" s="25">
        <f t="shared" si="4"/>
        <v>84.571428571428569</v>
      </c>
      <c r="BZ10" s="25">
        <f t="shared" si="5"/>
        <v>13.428571428571429</v>
      </c>
      <c r="CA10" s="25">
        <f t="shared" si="6"/>
        <v>21.428571428571427</v>
      </c>
      <c r="CB10" s="25">
        <f t="shared" si="7"/>
        <v>26.428571428571427</v>
      </c>
      <c r="CC10" s="25">
        <f t="shared" si="8"/>
        <v>23.285714285714285</v>
      </c>
      <c r="CE10" s="19" t="s">
        <v>53</v>
      </c>
      <c r="CF10" s="2">
        <v>425</v>
      </c>
      <c r="CG10" s="2">
        <v>408</v>
      </c>
      <c r="CH10" s="2">
        <v>647</v>
      </c>
      <c r="CI10" s="2">
        <v>507</v>
      </c>
      <c r="CJ10" s="2">
        <v>784</v>
      </c>
      <c r="CK10" s="2">
        <v>627</v>
      </c>
      <c r="CL10" s="2">
        <v>298</v>
      </c>
      <c r="CM10" s="2">
        <v>242</v>
      </c>
      <c r="CN10" s="2">
        <v>267</v>
      </c>
      <c r="CO10" s="2">
        <v>157</v>
      </c>
      <c r="CP10" s="2">
        <v>2421</v>
      </c>
      <c r="CQ10" s="2">
        <v>1941</v>
      </c>
      <c r="CS10" s="20" t="s">
        <v>55</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286</v>
      </c>
      <c r="C11" s="2">
        <v>2635</v>
      </c>
      <c r="D11" s="2">
        <v>2039</v>
      </c>
      <c r="E11" s="28">
        <f t="shared" si="24"/>
        <v>0.77381404174573054</v>
      </c>
      <c r="F11" s="28"/>
      <c r="G11" s="19" t="s">
        <v>286</v>
      </c>
      <c r="H11" s="2">
        <v>2010</v>
      </c>
      <c r="I11" s="2">
        <v>1589</v>
      </c>
      <c r="J11" s="28">
        <f t="shared" si="25"/>
        <v>0.79054726368159201</v>
      </c>
      <c r="K11" s="28"/>
      <c r="L11" s="19" t="s">
        <v>62</v>
      </c>
      <c r="M11" s="2">
        <v>414</v>
      </c>
      <c r="N11" s="2">
        <v>361</v>
      </c>
      <c r="O11" s="2">
        <v>730</v>
      </c>
      <c r="P11" s="2">
        <v>602</v>
      </c>
      <c r="Q11" s="2">
        <v>776</v>
      </c>
      <c r="R11" s="2">
        <v>622</v>
      </c>
      <c r="S11" s="2">
        <v>624</v>
      </c>
      <c r="T11" s="2">
        <v>395</v>
      </c>
      <c r="U11" s="2">
        <v>2544</v>
      </c>
      <c r="V11" s="2">
        <v>1980</v>
      </c>
      <c r="W11" s="20" t="s">
        <v>56</v>
      </c>
      <c r="X11" s="28">
        <f t="shared" si="9"/>
        <v>0.77381404174573054</v>
      </c>
      <c r="Y11" s="28">
        <f t="shared" si="0"/>
        <v>0.80629539951573848</v>
      </c>
      <c r="Z11" s="28">
        <f t="shared" si="1"/>
        <v>0.78880407124681939</v>
      </c>
      <c r="AA11" s="28">
        <f t="shared" si="2"/>
        <v>0.79228855721393032</v>
      </c>
      <c r="AB11" s="28">
        <f t="shared" si="3"/>
        <v>0.71044303797468356</v>
      </c>
      <c r="AC11" s="28"/>
      <c r="AD11" s="19" t="s">
        <v>54</v>
      </c>
      <c r="AE11" s="2">
        <v>421</v>
      </c>
      <c r="AF11" s="2">
        <v>372</v>
      </c>
      <c r="AG11" s="2">
        <v>635</v>
      </c>
      <c r="AH11" s="2">
        <v>503</v>
      </c>
      <c r="AI11" s="2">
        <v>791</v>
      </c>
      <c r="AJ11" s="2">
        <v>595</v>
      </c>
      <c r="AK11" s="2">
        <v>239</v>
      </c>
      <c r="AL11" s="2">
        <v>204</v>
      </c>
      <c r="AM11" s="2">
        <v>241</v>
      </c>
      <c r="AN11" s="2">
        <v>89</v>
      </c>
      <c r="AO11" s="2">
        <v>2327</v>
      </c>
      <c r="AP11" s="2">
        <v>1763</v>
      </c>
      <c r="AQ11" s="28"/>
      <c r="AR11" s="20" t="s">
        <v>56</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286</v>
      </c>
      <c r="BB11" s="2">
        <v>2635</v>
      </c>
      <c r="BC11" s="2">
        <v>2039</v>
      </c>
      <c r="BD11" s="20">
        <f t="shared" si="26"/>
        <v>85.142857142857139</v>
      </c>
      <c r="BE11">
        <v>115</v>
      </c>
      <c r="BG11" s="19" t="s">
        <v>286</v>
      </c>
      <c r="BH11" s="2">
        <v>2010</v>
      </c>
      <c r="BI11" s="2">
        <v>1589</v>
      </c>
      <c r="BJ11" s="26">
        <f t="shared" si="27"/>
        <v>60.142857142857146</v>
      </c>
      <c r="BK11" s="54"/>
      <c r="BL11" s="26"/>
      <c r="BM11" s="19" t="s">
        <v>62</v>
      </c>
      <c r="BN11" s="2">
        <v>414</v>
      </c>
      <c r="BO11" s="2">
        <v>361</v>
      </c>
      <c r="BP11" s="2">
        <v>730</v>
      </c>
      <c r="BQ11" s="2">
        <v>602</v>
      </c>
      <c r="BR11" s="2">
        <v>776</v>
      </c>
      <c r="BS11" s="2">
        <v>622</v>
      </c>
      <c r="BT11" s="2">
        <v>624</v>
      </c>
      <c r="BU11" s="2">
        <v>395</v>
      </c>
      <c r="BV11" s="2">
        <v>2544</v>
      </c>
      <c r="BW11" s="2">
        <v>1980</v>
      </c>
      <c r="BX11" s="20" t="s">
        <v>56</v>
      </c>
      <c r="BY11" s="25">
        <f t="shared" si="4"/>
        <v>85.142857142857139</v>
      </c>
      <c r="BZ11" s="25">
        <f t="shared" si="5"/>
        <v>11.428571428571429</v>
      </c>
      <c r="CA11" s="25">
        <f t="shared" si="6"/>
        <v>23.714285714285715</v>
      </c>
      <c r="CB11" s="25">
        <f t="shared" si="7"/>
        <v>23.857142857142858</v>
      </c>
      <c r="CC11" s="25">
        <f t="shared" si="8"/>
        <v>26.142857142857142</v>
      </c>
      <c r="CE11" s="19" t="s">
        <v>54</v>
      </c>
      <c r="CF11" s="2">
        <v>421</v>
      </c>
      <c r="CG11" s="2">
        <v>372</v>
      </c>
      <c r="CH11" s="2">
        <v>635</v>
      </c>
      <c r="CI11" s="2">
        <v>503</v>
      </c>
      <c r="CJ11" s="2">
        <v>791</v>
      </c>
      <c r="CK11" s="2">
        <v>595</v>
      </c>
      <c r="CL11" s="2">
        <v>239</v>
      </c>
      <c r="CM11" s="2">
        <v>204</v>
      </c>
      <c r="CN11" s="2">
        <v>241</v>
      </c>
      <c r="CO11" s="2">
        <v>89</v>
      </c>
      <c r="CP11" s="2">
        <v>2327</v>
      </c>
      <c r="CQ11" s="2">
        <v>1763</v>
      </c>
      <c r="CS11" s="20" t="s">
        <v>56</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287</v>
      </c>
      <c r="C12" s="2">
        <v>2617</v>
      </c>
      <c r="D12" s="2">
        <v>1950</v>
      </c>
      <c r="E12" s="28">
        <f t="shared" si="24"/>
        <v>0.74512800917080624</v>
      </c>
      <c r="F12" s="28"/>
      <c r="G12"/>
      <c r="H12"/>
      <c r="I12"/>
      <c r="J12" s="28" t="e">
        <f t="shared" si="25"/>
        <v>#DIV/0!</v>
      </c>
      <c r="K12" s="28"/>
      <c r="L12" s="19" t="s">
        <v>63</v>
      </c>
      <c r="M12" s="2">
        <v>419</v>
      </c>
      <c r="N12" s="2">
        <v>360</v>
      </c>
      <c r="O12" s="2">
        <v>741</v>
      </c>
      <c r="P12" s="2">
        <v>608</v>
      </c>
      <c r="Q12" s="2">
        <v>791</v>
      </c>
      <c r="R12" s="2">
        <v>602</v>
      </c>
      <c r="S12" s="2">
        <v>627</v>
      </c>
      <c r="T12" s="2">
        <v>386</v>
      </c>
      <c r="U12" s="2">
        <v>2578</v>
      </c>
      <c r="V12" s="2">
        <v>1956</v>
      </c>
      <c r="W12" s="20" t="s">
        <v>57</v>
      </c>
      <c r="X12" s="28">
        <f t="shared" si="9"/>
        <v>0.74512800917080624</v>
      </c>
      <c r="Y12" s="28">
        <f t="shared" si="0"/>
        <v>0.82082324455205813</v>
      </c>
      <c r="Z12" s="28">
        <f t="shared" si="1"/>
        <v>0.72691807542262676</v>
      </c>
      <c r="AA12" s="28">
        <f t="shared" si="2"/>
        <v>0.76019777503090236</v>
      </c>
      <c r="AB12" s="28">
        <f t="shared" si="3"/>
        <v>0.69808306709265178</v>
      </c>
      <c r="AC12" s="28"/>
      <c r="AD12" s="19" t="s">
        <v>55</v>
      </c>
      <c r="AE12" s="2">
        <v>421</v>
      </c>
      <c r="AF12" s="2">
        <v>336</v>
      </c>
      <c r="AG12" s="2">
        <v>644</v>
      </c>
      <c r="AH12" s="2">
        <v>474</v>
      </c>
      <c r="AI12" s="2">
        <v>792</v>
      </c>
      <c r="AJ12" s="2">
        <v>623</v>
      </c>
      <c r="AK12" s="2">
        <v>295</v>
      </c>
      <c r="AL12" s="2">
        <v>231</v>
      </c>
      <c r="AM12" s="2">
        <v>233</v>
      </c>
      <c r="AN12" s="2">
        <v>88</v>
      </c>
      <c r="AO12" s="2">
        <v>2385</v>
      </c>
      <c r="AP12" s="2">
        <v>1752</v>
      </c>
      <c r="AQ12" s="28"/>
      <c r="AR12" s="20" t="s">
        <v>57</v>
      </c>
      <c r="AS12" s="28" t="e">
        <f t="shared" si="10"/>
        <v>#N/A</v>
      </c>
      <c r="AT12" s="28" t="e">
        <f t="shared" si="11"/>
        <v>#N/A</v>
      </c>
      <c r="AU12" s="28" t="e">
        <f t="shared" si="12"/>
        <v>#N/A</v>
      </c>
      <c r="AV12" s="28" t="e">
        <f t="shared" si="13"/>
        <v>#N/A</v>
      </c>
      <c r="AW12" s="28" t="e">
        <f t="shared" si="14"/>
        <v>#N/A</v>
      </c>
      <c r="AX12" s="28" t="e">
        <f t="shared" si="15"/>
        <v>#N/A</v>
      </c>
      <c r="AY12" s="28" t="e">
        <f t="shared" si="16"/>
        <v>#N/A</v>
      </c>
      <c r="AZ12" s="28"/>
      <c r="BA12" s="19" t="s">
        <v>287</v>
      </c>
      <c r="BB12" s="2">
        <v>2617</v>
      </c>
      <c r="BC12" s="2">
        <v>1950</v>
      </c>
      <c r="BD12" s="20">
        <f t="shared" si="26"/>
        <v>95.285714285714292</v>
      </c>
      <c r="BE12">
        <v>107.14285714285714</v>
      </c>
      <c r="BJ12" s="26">
        <f t="shared" si="27"/>
        <v>0</v>
      </c>
      <c r="BK12" s="54"/>
      <c r="BL12" s="26"/>
      <c r="BM12" s="19" t="s">
        <v>63</v>
      </c>
      <c r="BN12" s="2">
        <v>419</v>
      </c>
      <c r="BO12" s="2">
        <v>360</v>
      </c>
      <c r="BP12" s="2">
        <v>741</v>
      </c>
      <c r="BQ12" s="2">
        <v>608</v>
      </c>
      <c r="BR12" s="2">
        <v>791</v>
      </c>
      <c r="BS12" s="2">
        <v>602</v>
      </c>
      <c r="BT12" s="2">
        <v>627</v>
      </c>
      <c r="BU12" s="2">
        <v>386</v>
      </c>
      <c r="BV12" s="2">
        <v>2578</v>
      </c>
      <c r="BW12" s="2">
        <v>1956</v>
      </c>
      <c r="BX12" s="20" t="s">
        <v>57</v>
      </c>
      <c r="BY12" s="25">
        <f t="shared" si="4"/>
        <v>95.285714285714292</v>
      </c>
      <c r="BZ12" s="25">
        <f t="shared" si="5"/>
        <v>10.571428571428571</v>
      </c>
      <c r="CA12" s="25">
        <f t="shared" si="6"/>
        <v>30</v>
      </c>
      <c r="CB12" s="25">
        <f t="shared" si="7"/>
        <v>27.714285714285715</v>
      </c>
      <c r="CC12" s="25">
        <f t="shared" si="8"/>
        <v>27</v>
      </c>
      <c r="CE12" s="19" t="s">
        <v>55</v>
      </c>
      <c r="CF12" s="2">
        <v>421</v>
      </c>
      <c r="CG12" s="2">
        <v>336</v>
      </c>
      <c r="CH12" s="2">
        <v>644</v>
      </c>
      <c r="CI12" s="2">
        <v>474</v>
      </c>
      <c r="CJ12" s="2">
        <v>792</v>
      </c>
      <c r="CK12" s="2">
        <v>623</v>
      </c>
      <c r="CL12" s="2">
        <v>295</v>
      </c>
      <c r="CM12" s="2">
        <v>231</v>
      </c>
      <c r="CN12" s="2">
        <v>233</v>
      </c>
      <c r="CO12" s="2">
        <v>88</v>
      </c>
      <c r="CP12" s="2">
        <v>2385</v>
      </c>
      <c r="CQ12" s="2">
        <v>1752</v>
      </c>
      <c r="CS12" s="20" t="s">
        <v>57</v>
      </c>
      <c r="CT12" s="25" t="e">
        <f t="shared" si="17"/>
        <v>#N/A</v>
      </c>
      <c r="CU12" s="25" t="e">
        <f t="shared" si="18"/>
        <v>#N/A</v>
      </c>
      <c r="CV12" s="25" t="e">
        <f t="shared" si="19"/>
        <v>#N/A</v>
      </c>
      <c r="CW12" s="25" t="e">
        <f t="shared" si="20"/>
        <v>#N/A</v>
      </c>
      <c r="CX12" s="25" t="e">
        <f t="shared" si="21"/>
        <v>#N/A</v>
      </c>
      <c r="CY12" s="25" t="e">
        <f t="shared" si="22"/>
        <v>#N/A</v>
      </c>
      <c r="CZ12" s="26" t="e">
        <f t="shared" si="23"/>
        <v>#N/A</v>
      </c>
    </row>
    <row r="13" spans="2:104" x14ac:dyDescent="0.25">
      <c r="B13" s="19" t="s">
        <v>288</v>
      </c>
      <c r="C13" s="2">
        <v>2585</v>
      </c>
      <c r="D13" s="2">
        <v>2004</v>
      </c>
      <c r="E13" s="28">
        <f t="shared" si="24"/>
        <v>0.7752417794970986</v>
      </c>
      <c r="F13" s="28"/>
      <c r="G13"/>
      <c r="H13"/>
      <c r="I13"/>
      <c r="J13" s="28" t="e">
        <f t="shared" si="25"/>
        <v>#DIV/0!</v>
      </c>
      <c r="K13" s="28"/>
      <c r="L13" s="19" t="s">
        <v>64</v>
      </c>
      <c r="M13" s="2">
        <v>419</v>
      </c>
      <c r="N13" s="2">
        <v>337</v>
      </c>
      <c r="O13" s="2">
        <v>739</v>
      </c>
      <c r="P13" s="2">
        <v>610</v>
      </c>
      <c r="Q13" s="2">
        <v>803</v>
      </c>
      <c r="R13" s="2">
        <v>583</v>
      </c>
      <c r="S13" s="2">
        <v>610</v>
      </c>
      <c r="T13" s="2">
        <v>355</v>
      </c>
      <c r="U13" s="2">
        <v>2571</v>
      </c>
      <c r="V13" s="2">
        <v>1885</v>
      </c>
      <c r="W13" s="20" t="s">
        <v>58</v>
      </c>
      <c r="X13" s="28">
        <f t="shared" si="9"/>
        <v>0.7752417794970986</v>
      </c>
      <c r="Y13" s="28">
        <f t="shared" si="0"/>
        <v>0.84745762711864403</v>
      </c>
      <c r="Z13" s="28">
        <f t="shared" si="1"/>
        <v>0.77105263157894732</v>
      </c>
      <c r="AA13" s="28">
        <f t="shared" si="2"/>
        <v>0.81829733163913598</v>
      </c>
      <c r="AB13" s="28">
        <f t="shared" si="3"/>
        <v>0.6784</v>
      </c>
      <c r="AC13" s="28"/>
      <c r="AD13" s="19" t="s">
        <v>56</v>
      </c>
      <c r="AE13" s="2">
        <v>411</v>
      </c>
      <c r="AF13" s="2">
        <v>350</v>
      </c>
      <c r="AG13" s="2">
        <v>540</v>
      </c>
      <c r="AH13" s="2">
        <v>415</v>
      </c>
      <c r="AI13" s="2">
        <v>718</v>
      </c>
      <c r="AJ13" s="2">
        <v>577</v>
      </c>
      <c r="AK13" s="2">
        <v>215</v>
      </c>
      <c r="AL13" s="2">
        <v>163</v>
      </c>
      <c r="AM13" s="2">
        <v>126</v>
      </c>
      <c r="AN13" s="2">
        <v>84</v>
      </c>
      <c r="AO13" s="2">
        <v>2010</v>
      </c>
      <c r="AP13" s="2">
        <v>1589</v>
      </c>
      <c r="AQ13" s="28"/>
      <c r="AR13" s="20" t="s">
        <v>58</v>
      </c>
      <c r="AS13" s="28" t="e">
        <f t="shared" si="10"/>
        <v>#N/A</v>
      </c>
      <c r="AT13" s="28" t="e">
        <f t="shared" si="11"/>
        <v>#N/A</v>
      </c>
      <c r="AU13" s="28" t="e">
        <f t="shared" si="12"/>
        <v>#N/A</v>
      </c>
      <c r="AV13" s="28" t="e">
        <f t="shared" si="13"/>
        <v>#N/A</v>
      </c>
      <c r="AW13" s="28" t="e">
        <f t="shared" si="14"/>
        <v>#N/A</v>
      </c>
      <c r="AX13" s="28" t="e">
        <f t="shared" si="15"/>
        <v>#N/A</v>
      </c>
      <c r="AY13" s="28" t="e">
        <f t="shared" si="16"/>
        <v>#N/A</v>
      </c>
      <c r="AZ13" s="28"/>
      <c r="BA13" s="19" t="s">
        <v>288</v>
      </c>
      <c r="BB13" s="2">
        <v>2585</v>
      </c>
      <c r="BC13" s="2">
        <v>2004</v>
      </c>
      <c r="BD13" s="20">
        <f t="shared" si="26"/>
        <v>83</v>
      </c>
      <c r="BE13">
        <v>127.14285714285714</v>
      </c>
      <c r="BJ13" s="26">
        <f t="shared" si="27"/>
        <v>0</v>
      </c>
      <c r="BK13" s="54"/>
      <c r="BL13" s="26"/>
      <c r="BM13" s="19" t="s">
        <v>64</v>
      </c>
      <c r="BN13" s="2">
        <v>419</v>
      </c>
      <c r="BO13" s="2">
        <v>337</v>
      </c>
      <c r="BP13" s="2">
        <v>739</v>
      </c>
      <c r="BQ13" s="2">
        <v>610</v>
      </c>
      <c r="BR13" s="2">
        <v>803</v>
      </c>
      <c r="BS13" s="2">
        <v>583</v>
      </c>
      <c r="BT13" s="2">
        <v>610</v>
      </c>
      <c r="BU13" s="2">
        <v>355</v>
      </c>
      <c r="BV13" s="2">
        <v>2571</v>
      </c>
      <c r="BW13" s="2">
        <v>1885</v>
      </c>
      <c r="BX13" s="20" t="s">
        <v>58</v>
      </c>
      <c r="BY13" s="25">
        <f t="shared" si="4"/>
        <v>83</v>
      </c>
      <c r="BZ13" s="25">
        <f t="shared" si="5"/>
        <v>9</v>
      </c>
      <c r="CA13" s="25">
        <f t="shared" si="6"/>
        <v>24.857142857142858</v>
      </c>
      <c r="CB13" s="25">
        <f t="shared" si="7"/>
        <v>20.428571428571427</v>
      </c>
      <c r="CC13" s="25">
        <f t="shared" si="8"/>
        <v>28.714285714285715</v>
      </c>
      <c r="CE13" s="19" t="s">
        <v>56</v>
      </c>
      <c r="CF13" s="2">
        <v>411</v>
      </c>
      <c r="CG13" s="2">
        <v>350</v>
      </c>
      <c r="CH13" s="2">
        <v>540</v>
      </c>
      <c r="CI13" s="2">
        <v>415</v>
      </c>
      <c r="CJ13" s="2">
        <v>718</v>
      </c>
      <c r="CK13" s="2">
        <v>577</v>
      </c>
      <c r="CL13" s="2">
        <v>215</v>
      </c>
      <c r="CM13" s="2">
        <v>163</v>
      </c>
      <c r="CN13" s="2">
        <v>126</v>
      </c>
      <c r="CO13" s="2">
        <v>84</v>
      </c>
      <c r="CP13" s="2">
        <v>2010</v>
      </c>
      <c r="CQ13" s="2">
        <v>1589</v>
      </c>
      <c r="CS13" s="20" t="s">
        <v>58</v>
      </c>
      <c r="CT13" s="25" t="e">
        <f t="shared" si="17"/>
        <v>#N/A</v>
      </c>
      <c r="CU13" s="25" t="e">
        <f t="shared" si="18"/>
        <v>#N/A</v>
      </c>
      <c r="CV13" s="25" t="e">
        <f t="shared" si="19"/>
        <v>#N/A</v>
      </c>
      <c r="CW13" s="25" t="e">
        <f t="shared" si="20"/>
        <v>#N/A</v>
      </c>
      <c r="CX13" s="25" t="e">
        <f t="shared" si="21"/>
        <v>#N/A</v>
      </c>
      <c r="CY13" s="25" t="e">
        <f t="shared" si="22"/>
        <v>#N/A</v>
      </c>
      <c r="CZ13" s="26" t="e">
        <f t="shared" si="23"/>
        <v>#N/A</v>
      </c>
    </row>
    <row r="14" spans="2:104" x14ac:dyDescent="0.25">
      <c r="B14" s="19" t="s">
        <v>289</v>
      </c>
      <c r="C14" s="2">
        <v>2582</v>
      </c>
      <c r="D14" s="2">
        <v>1990</v>
      </c>
      <c r="E14" s="28">
        <f t="shared" si="24"/>
        <v>0.77072037180480246</v>
      </c>
      <c r="F14" s="28"/>
      <c r="G14"/>
      <c r="H14"/>
      <c r="I14"/>
      <c r="J14" s="28" t="e">
        <f t="shared" si="25"/>
        <v>#DIV/0!</v>
      </c>
      <c r="K14" s="28"/>
      <c r="L14" s="19" t="s">
        <v>52</v>
      </c>
      <c r="M14" s="2">
        <v>417</v>
      </c>
      <c r="N14" s="2">
        <v>388</v>
      </c>
      <c r="O14" s="2">
        <v>776</v>
      </c>
      <c r="P14" s="2">
        <v>667</v>
      </c>
      <c r="Q14" s="2">
        <v>804</v>
      </c>
      <c r="R14" s="2">
        <v>674</v>
      </c>
      <c r="S14" s="2">
        <v>593</v>
      </c>
      <c r="T14" s="2">
        <v>409</v>
      </c>
      <c r="U14" s="2">
        <v>2590</v>
      </c>
      <c r="V14" s="2">
        <v>2138</v>
      </c>
      <c r="W14" s="20" t="s">
        <v>59</v>
      </c>
      <c r="X14" s="28">
        <f t="shared" si="9"/>
        <v>0.77072037180480246</v>
      </c>
      <c r="Y14" s="28">
        <f t="shared" si="0"/>
        <v>0.84503631961259085</v>
      </c>
      <c r="Z14" s="28">
        <f t="shared" si="1"/>
        <v>0.80764163372859021</v>
      </c>
      <c r="AA14" s="28">
        <f t="shared" si="2"/>
        <v>0.77394636015325668</v>
      </c>
      <c r="AB14" s="28">
        <f t="shared" si="3"/>
        <v>0.67304625199362045</v>
      </c>
      <c r="AC14" s="28"/>
      <c r="AD14" s="19" t="s">
        <v>46</v>
      </c>
      <c r="AE14" s="2">
        <v>2532</v>
      </c>
      <c r="AF14" s="2">
        <v>2280</v>
      </c>
      <c r="AG14" s="2">
        <v>3812</v>
      </c>
      <c r="AH14" s="2">
        <v>3016</v>
      </c>
      <c r="AI14" s="2">
        <v>4840</v>
      </c>
      <c r="AJ14" s="2">
        <v>3886</v>
      </c>
      <c r="AK14" s="2">
        <v>1686</v>
      </c>
      <c r="AL14" s="2">
        <v>1351</v>
      </c>
      <c r="AM14" s="2">
        <v>1641</v>
      </c>
      <c r="AN14" s="2">
        <v>931</v>
      </c>
      <c r="AO14" s="2">
        <v>14511</v>
      </c>
      <c r="AP14" s="2">
        <v>11464</v>
      </c>
      <c r="AQ14" s="28"/>
      <c r="AR14" s="20" t="s">
        <v>59</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289</v>
      </c>
      <c r="BB14" s="2">
        <v>2582</v>
      </c>
      <c r="BC14" s="2">
        <v>1990</v>
      </c>
      <c r="BD14" s="20">
        <f t="shared" si="26"/>
        <v>84.571428571428569</v>
      </c>
      <c r="BE14">
        <v>97.714285714285708</v>
      </c>
      <c r="BJ14" s="26">
        <f t="shared" si="27"/>
        <v>0</v>
      </c>
      <c r="BK14" s="54"/>
      <c r="BL14" s="26"/>
      <c r="BM14" s="19" t="s">
        <v>52</v>
      </c>
      <c r="BN14" s="2">
        <v>417</v>
      </c>
      <c r="BO14" s="2">
        <v>388</v>
      </c>
      <c r="BP14" s="2">
        <v>776</v>
      </c>
      <c r="BQ14" s="2">
        <v>667</v>
      </c>
      <c r="BR14" s="2">
        <v>804</v>
      </c>
      <c r="BS14" s="2">
        <v>674</v>
      </c>
      <c r="BT14" s="2">
        <v>593</v>
      </c>
      <c r="BU14" s="2">
        <v>409</v>
      </c>
      <c r="BV14" s="2">
        <v>2590</v>
      </c>
      <c r="BW14" s="2">
        <v>2138</v>
      </c>
      <c r="BX14" s="20" t="s">
        <v>59</v>
      </c>
      <c r="BY14" s="25">
        <f t="shared" si="4"/>
        <v>84.571428571428569</v>
      </c>
      <c r="BZ14" s="25">
        <f t="shared" si="5"/>
        <v>9.1428571428571423</v>
      </c>
      <c r="CA14" s="25">
        <f t="shared" si="6"/>
        <v>20.857142857142858</v>
      </c>
      <c r="CB14" s="25">
        <f t="shared" si="7"/>
        <v>25.285714285714285</v>
      </c>
      <c r="CC14" s="25">
        <f t="shared" si="8"/>
        <v>29.285714285714285</v>
      </c>
      <c r="CE14" s="19" t="s">
        <v>46</v>
      </c>
      <c r="CF14" s="2">
        <v>2532</v>
      </c>
      <c r="CG14" s="2">
        <v>2280</v>
      </c>
      <c r="CH14" s="2">
        <v>3812</v>
      </c>
      <c r="CI14" s="2">
        <v>3016</v>
      </c>
      <c r="CJ14" s="2">
        <v>4840</v>
      </c>
      <c r="CK14" s="2">
        <v>3886</v>
      </c>
      <c r="CL14" s="2">
        <v>1686</v>
      </c>
      <c r="CM14" s="2">
        <v>1351</v>
      </c>
      <c r="CN14" s="2">
        <v>1641</v>
      </c>
      <c r="CO14" s="2">
        <v>931</v>
      </c>
      <c r="CP14" s="2">
        <v>14511</v>
      </c>
      <c r="CQ14" s="2">
        <v>11464</v>
      </c>
      <c r="CS14" s="20" t="s">
        <v>59</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290</v>
      </c>
      <c r="C15" s="2">
        <v>2566</v>
      </c>
      <c r="D15" s="2">
        <v>2016</v>
      </c>
      <c r="E15" s="28">
        <f t="shared" si="24"/>
        <v>0.78565861262665626</v>
      </c>
      <c r="F15" s="28"/>
      <c r="G15"/>
      <c r="H15"/>
      <c r="I15"/>
      <c r="J15" s="28" t="e">
        <f t="shared" si="25"/>
        <v>#DIV/0!</v>
      </c>
      <c r="K15" s="28"/>
      <c r="L15" s="19" t="s">
        <v>53</v>
      </c>
      <c r="M15" s="2">
        <v>416</v>
      </c>
      <c r="N15" s="2">
        <v>396</v>
      </c>
      <c r="O15" s="2">
        <v>771</v>
      </c>
      <c r="P15" s="2">
        <v>655</v>
      </c>
      <c r="Q15" s="2">
        <v>807</v>
      </c>
      <c r="R15" s="2">
        <v>663</v>
      </c>
      <c r="S15" s="2">
        <v>625</v>
      </c>
      <c r="T15" s="2">
        <v>476</v>
      </c>
      <c r="U15" s="2">
        <v>2619</v>
      </c>
      <c r="V15" s="2">
        <v>2190</v>
      </c>
      <c r="W15" s="20" t="s">
        <v>60</v>
      </c>
      <c r="X15" s="28">
        <f t="shared" si="9"/>
        <v>0.78565861262665626</v>
      </c>
      <c r="Y15" s="28">
        <f t="shared" si="0"/>
        <v>0.89346246973365617</v>
      </c>
      <c r="Z15" s="28">
        <f t="shared" si="1"/>
        <v>0.82337317397078358</v>
      </c>
      <c r="AA15" s="28">
        <f t="shared" si="2"/>
        <v>0.8079896907216495</v>
      </c>
      <c r="AB15" s="28">
        <f t="shared" si="3"/>
        <v>0.64102564102564108</v>
      </c>
      <c r="AC15" s="28"/>
      <c r="AO15" s="28"/>
      <c r="AP15" s="28"/>
      <c r="AQ15" s="28"/>
      <c r="AR15" s="20" t="s">
        <v>60</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290</v>
      </c>
      <c r="BB15" s="2">
        <v>2566</v>
      </c>
      <c r="BC15" s="2">
        <v>2016</v>
      </c>
      <c r="BD15" s="20">
        <f t="shared" si="26"/>
        <v>78.571428571428569</v>
      </c>
      <c r="BE15">
        <v>114.28571428571429</v>
      </c>
      <c r="BJ15" s="26">
        <f t="shared" si="27"/>
        <v>0</v>
      </c>
      <c r="BK15" s="54"/>
      <c r="BL15" s="26"/>
      <c r="BM15" s="19" t="s">
        <v>53</v>
      </c>
      <c r="BN15" s="2">
        <v>416</v>
      </c>
      <c r="BO15" s="2">
        <v>396</v>
      </c>
      <c r="BP15" s="2">
        <v>771</v>
      </c>
      <c r="BQ15" s="2">
        <v>655</v>
      </c>
      <c r="BR15" s="2">
        <v>807</v>
      </c>
      <c r="BS15" s="2">
        <v>663</v>
      </c>
      <c r="BT15" s="2">
        <v>625</v>
      </c>
      <c r="BU15" s="2">
        <v>476</v>
      </c>
      <c r="BV15" s="2">
        <v>2619</v>
      </c>
      <c r="BW15" s="2">
        <v>2190</v>
      </c>
      <c r="BX15" s="20" t="s">
        <v>60</v>
      </c>
      <c r="BY15" s="25">
        <f t="shared" si="4"/>
        <v>78.571428571428569</v>
      </c>
      <c r="BZ15" s="25">
        <f t="shared" si="5"/>
        <v>6.2857142857142856</v>
      </c>
      <c r="CA15" s="25">
        <f t="shared" si="6"/>
        <v>19</v>
      </c>
      <c r="CB15" s="25">
        <f t="shared" si="7"/>
        <v>21.285714285714285</v>
      </c>
      <c r="CC15" s="25">
        <f t="shared" si="8"/>
        <v>32</v>
      </c>
      <c r="CS15" s="20" t="s">
        <v>60</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291</v>
      </c>
      <c r="C16" s="2">
        <v>2561</v>
      </c>
      <c r="D16" s="2">
        <v>1956</v>
      </c>
      <c r="E16" s="28">
        <f t="shared" si="24"/>
        <v>0.76376415462709879</v>
      </c>
      <c r="F16" s="28"/>
      <c r="G16"/>
      <c r="H16"/>
      <c r="I16"/>
      <c r="J16" s="28" t="e">
        <f t="shared" si="25"/>
        <v>#DIV/0!</v>
      </c>
      <c r="K16" s="28"/>
      <c r="L16" s="19" t="s">
        <v>54</v>
      </c>
      <c r="M16" s="2">
        <v>414</v>
      </c>
      <c r="N16" s="2">
        <v>377</v>
      </c>
      <c r="O16" s="2">
        <v>790</v>
      </c>
      <c r="P16" s="2">
        <v>635</v>
      </c>
      <c r="Q16" s="2">
        <v>804</v>
      </c>
      <c r="R16" s="2">
        <v>637</v>
      </c>
      <c r="S16" s="2">
        <v>620</v>
      </c>
      <c r="T16" s="2">
        <v>449</v>
      </c>
      <c r="U16" s="2">
        <v>2628</v>
      </c>
      <c r="V16" s="2">
        <v>2098</v>
      </c>
      <c r="W16" s="20" t="s">
        <v>61</v>
      </c>
      <c r="X16" s="28">
        <f t="shared" si="9"/>
        <v>0.76376415462709879</v>
      </c>
      <c r="Y16" s="28">
        <f t="shared" si="0"/>
        <v>0.85230024213075062</v>
      </c>
      <c r="Z16" s="28">
        <f t="shared" si="1"/>
        <v>0.78167115902964956</v>
      </c>
      <c r="AA16" s="28">
        <f t="shared" si="2"/>
        <v>0.79513444302176695</v>
      </c>
      <c r="AB16" s="28">
        <f t="shared" si="3"/>
        <v>0.64480000000000004</v>
      </c>
      <c r="AC16" s="28"/>
      <c r="AO16" s="28"/>
      <c r="AP16" s="28"/>
      <c r="AQ16" s="28"/>
      <c r="AR16" s="20" t="s">
        <v>61</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291</v>
      </c>
      <c r="BB16" s="2">
        <v>2561</v>
      </c>
      <c r="BC16" s="2">
        <v>1956</v>
      </c>
      <c r="BD16" s="20">
        <f t="shared" si="26"/>
        <v>86.428571428571431</v>
      </c>
      <c r="BE16">
        <v>121.57142857142857</v>
      </c>
      <c r="BJ16" s="26">
        <f t="shared" si="27"/>
        <v>0</v>
      </c>
      <c r="BK16" s="54"/>
      <c r="BL16" s="26"/>
      <c r="BM16" s="19" t="s">
        <v>54</v>
      </c>
      <c r="BN16" s="2">
        <v>414</v>
      </c>
      <c r="BO16" s="2">
        <v>377</v>
      </c>
      <c r="BP16" s="2">
        <v>790</v>
      </c>
      <c r="BQ16" s="2">
        <v>635</v>
      </c>
      <c r="BR16" s="2">
        <v>804</v>
      </c>
      <c r="BS16" s="2">
        <v>637</v>
      </c>
      <c r="BT16" s="2">
        <v>620</v>
      </c>
      <c r="BU16" s="2">
        <v>449</v>
      </c>
      <c r="BV16" s="2">
        <v>2628</v>
      </c>
      <c r="BW16" s="2">
        <v>2098</v>
      </c>
      <c r="BX16" s="20" t="s">
        <v>61</v>
      </c>
      <c r="BY16" s="25">
        <f t="shared" si="4"/>
        <v>86.428571428571431</v>
      </c>
      <c r="BZ16" s="25">
        <f t="shared" si="5"/>
        <v>8.7142857142857135</v>
      </c>
      <c r="CA16" s="25">
        <f t="shared" si="6"/>
        <v>23.142857142857142</v>
      </c>
      <c r="CB16" s="25">
        <f t="shared" si="7"/>
        <v>22.857142857142858</v>
      </c>
      <c r="CC16" s="25">
        <f t="shared" si="8"/>
        <v>31.714285714285715</v>
      </c>
      <c r="CS16" s="20" t="s">
        <v>61</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292</v>
      </c>
      <c r="C17" s="2">
        <v>2544</v>
      </c>
      <c r="D17" s="2">
        <v>1980</v>
      </c>
      <c r="E17" s="28">
        <f t="shared" si="24"/>
        <v>0.77830188679245282</v>
      </c>
      <c r="F17" s="28"/>
      <c r="G17"/>
      <c r="H17"/>
      <c r="I17"/>
      <c r="J17" s="28" t="e">
        <f t="shared" si="25"/>
        <v>#DIV/0!</v>
      </c>
      <c r="K17" s="28"/>
      <c r="L17" s="19" t="s">
        <v>55</v>
      </c>
      <c r="M17" s="2">
        <v>413</v>
      </c>
      <c r="N17" s="2">
        <v>319</v>
      </c>
      <c r="O17" s="2">
        <v>808</v>
      </c>
      <c r="P17" s="2">
        <v>658</v>
      </c>
      <c r="Q17" s="2">
        <v>809</v>
      </c>
      <c r="R17" s="2">
        <v>624</v>
      </c>
      <c r="S17" s="2">
        <v>634</v>
      </c>
      <c r="T17" s="2">
        <v>471</v>
      </c>
      <c r="U17" s="2">
        <v>2664</v>
      </c>
      <c r="V17" s="2">
        <v>2072</v>
      </c>
      <c r="W17" s="20" t="s">
        <v>62</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62</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292</v>
      </c>
      <c r="BB17" s="2">
        <v>2544</v>
      </c>
      <c r="BC17" s="2">
        <v>1980</v>
      </c>
      <c r="BD17" s="20">
        <f t="shared" si="26"/>
        <v>80.571428571428569</v>
      </c>
      <c r="BE17">
        <v>109.85714285714286</v>
      </c>
      <c r="BJ17" s="26">
        <f t="shared" si="27"/>
        <v>0</v>
      </c>
      <c r="BK17" s="54"/>
      <c r="BL17" s="26"/>
      <c r="BM17" s="19" t="s">
        <v>55</v>
      </c>
      <c r="BN17" s="2">
        <v>413</v>
      </c>
      <c r="BO17" s="2">
        <v>319</v>
      </c>
      <c r="BP17" s="2">
        <v>808</v>
      </c>
      <c r="BQ17" s="2">
        <v>658</v>
      </c>
      <c r="BR17" s="2">
        <v>809</v>
      </c>
      <c r="BS17" s="2">
        <v>624</v>
      </c>
      <c r="BT17" s="2">
        <v>634</v>
      </c>
      <c r="BU17" s="2">
        <v>471</v>
      </c>
      <c r="BV17" s="2">
        <v>2664</v>
      </c>
      <c r="BW17" s="2">
        <v>2072</v>
      </c>
      <c r="BX17" s="20" t="s">
        <v>62</v>
      </c>
      <c r="BY17" s="25">
        <f t="shared" si="4"/>
        <v>80.571428571428569</v>
      </c>
      <c r="BZ17" s="25">
        <f t="shared" si="5"/>
        <v>7.5714285714285712</v>
      </c>
      <c r="CA17" s="25">
        <f t="shared" si="6"/>
        <v>18.285714285714285</v>
      </c>
      <c r="CB17" s="25">
        <f t="shared" si="7"/>
        <v>22</v>
      </c>
      <c r="CC17" s="25">
        <f t="shared" si="8"/>
        <v>32.714285714285715</v>
      </c>
      <c r="CS17" s="20" t="s">
        <v>62</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293</v>
      </c>
      <c r="C18" s="2">
        <v>2578</v>
      </c>
      <c r="D18" s="2">
        <v>1956</v>
      </c>
      <c r="E18" s="28">
        <f t="shared" si="24"/>
        <v>0.75872769588828548</v>
      </c>
      <c r="F18" s="28"/>
      <c r="G18"/>
      <c r="H18"/>
      <c r="I18"/>
      <c r="J18" s="28" t="e">
        <f t="shared" si="25"/>
        <v>#DIV/0!</v>
      </c>
      <c r="K18" s="28"/>
      <c r="L18" s="19" t="s">
        <v>56</v>
      </c>
      <c r="M18" s="2">
        <v>413</v>
      </c>
      <c r="N18" s="2">
        <v>333</v>
      </c>
      <c r="O18" s="2">
        <v>786</v>
      </c>
      <c r="P18" s="2">
        <v>620</v>
      </c>
      <c r="Q18" s="2">
        <v>804</v>
      </c>
      <c r="R18" s="2">
        <v>637</v>
      </c>
      <c r="S18" s="2">
        <v>632</v>
      </c>
      <c r="T18" s="2">
        <v>449</v>
      </c>
      <c r="U18" s="2">
        <v>2635</v>
      </c>
      <c r="V18" s="2">
        <v>2039</v>
      </c>
      <c r="W18" s="20" t="s">
        <v>63</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63</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293</v>
      </c>
      <c r="BB18" s="2">
        <v>2578</v>
      </c>
      <c r="BC18" s="2">
        <v>1956</v>
      </c>
      <c r="BD18" s="20">
        <f t="shared" si="26"/>
        <v>88.857142857142861</v>
      </c>
      <c r="BE18">
        <v>107.85714285714286</v>
      </c>
      <c r="BJ18" s="26">
        <f t="shared" si="27"/>
        <v>0</v>
      </c>
      <c r="BK18" s="54"/>
      <c r="BL18" s="26"/>
      <c r="BM18" s="19" t="s">
        <v>56</v>
      </c>
      <c r="BN18" s="2">
        <v>413</v>
      </c>
      <c r="BO18" s="2">
        <v>333</v>
      </c>
      <c r="BP18" s="2">
        <v>786</v>
      </c>
      <c r="BQ18" s="2">
        <v>620</v>
      </c>
      <c r="BR18" s="2">
        <v>804</v>
      </c>
      <c r="BS18" s="2">
        <v>637</v>
      </c>
      <c r="BT18" s="2">
        <v>632</v>
      </c>
      <c r="BU18" s="2">
        <v>449</v>
      </c>
      <c r="BV18" s="2">
        <v>2635</v>
      </c>
      <c r="BW18" s="2">
        <v>2039</v>
      </c>
      <c r="BX18" s="20" t="s">
        <v>63</v>
      </c>
      <c r="BY18" s="25">
        <f t="shared" si="4"/>
        <v>88.857142857142861</v>
      </c>
      <c r="BZ18" s="25">
        <f t="shared" si="5"/>
        <v>8.4285714285714288</v>
      </c>
      <c r="CA18" s="25">
        <f t="shared" si="6"/>
        <v>19</v>
      </c>
      <c r="CB18" s="25">
        <f t="shared" si="7"/>
        <v>27</v>
      </c>
      <c r="CC18" s="25">
        <f t="shared" si="8"/>
        <v>34.428571428571431</v>
      </c>
      <c r="CS18" s="20" t="s">
        <v>63</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294</v>
      </c>
      <c r="C19" s="2">
        <v>2571</v>
      </c>
      <c r="D19" s="2">
        <v>1885</v>
      </c>
      <c r="E19" s="28">
        <f t="shared" si="24"/>
        <v>0.73317775184753009</v>
      </c>
      <c r="F19" s="28"/>
      <c r="G19"/>
      <c r="H19"/>
      <c r="I19"/>
      <c r="J19" s="28" t="e">
        <f t="shared" si="25"/>
        <v>#DIV/0!</v>
      </c>
      <c r="K19" s="28"/>
      <c r="L19" s="19" t="s">
        <v>57</v>
      </c>
      <c r="M19" s="2">
        <v>413</v>
      </c>
      <c r="N19" s="2">
        <v>339</v>
      </c>
      <c r="O19" s="2">
        <v>769</v>
      </c>
      <c r="P19" s="2">
        <v>559</v>
      </c>
      <c r="Q19" s="2">
        <v>809</v>
      </c>
      <c r="R19" s="2">
        <v>615</v>
      </c>
      <c r="S19" s="2">
        <v>626</v>
      </c>
      <c r="T19" s="2">
        <v>437</v>
      </c>
      <c r="U19" s="2">
        <v>2617</v>
      </c>
      <c r="V19" s="2">
        <v>1950</v>
      </c>
      <c r="W19" s="20" t="s">
        <v>64</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64</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294</v>
      </c>
      <c r="BB19" s="2">
        <v>2571</v>
      </c>
      <c r="BC19" s="2">
        <v>1885</v>
      </c>
      <c r="BD19" s="20">
        <f t="shared" si="26"/>
        <v>98</v>
      </c>
      <c r="BE19">
        <v>116.85714285714286</v>
      </c>
      <c r="BJ19" s="26">
        <f t="shared" si="27"/>
        <v>0</v>
      </c>
      <c r="BK19" s="54"/>
      <c r="BL19" s="26"/>
      <c r="BM19" s="19" t="s">
        <v>57</v>
      </c>
      <c r="BN19" s="2">
        <v>413</v>
      </c>
      <c r="BO19" s="2">
        <v>339</v>
      </c>
      <c r="BP19" s="2">
        <v>769</v>
      </c>
      <c r="BQ19" s="2">
        <v>559</v>
      </c>
      <c r="BR19" s="2">
        <v>809</v>
      </c>
      <c r="BS19" s="2">
        <v>615</v>
      </c>
      <c r="BT19" s="2">
        <v>626</v>
      </c>
      <c r="BU19" s="2">
        <v>437</v>
      </c>
      <c r="BV19" s="2">
        <v>2617</v>
      </c>
      <c r="BW19" s="2">
        <v>1950</v>
      </c>
      <c r="BX19" s="20" t="s">
        <v>64</v>
      </c>
      <c r="BY19" s="25">
        <f t="shared" si="4"/>
        <v>98</v>
      </c>
      <c r="BZ19" s="25">
        <f t="shared" si="5"/>
        <v>11.714285714285714</v>
      </c>
      <c r="CA19" s="25">
        <f t="shared" si="6"/>
        <v>18.428571428571427</v>
      </c>
      <c r="CB19" s="25">
        <f t="shared" si="7"/>
        <v>31.428571428571427</v>
      </c>
      <c r="CC19" s="25">
        <f t="shared" si="8"/>
        <v>36.428571428571431</v>
      </c>
      <c r="CS19" s="20" t="s">
        <v>64</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58</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58</v>
      </c>
      <c r="BN20" s="2">
        <v>413</v>
      </c>
      <c r="BO20" s="2">
        <v>350</v>
      </c>
      <c r="BP20" s="2">
        <v>760</v>
      </c>
      <c r="BQ20" s="2">
        <v>586</v>
      </c>
      <c r="BR20" s="2">
        <v>787</v>
      </c>
      <c r="BS20" s="2">
        <v>644</v>
      </c>
      <c r="BT20" s="2">
        <v>625</v>
      </c>
      <c r="BU20" s="2">
        <v>424</v>
      </c>
      <c r="BV20" s="2">
        <v>2585</v>
      </c>
      <c r="BW20" s="2">
        <v>2004</v>
      </c>
    </row>
    <row r="21" spans="2:104" x14ac:dyDescent="0.25">
      <c r="L21" s="19" t="s">
        <v>59</v>
      </c>
      <c r="M21" s="2">
        <v>413</v>
      </c>
      <c r="N21" s="2">
        <v>349</v>
      </c>
      <c r="O21" s="2">
        <v>759</v>
      </c>
      <c r="P21" s="2">
        <v>613</v>
      </c>
      <c r="Q21" s="2">
        <v>783</v>
      </c>
      <c r="R21" s="2">
        <v>606</v>
      </c>
      <c r="S21" s="2">
        <v>627</v>
      </c>
      <c r="T21" s="2">
        <v>422</v>
      </c>
      <c r="U21" s="2">
        <v>2582</v>
      </c>
      <c r="V21" s="2">
        <v>1990</v>
      </c>
      <c r="BM21" s="19" t="s">
        <v>59</v>
      </c>
      <c r="BN21" s="2">
        <v>413</v>
      </c>
      <c r="BO21" s="2">
        <v>349</v>
      </c>
      <c r="BP21" s="2">
        <v>759</v>
      </c>
      <c r="BQ21" s="2">
        <v>613</v>
      </c>
      <c r="BR21" s="2">
        <v>783</v>
      </c>
      <c r="BS21" s="2">
        <v>606</v>
      </c>
      <c r="BT21" s="2">
        <v>627</v>
      </c>
      <c r="BU21" s="2">
        <v>422</v>
      </c>
      <c r="BV21" s="2">
        <v>2582</v>
      </c>
      <c r="BW21" s="2">
        <v>1990</v>
      </c>
    </row>
    <row r="22" spans="2:104" x14ac:dyDescent="0.25">
      <c r="L22" s="19" t="s">
        <v>46</v>
      </c>
      <c r="M22" s="2">
        <v>5803</v>
      </c>
      <c r="N22" s="2">
        <v>5019</v>
      </c>
      <c r="O22" s="2">
        <v>10706</v>
      </c>
      <c r="P22" s="2">
        <v>8695</v>
      </c>
      <c r="Q22" s="2">
        <v>11135</v>
      </c>
      <c r="R22" s="2">
        <v>8803</v>
      </c>
      <c r="S22" s="2">
        <v>8712</v>
      </c>
      <c r="T22" s="2">
        <v>5903</v>
      </c>
      <c r="U22" s="2">
        <v>36356</v>
      </c>
      <c r="V22" s="2">
        <v>28420</v>
      </c>
      <c r="BM22" s="19" t="s">
        <v>46</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318</v>
      </c>
      <c r="C1" s="48"/>
      <c r="D1" s="48"/>
      <c r="E1" s="48"/>
      <c r="G1" s="38"/>
      <c r="H1" s="133" t="s">
        <v>320</v>
      </c>
      <c r="I1" s="133"/>
      <c r="J1" s="133"/>
      <c r="K1" s="133"/>
      <c r="L1" s="133"/>
      <c r="M1" s="133"/>
      <c r="N1" s="133"/>
      <c r="O1" s="133"/>
      <c r="P1" s="133"/>
      <c r="Q1" s="133"/>
      <c r="R1" s="133"/>
      <c r="S1" s="133"/>
      <c r="T1" s="133"/>
      <c r="U1" s="133"/>
      <c r="V1" s="133"/>
      <c r="W1" s="133"/>
      <c r="X1" s="133"/>
      <c r="Y1" s="133"/>
      <c r="Z1" s="133"/>
      <c r="AA1" s="133"/>
      <c r="AB1" s="133"/>
      <c r="AC1" s="133"/>
      <c r="AD1" s="38"/>
      <c r="AE1" s="38"/>
      <c r="AF1" s="59" t="s">
        <v>300</v>
      </c>
      <c r="AG1" s="48"/>
      <c r="AH1" s="48"/>
      <c r="AI1" s="48"/>
      <c r="AJ1" s="38"/>
      <c r="AL1" s="132" t="s">
        <v>305</v>
      </c>
      <c r="AM1" s="132"/>
      <c r="AN1" s="132"/>
      <c r="AO1" s="132"/>
      <c r="AP1" s="132"/>
      <c r="AQ1" s="132"/>
      <c r="AR1" s="132"/>
      <c r="AS1" s="132"/>
      <c r="AT1" s="132"/>
      <c r="AU1" s="132"/>
      <c r="AV1" s="132"/>
      <c r="AW1" s="132"/>
      <c r="AX1" s="132"/>
      <c r="AY1" s="132"/>
      <c r="AZ1" s="132"/>
      <c r="BA1" s="132"/>
      <c r="BB1" s="132"/>
      <c r="BC1" s="132"/>
      <c r="BD1" s="132"/>
      <c r="BE1" s="132"/>
      <c r="BF1" s="132"/>
      <c r="BG1" s="132"/>
    </row>
    <row r="3" spans="1:59" x14ac:dyDescent="0.25">
      <c r="B3" s="18" t="s">
        <v>47</v>
      </c>
      <c r="C3" t="s" vm="2">
        <v>261</v>
      </c>
      <c r="H3" s="18" t="s">
        <v>47</v>
      </c>
      <c r="I3" t="s" vm="2">
        <v>261</v>
      </c>
      <c r="AF3" s="18" t="s">
        <v>47</v>
      </c>
      <c r="AG3" t="s" vm="2">
        <v>261</v>
      </c>
      <c r="AL3" s="18" t="s">
        <v>47</v>
      </c>
      <c r="AM3" t="s" vm="2">
        <v>261</v>
      </c>
    </row>
    <row r="5" spans="1:59" x14ac:dyDescent="0.25">
      <c r="B5" s="18" t="s">
        <v>44</v>
      </c>
      <c r="C5" t="s">
        <v>221</v>
      </c>
      <c r="D5" t="s">
        <v>222</v>
      </c>
      <c r="I5" s="18" t="s">
        <v>49</v>
      </c>
      <c r="W5" t="s">
        <v>48</v>
      </c>
      <c r="X5" t="s">
        <v>2</v>
      </c>
      <c r="Y5" t="s">
        <v>65</v>
      </c>
      <c r="Z5" t="s">
        <v>3</v>
      </c>
      <c r="AA5" t="s">
        <v>303</v>
      </c>
      <c r="AB5" t="s">
        <v>277</v>
      </c>
      <c r="AC5" t="s">
        <v>297</v>
      </c>
      <c r="AF5" s="18" t="s">
        <v>44</v>
      </c>
      <c r="AG5" t="s">
        <v>221</v>
      </c>
      <c r="AH5" t="s">
        <v>222</v>
      </c>
      <c r="AM5" s="18" t="s">
        <v>49</v>
      </c>
      <c r="BA5" t="s">
        <v>48</v>
      </c>
      <c r="BB5" t="s">
        <v>2</v>
      </c>
      <c r="BC5" t="s">
        <v>65</v>
      </c>
      <c r="BD5" t="s">
        <v>3</v>
      </c>
      <c r="BE5" t="s">
        <v>303</v>
      </c>
      <c r="BF5" t="s">
        <v>304</v>
      </c>
      <c r="BG5" t="s">
        <v>297</v>
      </c>
    </row>
    <row r="6" spans="1:59" x14ac:dyDescent="0.25">
      <c r="A6" s="3"/>
      <c r="B6" s="19" t="s">
        <v>45</v>
      </c>
      <c r="C6" s="2">
        <v>10345</v>
      </c>
      <c r="D6" s="2">
        <v>7148</v>
      </c>
      <c r="E6" s="3">
        <f>D6/C6</f>
        <v>0.69096181730304496</v>
      </c>
      <c r="G6" s="28"/>
      <c r="I6" t="s">
        <v>2</v>
      </c>
      <c r="K6" t="s">
        <v>265</v>
      </c>
      <c r="M6" t="s">
        <v>50</v>
      </c>
      <c r="O6" t="s">
        <v>266</v>
      </c>
      <c r="Q6" t="s">
        <v>267</v>
      </c>
      <c r="S6" t="s">
        <v>223</v>
      </c>
      <c r="T6" t="s">
        <v>224</v>
      </c>
      <c r="U6" s="28"/>
      <c r="V6" s="50" t="s">
        <v>51</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45</v>
      </c>
      <c r="AG6" s="2">
        <v>10345</v>
      </c>
      <c r="AH6" s="2">
        <v>7148</v>
      </c>
      <c r="AI6" s="20">
        <f>(AG6-AH6)/4</f>
        <v>799.25</v>
      </c>
      <c r="AJ6" s="20"/>
      <c r="AM6" t="s">
        <v>2</v>
      </c>
      <c r="AO6" t="s">
        <v>265</v>
      </c>
      <c r="AQ6" t="s">
        <v>50</v>
      </c>
      <c r="AS6" t="s">
        <v>266</v>
      </c>
      <c r="AU6" t="s">
        <v>267</v>
      </c>
      <c r="AW6" t="s">
        <v>223</v>
      </c>
      <c r="AX6" t="s">
        <v>224</v>
      </c>
      <c r="AZ6" s="50" t="s">
        <v>51</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282</v>
      </c>
      <c r="C7" s="2">
        <v>10370</v>
      </c>
      <c r="D7" s="2">
        <v>7118</v>
      </c>
      <c r="E7" s="3">
        <f t="shared" ref="E7:E20" si="0">D7/C7</f>
        <v>0.68640308582449372</v>
      </c>
      <c r="G7" s="28"/>
      <c r="H7" s="18" t="s">
        <v>44</v>
      </c>
      <c r="I7" t="s">
        <v>221</v>
      </c>
      <c r="J7" t="s">
        <v>222</v>
      </c>
      <c r="K7" t="s">
        <v>221</v>
      </c>
      <c r="L7" t="s">
        <v>222</v>
      </c>
      <c r="M7" t="s">
        <v>221</v>
      </c>
      <c r="N7" t="s">
        <v>222</v>
      </c>
      <c r="O7" t="s">
        <v>221</v>
      </c>
      <c r="P7" t="s">
        <v>222</v>
      </c>
      <c r="Q7" t="s">
        <v>221</v>
      </c>
      <c r="R7" t="s">
        <v>222</v>
      </c>
      <c r="U7" s="28"/>
      <c r="V7" s="50" t="s">
        <v>52</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282</v>
      </c>
      <c r="AG7" s="2">
        <v>10370</v>
      </c>
      <c r="AH7" s="2">
        <v>7118</v>
      </c>
      <c r="AI7" s="20">
        <f>(AG7-AH7)/7</f>
        <v>464.57142857142856</v>
      </c>
      <c r="AJ7" s="20"/>
      <c r="AL7" s="18" t="s">
        <v>44</v>
      </c>
      <c r="AM7" t="s">
        <v>221</v>
      </c>
      <c r="AN7" t="s">
        <v>222</v>
      </c>
      <c r="AO7" t="s">
        <v>221</v>
      </c>
      <c r="AP7" t="s">
        <v>222</v>
      </c>
      <c r="AQ7" t="s">
        <v>221</v>
      </c>
      <c r="AR7" t="s">
        <v>222</v>
      </c>
      <c r="AS7" t="s">
        <v>221</v>
      </c>
      <c r="AT7" t="s">
        <v>222</v>
      </c>
      <c r="AU7" t="s">
        <v>221</v>
      </c>
      <c r="AV7" t="s">
        <v>222</v>
      </c>
      <c r="AZ7" s="50" t="s">
        <v>52</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283</v>
      </c>
      <c r="C8" s="2">
        <v>10360</v>
      </c>
      <c r="D8" s="2">
        <v>7265</v>
      </c>
      <c r="E8" s="3">
        <f t="shared" si="0"/>
        <v>0.70125482625482627</v>
      </c>
      <c r="G8" s="28"/>
      <c r="H8" s="19" t="s">
        <v>51</v>
      </c>
      <c r="I8" s="2">
        <v>2363</v>
      </c>
      <c r="J8" s="2">
        <v>1880</v>
      </c>
      <c r="K8" s="2">
        <v>2867</v>
      </c>
      <c r="L8" s="2">
        <v>1894</v>
      </c>
      <c r="M8" s="2">
        <v>2230</v>
      </c>
      <c r="N8" s="2">
        <v>1524</v>
      </c>
      <c r="O8" s="2">
        <v>1839</v>
      </c>
      <c r="P8" s="2">
        <v>1160</v>
      </c>
      <c r="Q8" s="2">
        <v>1046</v>
      </c>
      <c r="R8" s="2">
        <v>690</v>
      </c>
      <c r="S8" s="2">
        <v>10345</v>
      </c>
      <c r="T8" s="2">
        <v>7148</v>
      </c>
      <c r="U8" s="28"/>
      <c r="V8" s="50" t="s">
        <v>53</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283</v>
      </c>
      <c r="AG8" s="2">
        <v>10360</v>
      </c>
      <c r="AH8" s="2">
        <v>7265</v>
      </c>
      <c r="AI8" s="20">
        <f t="shared" ref="AI8:AI20" si="15">(AG8-AH8)/7</f>
        <v>442.14285714285717</v>
      </c>
      <c r="AJ8" s="20"/>
      <c r="AL8" s="19" t="s">
        <v>51</v>
      </c>
      <c r="AM8" s="2">
        <v>2363</v>
      </c>
      <c r="AN8" s="2">
        <v>1880</v>
      </c>
      <c r="AO8" s="2">
        <v>2867</v>
      </c>
      <c r="AP8" s="2">
        <v>1894</v>
      </c>
      <c r="AQ8" s="2">
        <v>2230</v>
      </c>
      <c r="AR8" s="2">
        <v>1524</v>
      </c>
      <c r="AS8" s="2">
        <v>1839</v>
      </c>
      <c r="AT8" s="2">
        <v>1160</v>
      </c>
      <c r="AU8" s="2">
        <v>1046</v>
      </c>
      <c r="AV8" s="2">
        <v>690</v>
      </c>
      <c r="AW8" s="2">
        <v>10345</v>
      </c>
      <c r="AX8" s="2">
        <v>7148</v>
      </c>
      <c r="AZ8" s="50" t="s">
        <v>53</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284</v>
      </c>
      <c r="C9" s="2">
        <v>10306</v>
      </c>
      <c r="D9" s="2">
        <v>6959</v>
      </c>
      <c r="E9" s="3">
        <f t="shared" si="0"/>
        <v>0.67523772559673978</v>
      </c>
      <c r="G9" s="28"/>
      <c r="H9" s="19" t="s">
        <v>52</v>
      </c>
      <c r="I9" s="2">
        <v>2361</v>
      </c>
      <c r="J9" s="2">
        <v>1813</v>
      </c>
      <c r="K9" s="2">
        <v>2864</v>
      </c>
      <c r="L9" s="2">
        <v>1950</v>
      </c>
      <c r="M9" s="2">
        <v>2239</v>
      </c>
      <c r="N9" s="2">
        <v>1546</v>
      </c>
      <c r="O9" s="2">
        <v>1832</v>
      </c>
      <c r="P9" s="2">
        <v>1166</v>
      </c>
      <c r="Q9" s="2">
        <v>1074</v>
      </c>
      <c r="R9" s="2">
        <v>643</v>
      </c>
      <c r="S9" s="2">
        <v>10370</v>
      </c>
      <c r="T9" s="2">
        <v>7118</v>
      </c>
      <c r="U9" s="28"/>
      <c r="V9" s="50" t="s">
        <v>54</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284</v>
      </c>
      <c r="AG9" s="2">
        <v>10306</v>
      </c>
      <c r="AH9" s="2">
        <v>6959</v>
      </c>
      <c r="AI9" s="20">
        <f t="shared" si="15"/>
        <v>478.14285714285717</v>
      </c>
      <c r="AJ9" s="20"/>
      <c r="AL9" s="19" t="s">
        <v>52</v>
      </c>
      <c r="AM9" s="2">
        <v>2361</v>
      </c>
      <c r="AN9" s="2">
        <v>1813</v>
      </c>
      <c r="AO9" s="2">
        <v>2864</v>
      </c>
      <c r="AP9" s="2">
        <v>1950</v>
      </c>
      <c r="AQ9" s="2">
        <v>2239</v>
      </c>
      <c r="AR9" s="2">
        <v>1546</v>
      </c>
      <c r="AS9" s="2">
        <v>1832</v>
      </c>
      <c r="AT9" s="2">
        <v>1166</v>
      </c>
      <c r="AU9" s="2">
        <v>1074</v>
      </c>
      <c r="AV9" s="2">
        <v>643</v>
      </c>
      <c r="AW9" s="2">
        <v>10370</v>
      </c>
      <c r="AX9" s="2">
        <v>7118</v>
      </c>
      <c r="AZ9" s="50" t="s">
        <v>54</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285</v>
      </c>
      <c r="C10" s="2">
        <v>10271</v>
      </c>
      <c r="D10" s="2">
        <v>6970</v>
      </c>
      <c r="E10" s="3">
        <f t="shared" si="0"/>
        <v>0.67860967773342418</v>
      </c>
      <c r="G10" s="28"/>
      <c r="H10" s="19" t="s">
        <v>53</v>
      </c>
      <c r="I10" s="2">
        <v>2375</v>
      </c>
      <c r="J10" s="2">
        <v>1878</v>
      </c>
      <c r="K10" s="2">
        <v>2861</v>
      </c>
      <c r="L10" s="2">
        <v>1954</v>
      </c>
      <c r="M10" s="2">
        <v>2207</v>
      </c>
      <c r="N10" s="2">
        <v>1415</v>
      </c>
      <c r="O10" s="2">
        <v>1854</v>
      </c>
      <c r="P10" s="2">
        <v>1268</v>
      </c>
      <c r="Q10" s="2">
        <v>1063</v>
      </c>
      <c r="R10" s="2">
        <v>750</v>
      </c>
      <c r="S10" s="2">
        <v>10360</v>
      </c>
      <c r="T10" s="2">
        <v>7265</v>
      </c>
      <c r="U10" s="28"/>
      <c r="V10" s="20" t="s">
        <v>55</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285</v>
      </c>
      <c r="AG10" s="2">
        <v>10271</v>
      </c>
      <c r="AH10" s="2">
        <v>6970</v>
      </c>
      <c r="AI10" s="20">
        <f t="shared" si="15"/>
        <v>471.57142857142856</v>
      </c>
      <c r="AJ10" s="20"/>
      <c r="AL10" s="19" t="s">
        <v>53</v>
      </c>
      <c r="AM10" s="2">
        <v>2375</v>
      </c>
      <c r="AN10" s="2">
        <v>1878</v>
      </c>
      <c r="AO10" s="2">
        <v>2861</v>
      </c>
      <c r="AP10" s="2">
        <v>1954</v>
      </c>
      <c r="AQ10" s="2">
        <v>2207</v>
      </c>
      <c r="AR10" s="2">
        <v>1415</v>
      </c>
      <c r="AS10" s="2">
        <v>1854</v>
      </c>
      <c r="AT10" s="2">
        <v>1268</v>
      </c>
      <c r="AU10" s="2">
        <v>1063</v>
      </c>
      <c r="AV10" s="2">
        <v>750</v>
      </c>
      <c r="AW10" s="2">
        <v>10360</v>
      </c>
      <c r="AX10" s="2">
        <v>7265</v>
      </c>
      <c r="AZ10" s="20" t="s">
        <v>55</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286</v>
      </c>
      <c r="C11" s="2">
        <v>10288</v>
      </c>
      <c r="D11" s="2">
        <v>7250</v>
      </c>
      <c r="E11" s="3">
        <f t="shared" si="0"/>
        <v>0.7047045101088647</v>
      </c>
      <c r="G11" s="28"/>
      <c r="H11" s="19" t="s">
        <v>54</v>
      </c>
      <c r="I11" s="2">
        <v>2367</v>
      </c>
      <c r="J11" s="2">
        <v>1784</v>
      </c>
      <c r="K11" s="2">
        <v>2859</v>
      </c>
      <c r="L11" s="2">
        <v>1811</v>
      </c>
      <c r="M11" s="2">
        <v>2195</v>
      </c>
      <c r="N11" s="2">
        <v>1354</v>
      </c>
      <c r="O11" s="2">
        <v>1836</v>
      </c>
      <c r="P11" s="2">
        <v>1240</v>
      </c>
      <c r="Q11" s="2">
        <v>1049</v>
      </c>
      <c r="R11" s="2">
        <v>770</v>
      </c>
      <c r="S11" s="2">
        <v>10306</v>
      </c>
      <c r="T11" s="2">
        <v>6959</v>
      </c>
      <c r="U11" s="28"/>
      <c r="V11" s="20" t="s">
        <v>56</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286</v>
      </c>
      <c r="AG11" s="2">
        <v>10288</v>
      </c>
      <c r="AH11" s="2">
        <v>7250</v>
      </c>
      <c r="AI11" s="20">
        <f>(AG11-AH11)/7</f>
        <v>434</v>
      </c>
      <c r="AJ11" s="20"/>
      <c r="AL11" s="19" t="s">
        <v>54</v>
      </c>
      <c r="AM11" s="2">
        <v>2367</v>
      </c>
      <c r="AN11" s="2">
        <v>1784</v>
      </c>
      <c r="AO11" s="2">
        <v>2859</v>
      </c>
      <c r="AP11" s="2">
        <v>1811</v>
      </c>
      <c r="AQ11" s="2">
        <v>2195</v>
      </c>
      <c r="AR11" s="2">
        <v>1354</v>
      </c>
      <c r="AS11" s="2">
        <v>1836</v>
      </c>
      <c r="AT11" s="2">
        <v>1240</v>
      </c>
      <c r="AU11" s="2">
        <v>1049</v>
      </c>
      <c r="AV11" s="2">
        <v>770</v>
      </c>
      <c r="AW11" s="2">
        <v>10306</v>
      </c>
      <c r="AX11" s="2">
        <v>6959</v>
      </c>
      <c r="AZ11" s="20" t="s">
        <v>56</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E12" s="3" t="e">
        <f t="shared" si="0"/>
        <v>#DIV/0!</v>
      </c>
      <c r="G12" s="28"/>
      <c r="H12" s="19" t="s">
        <v>55</v>
      </c>
      <c r="I12" s="2">
        <v>2362</v>
      </c>
      <c r="J12" s="2">
        <v>1850</v>
      </c>
      <c r="K12" s="2">
        <v>2812</v>
      </c>
      <c r="L12" s="2">
        <v>1787</v>
      </c>
      <c r="M12" s="2">
        <v>2204</v>
      </c>
      <c r="N12" s="2">
        <v>1324</v>
      </c>
      <c r="O12" s="2">
        <v>1832</v>
      </c>
      <c r="P12" s="2">
        <v>1265</v>
      </c>
      <c r="Q12" s="2">
        <v>1061</v>
      </c>
      <c r="R12" s="2">
        <v>744</v>
      </c>
      <c r="S12" s="2">
        <v>10271</v>
      </c>
      <c r="T12" s="2">
        <v>6970</v>
      </c>
      <c r="U12" s="28"/>
      <c r="V12" s="20" t="s">
        <v>57</v>
      </c>
      <c r="W12" s="28" t="e">
        <f t="shared" si="1"/>
        <v>#N/A</v>
      </c>
      <c r="X12" s="28" t="e">
        <f t="shared" si="2"/>
        <v>#N/A</v>
      </c>
      <c r="Y12" s="28" t="e">
        <f t="shared" si="3"/>
        <v>#N/A</v>
      </c>
      <c r="Z12" s="28" t="e">
        <f t="shared" si="4"/>
        <v>#N/A</v>
      </c>
      <c r="AA12" s="28" t="e">
        <f t="shared" si="5"/>
        <v>#N/A</v>
      </c>
      <c r="AB12" s="28" t="e">
        <f t="shared" si="6"/>
        <v>#N/A</v>
      </c>
      <c r="AC12" s="28" t="e">
        <f t="shared" si="7"/>
        <v>#N/A</v>
      </c>
      <c r="AD12" s="28"/>
      <c r="AE12" s="20"/>
      <c r="AI12" s="20">
        <f t="shared" si="15"/>
        <v>0</v>
      </c>
      <c r="AJ12" s="20"/>
      <c r="AL12" s="19" t="s">
        <v>55</v>
      </c>
      <c r="AM12" s="2">
        <v>2362</v>
      </c>
      <c r="AN12" s="2">
        <v>1850</v>
      </c>
      <c r="AO12" s="2">
        <v>2812</v>
      </c>
      <c r="AP12" s="2">
        <v>1787</v>
      </c>
      <c r="AQ12" s="2">
        <v>2204</v>
      </c>
      <c r="AR12" s="2">
        <v>1324</v>
      </c>
      <c r="AS12" s="2">
        <v>1832</v>
      </c>
      <c r="AT12" s="2">
        <v>1265</v>
      </c>
      <c r="AU12" s="2">
        <v>1061</v>
      </c>
      <c r="AV12" s="2">
        <v>744</v>
      </c>
      <c r="AW12" s="2">
        <v>10271</v>
      </c>
      <c r="AX12" s="2">
        <v>6970</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1:59" x14ac:dyDescent="0.25">
      <c r="A13" s="3"/>
      <c r="E13" s="3" t="e">
        <f t="shared" si="0"/>
        <v>#DIV/0!</v>
      </c>
      <c r="G13" s="28"/>
      <c r="H13" s="19" t="s">
        <v>56</v>
      </c>
      <c r="I13" s="2">
        <v>2352</v>
      </c>
      <c r="J13" s="2">
        <v>1871</v>
      </c>
      <c r="K13" s="2">
        <v>2856</v>
      </c>
      <c r="L13" s="2">
        <v>1931</v>
      </c>
      <c r="M13" s="2">
        <v>2191</v>
      </c>
      <c r="N13" s="2">
        <v>1445</v>
      </c>
      <c r="O13" s="2">
        <v>1840</v>
      </c>
      <c r="P13" s="2">
        <v>1251</v>
      </c>
      <c r="Q13" s="2">
        <v>1049</v>
      </c>
      <c r="R13" s="2">
        <v>752</v>
      </c>
      <c r="S13" s="2">
        <v>10288</v>
      </c>
      <c r="T13" s="2">
        <v>7250</v>
      </c>
      <c r="U13" s="28"/>
      <c r="V13" s="20" t="s">
        <v>58</v>
      </c>
      <c r="W13" s="28" t="e">
        <f t="shared" si="1"/>
        <v>#N/A</v>
      </c>
      <c r="X13" s="28" t="e">
        <f t="shared" si="2"/>
        <v>#N/A</v>
      </c>
      <c r="Y13" s="28" t="e">
        <f t="shared" si="3"/>
        <v>#N/A</v>
      </c>
      <c r="Z13" s="28" t="e">
        <f t="shared" si="4"/>
        <v>#N/A</v>
      </c>
      <c r="AA13" s="28" t="e">
        <f t="shared" si="5"/>
        <v>#N/A</v>
      </c>
      <c r="AB13" s="28" t="e">
        <f t="shared" si="6"/>
        <v>#N/A</v>
      </c>
      <c r="AC13" s="28" t="e">
        <f t="shared" si="7"/>
        <v>#N/A</v>
      </c>
      <c r="AD13" s="28"/>
      <c r="AE13" s="20"/>
      <c r="AI13" s="20">
        <f t="shared" si="15"/>
        <v>0</v>
      </c>
      <c r="AJ13" s="20"/>
      <c r="AL13" s="19" t="s">
        <v>56</v>
      </c>
      <c r="AM13" s="2">
        <v>2352</v>
      </c>
      <c r="AN13" s="2">
        <v>1871</v>
      </c>
      <c r="AO13" s="2">
        <v>2856</v>
      </c>
      <c r="AP13" s="2">
        <v>1931</v>
      </c>
      <c r="AQ13" s="2">
        <v>2191</v>
      </c>
      <c r="AR13" s="2">
        <v>1445</v>
      </c>
      <c r="AS13" s="2">
        <v>1840</v>
      </c>
      <c r="AT13" s="2">
        <v>1251</v>
      </c>
      <c r="AU13" s="2">
        <v>1049</v>
      </c>
      <c r="AV13" s="2">
        <v>752</v>
      </c>
      <c r="AW13" s="2">
        <v>10288</v>
      </c>
      <c r="AX13" s="2">
        <v>7250</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1:59" x14ac:dyDescent="0.25">
      <c r="A14" s="3"/>
      <c r="E14" s="3" t="e">
        <f t="shared" si="0"/>
        <v>#DIV/0!</v>
      </c>
      <c r="G14" s="28"/>
      <c r="H14" s="19" t="s">
        <v>46</v>
      </c>
      <c r="I14" s="2">
        <v>14180</v>
      </c>
      <c r="J14" s="2">
        <v>11076</v>
      </c>
      <c r="K14" s="2">
        <v>17119</v>
      </c>
      <c r="L14" s="2">
        <v>11327</v>
      </c>
      <c r="M14" s="2">
        <v>13266</v>
      </c>
      <c r="N14" s="2">
        <v>8608</v>
      </c>
      <c r="O14" s="2">
        <v>11033</v>
      </c>
      <c r="P14" s="2">
        <v>7350</v>
      </c>
      <c r="Q14" s="2">
        <v>6342</v>
      </c>
      <c r="R14" s="2">
        <v>4349</v>
      </c>
      <c r="S14" s="2">
        <v>61940</v>
      </c>
      <c r="T14" s="2">
        <v>42710</v>
      </c>
      <c r="U14" s="28"/>
      <c r="V14" s="20" t="s">
        <v>59</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L14" s="19" t="s">
        <v>46</v>
      </c>
      <c r="AM14" s="2">
        <v>14180</v>
      </c>
      <c r="AN14" s="2">
        <v>11076</v>
      </c>
      <c r="AO14" s="2">
        <v>17119</v>
      </c>
      <c r="AP14" s="2">
        <v>11327</v>
      </c>
      <c r="AQ14" s="2">
        <v>13266</v>
      </c>
      <c r="AR14" s="2">
        <v>8608</v>
      </c>
      <c r="AS14" s="2">
        <v>11033</v>
      </c>
      <c r="AT14" s="2">
        <v>7350</v>
      </c>
      <c r="AU14" s="2">
        <v>6342</v>
      </c>
      <c r="AV14" s="2">
        <v>4349</v>
      </c>
      <c r="AW14" s="2">
        <v>61940</v>
      </c>
      <c r="AX14" s="2">
        <v>42710</v>
      </c>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S15" s="28"/>
      <c r="T15" s="28"/>
      <c r="U15" s="28"/>
      <c r="V15" s="20" t="s">
        <v>60</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S16" s="28"/>
      <c r="T16" s="28"/>
      <c r="U16" s="28"/>
      <c r="V16" s="20" t="s">
        <v>61</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62</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63</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64</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0.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C l i e n t W i n d o w X M L " > < C u s t o m C o n t e n t > W i n t e r   b e d   o c c   o v e r   1 4   d a y s < / C u s t o m C o n t e n t > < / G e m i n i > 
</file>

<file path=customXml/item12.xml>��< ? x m l   v e r s i o n = " 1 . 0 "   e n c o d i n g = " U T F - 1 6 " ? > < G e m i n i   x m l n s = " h t t p : / / g e m i n i / p i v o t c u s t o m i z a t i o n / T a b l e C o u n t I n S a n d b o x " > < C u s t o m C o n t e n t > 2 < / C u s t o m C o n t e n t > < / G e m i n i > 
</file>

<file path=customXml/item1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14.xml>��< ? x m l   v e r s i o n = " 1 . 0 "   e n c o d i n g = " U T F - 1 6 " ? > < G e m i n i   x m l n s = " h t t p : / / g e m i n i / p i v o t c u s t o m i z a t i o n / T a b l e O r d e r " > < C u s t o m C o n t e n t > W i n t e r   d a i l y   s i t r e p s _ 1 d f 8 1 2 b b - 9 f c 3 - 4 6 7 4 - 8 d 4 1 - 6 0 c 6 7 2 6 a 8 e f 3 , W i n t e r   b e d   o c c   o v e r   1 4   d a y s 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17.xml>��< ? x m l   v e r s i o n = " 1 . 0 "   e n c o d i n g = " U T F - 1 6 " ? > < G e m i n i   x m l n s = " h t t p : / / g e m i n i / p i v o t c u s t o m i z a t i o n / M a n u a l C a l c M o d e " > < C u s t o m C o n t e n t > < ! [ C D A T A [ F a l s e ] ] > < / C u s t o m C o n t e n t > < / G e m i n i > 
</file>

<file path=customXml/item18.xml>��< ? x m l   v e r s i o n = " 1 . 0 "   e n c o d i n g = " U T F - 1 6 " ? > < G e m i n i   x m l n s = " h t t p : / / g e m i n i / p i v o t c u s t o m i z a t i o n / S h o w H i d d e n " > < C u s t o m C o n t e n t > < ! [ C D A T A [ T r u e ] ] > < / C u s t o m C o n t e n t > < / G e m i n i > 
</file>

<file path=customXml/item19.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21.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 2 0 5 6 9 0 9 4 7 7 < / S A H o s t H a s h > < G e m i n i F i e l d L i s t V i s i b l e > F a l s e < / G e m i n i F i e l d L i s t V i s i b l e > < / S e t t i n g s > ] ] > < / C u s t o m C o n t e n t > < / G e m i n i > 
</file>

<file path=customXml/item22.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 6 7 9 9 5 3 7 5 8 < / S A H o s t H a s h > < G e m i n i F i e l d L i s t V i s i b l e > T r u e < / G e m i n i F i e l d L i s t V i s i b l e > < / S e t t i n g s > ] ] > < / C u s t o m C o n t e n t > < / G e m i n i > 
</file>

<file path=customXml/item2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 2 0 5 6 9 0 9 4 7 7 < / S A H o s t H a s h > < G e m i n i F i e l d L i s t V i s i b l e > F a l s e < / G e m i n i F i e l d L i s t V i s i b l e > < / S e t t i n g s > ] ] > < / C u s t o m C o n t e n t > < / G e m i n i > 
</file>

<file path=customXml/item24.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 7 4 7 7 3 7 9 0 4 < / S A H o s t H a s h > < G e m i n i F i e l d L i s t V i s i b l e > F a l s e < / G e m i n i F i e l d L i s t V i s i b l e > < / S e t t i n g s > ] ] > < / C u s t o m C o n t e n t > < / G e m i n i > 
</file>

<file path=customXml/item25.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 1 5 1 8 2 6 5 8 3 2 < / S A H o s t H a s h > < G e m i n i F i e l d L i s t V i s i b l e > F a l s e < / G e m i n i F i e l d L i s t V i s i b l e > < / S e t t i n g s > ] ] > < / C u s t o m C o n t e n t > < / G e m i n i > 
</file>

<file path=customXml/item2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 1 4 1 3 1 0 1 1 3 < / S A H o s t H a s h > < G e m i n i F i e l d L i s t V i s i b l e > F a l s e < / G e m i n i F i e l d L i s t V i s i b l e > < / S e t t i n g s > ] ] > < / C u s t o m C o n t e n t > < / G e m i n i > 
</file>

<file path=customXml/item27.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 2 0 9 0 9 4 2 5 9 < / S A H o s t H a s h > < G e m i n i F i e l d L i s t V i s i b l e > F a l s e < / G e m i n i F i e l d L i s t V i s i b l e > < / S e t t i n g s > ] ] > < / C u s t o m C o n t e n t > < / G e m i n i > 
</file>

<file path=customXml/item28.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 1 5 1 8 2 6 5 8 3 2 < / S A H o s t H a s h > < G e m i n i F i e l d L i s t V i s i b l e > F a l s e < / G e m i n i F i e l d L i s t V i s i b l e > < / S e t t i n g s > ] ] > < / C u s t o m C o n t e n t > < / G e m i n i > 
</file>

<file path=customXml/item29.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 1 7 5 0 1 5 0 1 1 5 < / S A H o s t H a s h > < G e m i n i F i e l d L i s t V i s i b l e > T r u e < / G e m i n i F i e l d L i s t V i s i b l e > < / S e t t i n g s > ] ] > < / C u s t o m C o n t e n t > < / G e m i n i > 
</file>

<file path=customXml/item3.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30.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 2 1 8 2 2 5 0 5 < / S A H o s t H a s h > < G e m i n i F i e l d L i s t V i s i b l e > F a l s e < / G e m i n i F i e l d L i s t V i s i b l e > < / S e t t i n g s > ] ] > < / C u s t o m C o n t e n t > < / G e m i n i > 
</file>

<file path=customXml/item31.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 1 8 1 7 9 3 4 2 6 1 < / S A H o s t H a s h > < G e m i n i F i e l d L i s t V i s i b l e > F a l s e < / G e m i n i F i e l d L i s t V i s i b l e > < / S e t t i n g s > ] ] > < / C u s t o m C o n t e n t > < / G e m i n i > 
</file>

<file path=customXml/item32.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 4 4 0 9 7 8 5 4 2 < / S A H o s t H a s h > < G e m i n i F i e l d L i s t V i s i b l e > F a l s e < / G e m i n i F i e l d L i s t V i s i b l e > < / S e t t i n g s > ] ] > < / C u s t o m C o n t e n t > < / G e m i n i > 
</file>

<file path=customXml/item33.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 1 2 1 1 5 0 6 4 7 0 < / S A H o s t H a s h > < G e m i n i F i e l d L i s t V i s i b l e > T r u e < / G e m i n i F i e l d L i s t V i s i b l e > < / S e t t i n g s > ] ] > < / C u s t o m C o n t e n t > < / G e m i n i > 
</file>

<file path=customXml/item34.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 8 6 0 1 3 4 5 7 9 < / S A H o s t H a s h > < G e m i n i F i e l d L i s t V i s i b l e > T r u e < / G e m i n i F i e l d L i s t V i s i b l e > < / S e t t i n g s > ] ] > < / C u s t o m C o n t e n t > < / G e m i n i > 
</file>

<file path=customXml/item35.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 1 6 3 0 6 6 2 5 0 7 < / S A H o s t H a s h > < G e m i n i F i e l d L i s t V i s i b l e > T r u e < / G e m i n i F i e l d L i s t V i s i b l e > < / S e t t i n g s > ] ] > < / C u s t o m C o n t e n t > < / G e m i n i > 
</file>

<file path=customXml/item36.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 8 6 0 1 3 4 5 7 9 < / S A H o s t H a s h > < G e m i n i F i e l d L i s t V i s i b l e > T r u e < / G e m i n i F i e l d L i s t V i s i b l e > < / S e t t i n g s > ] ] > < / C u s t o m C o n t e n t > < / G e m i n i > 
</file>

<file path=customXml/item37.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 1 6 3 0 6 6 2 5 0 7 < / S A H o s t H a s h > < G e m i n i F i e l d L i s t V i s i b l e > T r u e < / G e m i n i F i e l d L i s t V i s i b l e > < / S e t t i n g s > ] ] > < / C u s t o m C o n t e n t > < / G e m i n i > 
</file>

<file path=customXml/item38.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 6 7 2 8 6 2 8 2 5 < / S A H o s t H a s h > < G e m i n i F i e l d L i s t V i s i b l e > T r u e < / G e m i n i F i e l d L i s t V i s i b l e > < / S e t t i n g s > ] ] > < / C u s t o m C o n t e n t > < / G e m i n i > 
</file>

<file path=customXml/item39.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 3 2 1 4 9 0 9 3 4 < / S A H o s t H a s h > < G e m i n i F i e l d L i s t V i s i b l e > T r u e < / G e m i n i F i e l d L i s t V i s i b l e > < / S e t t i n g s > ] ] > < / C u s t o m C o n t e n t > < / G e m i n i > 
</file>

<file path=customXml/item4.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40.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 1 6 3 0 6 6 2 5 0 7 < / S A H o s t H a s h > < G e m i n i F i e l d L i s t V i s i b l e > T r u e < / G e m i n i F i e l d L i s t V i s i b l e > < / S e t t i n g s > ] ] > < / C u s t o m C o n t e n t > < / G e m i n i > 
</file>

<file path=customXml/item41.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 3 2 1 4 9 0 9 3 4 < / S A H o s t H a s h > < G e m i n i F i e l d L i s t V i s i b l e > T r u e < / G e m i n i F i e l d L i s t V i s i b l e > < / S e t t i n g s > ] ] > < / C u s t o m C o n t e n t > < / G e m i n i > 
</file>

<file path=customXml/item42.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 8 6 0 1 3 4 5 7 9 < / S A H o s t H a s h > < G e m i n i F i e l d L i s t V i s i b l e > T r u e < / G e m i n i F i e l d L i s t V i s i b l e > < / S e t t i n g s > ] ] > < / C u s t o m C o n t e n t > < / G e m i n i > 
</file>

<file path=customXml/item43.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 2 0 2 0 0 3 3 2 6 < / S A H o s t H a s h > < G e m i n i F i e l d L i s t V i s i b l e > T r u e < / G e m i n i F i e l d L i s t V i s i b l e > < / S e t t i n g s > ] ] > < / C u s t o m C o n t e n t > < / G e m i n i > 
</file>

<file path=customXml/item44.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 9 7 2 5 3 1 2 5 4 < / S A H o s t H a s h > < G e m i n i F i e l d L i s t V i s i b l e > T r u e < / G e m i n i F i e l d L i s t V i s i b l e > < / S e t t i n g s > ] ] > < / C u s t o m C o n t e n t > < / G e m i n i > 
</file>

<file path=customXml/item45.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 1 7 4 3 0 5 9 1 8 2 < / S A H o s t H a s h > < G e m i n i F i e l d L i s t V i s i b l e > T r u e < / G e m i n i F i e l d L i s t V i s i b l e > < / S e t t i n g s > ] ] > < / C u s t o m C o n t e n t > < / G e m i n i > 
</file>

<file path=customXml/item46.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 1 3 9 1 6 8 7 2 9 1 < / S A H o s t H a s h > < G e m i n i F i e l d L i s t V i s i b l e > T r u e < / G e m i n i F i e l d L i s t V i s i b l e > < / S e t t i n g s > ] ] > < / C u s t o m C o n t e n t > < / G e m i n i > 
</file>

<file path=customXml/item47.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 1 3 9 1 6 8 7 2 9 1 < / S A H o s t H a s h > < G e m i n i F i e l d L i s t V i s i b l e > T r u e < / G e m i n i F i e l d L i s t V i s i b l e > < / S e t t i n g s > ] ] > < / C u s t o m C o n t e n t > < / G e m i n i > 
</file>

<file path=customXml/item48.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 4 3 3 8 8 7 6 0 9 < / S A H o s t H a s h > < G e m i n i F i e l d L i s t V i s i b l e > T r u e < / G e m i n i F i e l d L i s t V i s i b l e > < / S e t t i n g s > ] ] > < / C u s t o m C o n t e n t > < / G e m i n i > 
</file>

<file path=customXml/item49.xml>��< ? x m l   v e r s i o n = " 1 . 0 "   e n c o d i n g = " U T F - 1 6 " ? > < G e m i n i   x m l n s = " h t t p : / / g e m i n i / p i v o t c u s t o m i z a t i o n / f 7 3 5 e 7 c 4 - c 9 1 7 - 4 7 7 e - b 7 1 c - 9 7 e 3 7 3 0 8 f 1 6 d " > < C u s t o m C o n t e n t > < ! [ C D A T A [ < ? x m l   v e r s i o n = " 1 . 0 "   e n c o d i n g = " u t f - 1 6 " ? > < S e t t i n g s > < H S l i c e r s S h a p e > 0 ; 0 ; 0 ; 0 < / H S l i c e r s S h a p e > < V S l i c e r s S h a p e > 0 ; 0 ; 0 ; 0 < / V S l i c e r s S h a p e > < S l i c e r S h e e t N a m e > P I C U < / S l i c e r S h e e t N a m e > < S A H o s t H a s h > 1 2 0 4 4 1 5 5 3 7 < / S A H o s t H a s h > < G e m i n i F i e l d L i s t V i s i b l e > T r u e < / G e m i n i F i e l d L i s t V i s i b l e > < / S e t t i n g s > ] ] > < / C u s t o m C o n t e n t > < / G e m i n i > 
</file>

<file path=customXml/item5.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50.xml>��< ? x m l   v e r s i o n = " 1 . 0 "   e n c o d i n g = " U T F - 1 6 " ? > < G e m i n i   x m l n s = " h t t p : / / g e m i n i / p i v o t c u s t o m i z a t i o n / e 4 f 2 c 4 7 2 - a 1 4 6 - 4 e e 5 - b e 4 9 - 5 2 8 7 0 8 8 b 7 2 0 9 " > < C u s t o m C o n t e n t > < ! [ C D A T A [ < ? x m l   v e r s i o n = " 1 . 0 "   e n c o d i n g = " u t f - 1 6 " ? > < S e t t i n g s > < H S l i c e r s S h a p e > 0 ; 0 ; 0 ; 0 < / H S l i c e r s S h a p e > < V S l i c e r s S h a p e > 0 ; 0 ; 0 ; 0 < / V S l i c e r s S h a p e > < S l i c e r S h e e t N a m e > P I C U < / S l i c e r S h e e t N a m e > < S A H o s t H a s h > 8 5 3 0 4 3 6 4 6 < / S A H o s t H a s h > < G e m i n i F i e l d L i s t V i s i b l e > T r u e < / G e m i n i F i e l d L i s t V i s i b l e > < / S e t t i n g s > ] ] > < / C u s t o m C o n t e n t > < / G e m i n i > 
</file>

<file path=customXml/item51.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 1 2 0 4 4 1 5 5 3 7 < / S A H o s t H a s h > < G e m i n i F i e l d L i s t V i s i b l e > F a l s e < / G e m i n i F i e l d L i s t V i s i b l e > < / S e t t i n g s > ] ] > < / C u s t o m C o n t e n t > < / G e m i n i > 
</file>

<file path=customXml/item52.xml>��< ? x m l   v e r s i o n = " 1 . 0 "   e n c o d i n g = " U T F - 1 6 " ? > < G e m i n i   x m l n s = " h t t p : / / g e m i n i / p i v o t c u s t o m i z a t i o n / 3 5 8 d a d 6 1 - f a 7 1 - 4 4 e 8 - 8 3 5 4 - 3 5 e a 4 1 b 2 9 d 4 d " > < C u s t o m C o n t e n t > < ! [ C D A T A [ < ? x m l   v e r s i o n = " 1 . 0 "   e n c o d i n g = " u t f - 1 6 " ? > < S e t t i n g s > < H S l i c e r s S h a p e > 0 ; 0 ; 0 ; 0 < / H S l i c e r s S h a p e > < V S l i c e r s S h a p e > 0 ; 0 ; 0 ; 0 < / V S l i c e r s S h a p e > < S l i c e r S h e e t N a m e > P I C U < / S l i c e r S h e e t N a m e > < S A H o s t H a s h > 2 0 4 2 7 2 7 6 1 1 < / S A H o s t H a s h > < G e m i n i F i e l d L i s t V i s i b l e > T r u e < / G e m i n i F i e l d L i s t V i s i b l e > < / S e t t i n g s > ] ] > < / C u s t o m C o n t e n t > < / G e m i n i > 
</file>

<file path=customXml/item53.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 4 3 3 8 8 7 6 0 9 < / S A H o s t H a s h > < G e m i n i F i e l d L i s t V i s i b l e > T r u e < / G e m i n i F i e l d L i s t V i s i b l e > < / S e t t i n g s > ] ] > < / C u s t o m C o n t e n t > < / G e m i n i > 
</file>

<file path=customXml/item54.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 3 1 4 4 0 0 0 0 1 < / S A H o s t H a s h > < G e m i n i F i e l d L i s t V i s i b l e > F a l s e < / G e m i n i F i e l d L i s t V i s i b l e > < / S e t t i n g s > ] ] > < / C u s t o m C o n t e n t > < / G e m i n i > 
</file>

<file path=customXml/item55.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 1 2 0 4 4 1 5 5 3 7 < / S A H o s t H a s h > < G e m i n i F i e l d L i s t V i s i b l e > T r u e < / G e m i n i F i e l d L i s t V i s i b l e > < / S e t t i n g s > ] ] > < / C u s t o m C o n t e n t > < / G e m i n i > 
</file>

<file path=customXml/item56.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 1 2 0 4 4 1 5 5 3 7 < / S A H o s t H a s h > < G e m i n i F i e l d L i s t V i s i b l e > T r u e < / G e m i n i F i e l d L i s t V i s i b l e > < / S e t t i n g s > ] ] > < / C u s t o m C o n t e n t > < / G e m i n i > 
</file>

<file path=customXml/item57.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 8 5 3 0 4 3 6 4 6 < / S A H o s t H a s h > < G e m i n i F i e l d L i s t V i s i b l e > T r u e < / G e m i n i F i e l d L i s t V i s i b l e > < / S e t t i n g s > ] ] > < / C u s t o m C o n t e n t > < / G e m i n i > 
</file>

<file path=customXml/item58.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 5 4 6 2 8 4 2 8 4 < / S A H o s t H a s h > < G e m i n i F i e l d L i s t V i s i b l e > T r u e < / G e m i n i F i e l d L i s t V i s i b l e > < / S e t t i n g s > ] ] > < / C u s t o m C o n t e n t > < / G e m i n i > 
</file>

<file path=customXml/item59.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 5 4 6 2 8 4 2 8 4 < / S A H o s t H a s h > < G e m i n i F i e l d L i s t V i s i b l e > T r u e < / G e m i n i F i e l d L i s t V i s i b l e > < / S e t t i n g s > ] ] > < / 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0 3 & 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60.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 1 7 3 5 9 6 8 2 4 9 < / S A H o s t H a s h > < G e m i n i F i e l d L i s t V i s i b l e > F a l s e < / G e m i n i F i e l d L i s t V i s i b l e > < / S e t t i n g s > ] ] > < / C u s t o m C o n t e n t > < / G e m i n i > 
</file>

<file path=customXml/item61.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 1 7 3 5 9 6 8 2 4 9 < / S A H o s t H a s h > < G e m i n i F i e l d L i s t V i s i b l e > F a l s e < / G e m i n i F i e l d L i s t V i s i b l e > < / S e t t i n g s > ] ] > < / C u s t o m C o n t e n t > < / G e m i n i > 
</file>

<file path=customXml/item62.xml>��< ? x m l   v e r s i o n = " 1 . 0 "   e n c o d i n g = " U T F - 1 6 " ? > < G e m i n i   x m l n s = " h t t p : / / g e m i n i / w o r k b o o k c u s t o m i z a t i o n / S a n d b o x N o n E m p t y " > < C u s t o m C o n t e n t > < ! [ C D A T A [ 1 ] ] > < / C u s t o m C o n t e n t > < / G e m i n i > 
</file>

<file path=customXml/item63.xml>��< ? x m l   v e r s i o n = " 1 . 0 "   e n c o d i n g = " U T F - 1 6 " ? > < G e m i n i   x m l n s = " h t t p : / / g e m i n i / w o r k b o o k c u s t o m i z a t i o n / I s S a n d b o x E m b e d d e d " > < C u s t o m C o n t e n t > < ! [ C D A T A [ y e s ] ] > < / C u s t o m C o n t e n t > < / G e m i n i > 
</file>

<file path=customXml/item64.xml>��< ? x m l   v e r s i o n = " 1 . 0 "   e n c o d i n g = " U T F - 1 6 " ? > < G e m i n i   x m l n s = " h t t p : / / g e m i n i / w o r k b o o k c u s t o m i z a t i o n / P o w e r P i v o t V e r s i o n " > < C u s t o m C o n t e n t > < ! [ C D A T A [ 1 1 . 0 . 5 0 5 8 . 0 ] ] > < / C u s t o m C o n t e n t > < / G e m i n i > 
</file>

<file path=customXml/item65.xml>��< ? x m l   v e r s i o n = " 1 . 0 "   e n c o d i n g = " U T F - 1 6 " ? > < G e m i n i   x m l n s = " h t t p : / / g e m i n i / w o r k b o o k c u s t o m i z a t i o n / L i n k e d T a b l e s " > < C u s t o m C o n t e n t > < ! [ C D A T A [ < L i n k e d T a b l e s   x m l n s : x s i = " h t t p : / / w w w . w 3 . o r g / 2 0 0 1 / X M L S c h e m a - i n s t a n c e "   x m l n s : x s d = " h t t p : / / w w w . w 3 . o r g / 2 0 0 1 / X M L S c h e m a " > < L i n k e d T a b l e L i s t   / > < / L i n k e d T a b l e s > ] ] > < / C u s t o m C o n t e n t > < / G e m i n i > 
</file>

<file path=customXml/item66.xml>��< ? x m l   v e r s i o n = " 1 . 0 "   e n c o d i n g = " U T F - 1 6 " ? > < G e m i n i   x m l n s = " h t t p : / / g e m i n i / w o r k b o o k c u s t o m i z a t i o n / R e l a t i o n s h i p D e t e c t i o n N e e d e d D i c t i o n a r y " > < C u s t o m C o n t e n t > < ! [ C D A T A [ < D i c t i o n a r y > < i t e m > < k e y > < s t r i n g > a d f c 4 4 0 e - 7 8 6 6 - 4 9 5 3 - b b 1 b - e b 5 8 1 3 3 3 b e 6 3 < / s t r i n g > < / k e y > < v a l u e > < b o o l e a n > t r u e < / b o o l e a n > < / v a l u e > < / i t e m > < i t e m > < k e y > < s t r i n g > c 1 f 4 5 b 2 7 - 5 3 7 7 - 4 b 8 5 - a 5 c c - 8 3 4 7 f 8 1 f 5 2 d b < / s t r i n g > < / k e y > < v a l u e > < b o o l e a n > t r u e < / b o o l e a n > < / v a l u e > < / i t e m > < i t e m > < k e y > < s t r i n g > 7 0 9 0 7 d c b - 9 d b 8 - 4 6 1 7 - 8 7 8 4 - 4 3 e 1 8 3 8 5 9 5 3 c < / s t r i n g > < / k e y > < v a l u e > < b o o l e a n > t r u e < / b o o l e a n > < / v a l u e > < / i t e m > < i t e m > < k e y > < s t r i n g > 9 d 0 6 c d 8 0 - 1 8 a b - 4 9 7 0 - a a b 5 - c 7 e c a 7 1 e b 3 d b < / s t r i n g > < / k e y > < v a l u e > < b o o l e a n > t r u e < / b o o l e a n > < / v a l u e > < / i t e m > < i t e m > < k e y > < s t r i n g > 7 c d b a 4 9 d - 4 c 8 e - 4 5 1 7 - a 4 e 1 - 6 f f 5 f e d b b 3 a 1 < / s t r i n g > < / k e y > < v a l u e > < b o o l e a n > t r u e < / b o o l e a n > < / v a l u e > < / i t e m > < i t e m > < k e y > < s t r i n g > 2 8 d e d f 1 c - 9 2 d 5 - 4 d 5 3 - b 4 e 5 - 4 d a 1 7 1 1 1 b b 7 9 < / s t r i n g > < / k e y > < v a l u e > < b o o l e a n > t r u e < / b o o l e a n > < / v a l u e > < / i t e m > < i t e m > < k e y > < s t r i n g > e 0 e c 1 1 d e - 9 8 1 b - 4 0 5 2 - a 8 f e - 1 e 8 c d 4 4 2 a a d e < / s t r i n g > < / k e y > < v a l u e > < b o o l e a n > t r u e < / b o o l e a n > < / v a l u e > < / i t e m > < i t e m > < k e y > < s t r i n g > f 3 1 2 5 b e 8 - 0 2 6 8 - 4 a a b - a 2 0 c - 9 3 5 9 a 9 7 f f 2 7 0 < / s t r i n g > < / k e y > < v a l u e > < b o o l e a n > t r u e < / b o o l e a n > < / v a l u e > < / i t e m > < i t e m > < k e y > < s t r i n g > e d 6 4 2 6 2 9 - 0 1 c e - 4 1 a 1 - 8 9 d c - 5 d c f a 0 2 1 9 d 0 f < / s t r i n g > < / k e y > < v a l u e > < b o o l e a n > t r u e < / b o o l e a n > < / v a l u e > < / i t e m > < i t e m > < k e y > < s t r i n g > 8 e e d c 9 7 8 - 0 7 e 8 - 4 8 d 8 - 8 1 c 4 - 2 d 3 3 6 5 5 3 a 9 2 f < / s t r i n g > < / k e y > < v a l u e > < b o o l e a n > t r u e < / b o o l e a n > < / v a l u e > < / i t e m > < i t e m > < k e y > < s t r i n g > 7 5 1 0 8 4 2 0 - 6 8 4 c - 4 0 3 6 - b d f e - d f d 1 f 9 7 3 e 4 7 b < / s t r i n g > < / k e y > < v a l u e > < b o o l e a n > t r u e < / b o o l e a n > < / v a l u e > < / i t e m > < i t e m > < k e y > < s t r i n g > a 3 5 2 a a 7 b - 4 6 c 6 - 4 6 3 0 - a 5 0 5 - e 6 5 d d 9 6 5 d 2 5 a < / s t r i n g > < / k e y > < v a l u e > < b o o l e a n > t r u e < / b o o l e a n > < / v a l u e > < / i t e m > < i t e m > < k e y > < s t r i n g > e c b 0 1 0 0 6 - d 7 7 8 - 4 5 2 3 - b b 6 1 - 3 a 8 5 7 6 3 8 a 5 d f < / s t r i n g > < / k e y > < v a l u e > < b o o l e a n > t r u e < / b o o l e a n > < / v a l u e > < / i t e m > < i t e m > < k e y > < s t r i n g > 6 8 c e 7 b b 5 - b 9 a 1 - 4 6 1 8 - b 6 f 2 - 2 5 0 7 f 2 2 3 e 5 3 3 < / s t r i n g > < / k e y > < v a l u e > < b o o l e a n > t r u e < / b o o l e a n > < / v a l u e > < / i t e m > < i t e m > < k e y > < s t r i n g > 6 a 6 6 9 4 b f - 2 5 7 9 - 4 d 4 7 - a d 9 9 - 0 c f 6 6 9 c 7 9 f b 5 < / s t r i n g > < / k e y > < v a l u e > < b o o l e a n > t r u e < / b o o l e a n > < / v a l u e > < / i t e m > < i t e m > < k e y > < s t r i n g > 9 7 b 7 7 5 4 3 - 1 b 1 d - 4 3 2 f - 8 c 1 2 - 8 6 d 5 d 6 1 2 6 7 b b < / s t r i n g > < / k e y > < v a l u e > < b o o l e a n > t r u e < / b o o l e a n > < / v a l u e > < / i t e m > < i t e m > < k e y > < s t r i n g > 7 e c 8 6 b b 0 - 3 b f 3 - 4 9 4 4 - b 8 9 4 - a 8 0 5 7 7 8 9 e 3 6 b < / s t r i n g > < / k e y > < v a l u e > < b o o l e a n > t r u e < / b o o l e a n > < / v a l u e > < / i t e m > < i t e m > < k e y > < s t r i n g > f 6 e 7 f 0 b 5 - 4 e d 5 - 4 f b a - b a c 3 - 7 0 9 7 d 7 9 e 8 5 4 c < / 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 f b 0 6 9 d 2 9 - b 4 8 8 - 4 4 c f - b 4 d d - a 6 4 c 1 8 3 4 0 4 5 e < / s t r i n g > < / k e y > < v a l u e > < b o o l e a n > t r u e < / b o o l e a n > < / v a l u e > < / i t e m > < i t e m > < k e y > < s t r i n g > d d 0 9 8 1 d d - 8 6 3 9 - 4 5 a e - b 5 0 1 - a 4 9 7 8 9 7 f 6 7 6 e < / s t r i n g > < / k e y > < v a l u e > < b o o l e a n > t r u e < / b o o l e a n > < / v a l u e > < / i t e m > < i t e m > < k e y > < s t r i n g > b 9 5 7 5 0 1 2 - 0 5 e f - 4 6 3 2 - b e d e - b 8 7 d 0 5 a 4 d 4 8 9 < / s t r i n g > < / k e y > < v a l u e > < b o o l e a n > t r u e < / b o o l e a n > < / v a l u e > < / i t e m > < i t e m > < k e y > < s t r i n g > c 1 f a 9 d 3 7 - c a f a - 4 c 6 c - b d 2 9 - 4 5 5 c c 7 c e a 9 b 3 < / s t r i n g > < / k e y > < v a l u e > < b o o l e a n > t r u e < / b o o l e a n > < / v a l u e > < / i t e m > < i t e m > < k e y > < s t r i n g > 6 1 a c 6 1 5 e - 4 0 0 2 - 4 6 a 2 - a f d 6 - 5 6 0 1 e 0 5 c 1 0 5 7 < / s t r i n g > < / k e y > < v a l u e > < b o o l e a n > t r u e < / b o o l e a n > < / v a l u e > < / i t e m > < i t e m > < k e y > < s t r i n g > 8 0 9 2 c a 9 8 - d 0 5 5 - 4 0 1 c - 8 5 5 a - 8 7 a 6 5 0 e 1 5 8 9 b < / s t r i n g > < / k e y > < v a l u e > < b o o l e a n > t r u e < / b o o l e a n > < / v a l u e > < / i t e m > < i t e m > < k e y > < s t r i n g > 4 c 2 2 a 1 4 f - 6 2 e f - 4 5 5 b - 9 7 2 d - 9 1 4 7 2 9 2 2 3 0 5 8 < / s t r i n g > < / k e y > < v a l u e > < b o o l e a n > t r u e < / b o o l e a n > < / v a l u e > < / i t e m > < i t e m > < k e y > < s t r i n g > f 7 3 5 e 7 c 4 - c 9 1 7 - 4 7 7 e - b 7 1 c - 9 7 e 3 7 3 0 8 f 1 6 d < / s t r i n g > < / k e y > < v a l u e > < b o o l e a n > t r u e < / b o o l e a n > < / v a l u e > < / i t e m > < i t e m > < k e y > < s t r i n g > e 4 f 2 c 4 7 2 - a 1 4 6 - 4 e e 5 - b e 4 9 - 5 2 8 7 0 8 8 b 7 2 0 9 < / s t r i n g > < / k e y > < v a l u e > < b o o l e a n > t r u e < / b o o l e a n > < / v a l u e > < / i t e m > < i t e m > < k e y > < s t r i n g > b a 0 b 1 b 6 b - 2 5 3 c - 4 a f 3 - 8 d a 1 - 4 0 f 0 3 6 5 4 e 8 8 9 < / s t r i n g > < / k e y > < v a l u e > < b o o l e a n > t r u e < / b o o l e a n > < / v a l u e > < / i t e m > < i t e m > < k e y > < s t r i n g > 3 5 8 d a d 6 1 - f a 7 1 - 4 4 e 8 - 8 3 5 4 - 3 5 e a 4 1 b 2 9 d 4 d < / s t r i n g > < / k e y > < v a l u e > < b o o l e a n > t r u e < / b o o l e a n > < / v a l u e > < / i t e m > < i t e m > < k e y > < s t r i n g > c b 8 3 e 9 5 3 - d 3 a 9 - 4 4 3 3 - 8 4 e 3 - 8 6 f 1 3 2 0 8 4 5 4 9 < / s t r i n g > < / k e y > < v a l u e > < b o o l e a n > t r u e < / b o o l e a n > < / v a l u e > < / i t e m > < i t e m > < k e y > < s t r i n g > 4 4 2 b e 5 3 0 - 2 b b 4 - 4 0 2 f - 8 e 5 2 - c b 6 0 f a 2 7 6 0 7 6 < / s t r i n g > < / k e y > < v a l u e > < b o o l e a n > t r u e < / b o o l e a n > < / v a l u e > < / i t e m > < i t e m > < k e y > < s t r i n g > b 0 e f 4 d f 9 - 2 9 8 0 - 4 2 7 c - 9 2 7 7 - 0 9 e 1 9 a 1 b f 0 e 0 < / s t r i n g > < / k e y > < v a l u e > < b o o l e a n > t r u e < / b o o l e a n > < / v a l u e > < / i t e m > < i t e m > < k e y > < s t r i n g > 3 3 6 8 9 7 8 5 - b 6 5 f - 4 d 0 9 - 8 f 6 9 - 7 0 3 8 3 e f 1 8 8 d 2 < / s t r i n g > < / k e y > < v a l u e > < b o o l e a n > t r u e < / b o o l e a n > < / v a l u e > < / i t e m > < i t e m > < k e y > < s t r i n g > a 2 b b 9 c 2 e - 6 6 0 6 - 4 0 c 6 - 8 9 8 8 - 4 a 0 b 4 9 a 1 5 b 1 b < / s t r i n g > < / k e y > < v a l u e > < b o o l e a n > t r u e < / b o o l e a n > < / v a l u e > < / i t e m > < i t e m > < k e y > < s t r i n g > 6 3 d 3 7 9 a d - 3 3 1 6 - 4 2 2 0 - 9 6 a b - b 2 4 f f 7 e d 4 0 9 f < / 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67.xml>��< ? x m l   v e r s i o n = " 1 . 0 "   e n c o d i n g = " U T F - 1 6 " ? > < G e m i n i   x m l n s = " h t t p : / / g e m i n i / w o r k b o o k c u s t o m i z a t i o n / F i e l d L i s t R e f r e s h N e e d e d D i c t i o n a r y " > < C u s t o m C o n t e n t > < ! [ C D A T A [ < D i c t i o n a r y   / > ] ] > < / C u s t o m C o n t e n t > < / G e m i n i > 
</file>

<file path=customXml/item68.xml>��< ? x m l   v e r s i o n = " 1 . 0 "   e n c o d i n g = " U T F - 1 6 " ? > < G e m i n i   x m l n s = " h t t p : / / g e m i n i / w o r k b o o k c u s t o m i z a t i o n / R e l a t i o n s h i p A u t o D e t e c t i o n E n a b l e d " > < C u s t o m C o n t e n t > < ! [ C D A T A [ T r u e ] ] > < / C u s t o m C o n t e n t > < / G e m i n i > 
</file>

<file path=customXml/item6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 1 5 D E 3 5 5 3 8 6 4 4 F F 8 5 D 8 < / 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 I D = s h a m a i l a . b u t t @ n h s p r o v i d e r s . o r g ; P e r s i s t 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7.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7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 2 0 1 9 - 0 1 - 1 7 T 1 2 : 2 9 : 0 9 . 0 6 2 9 1 3 + 0 0 : 0 0 < / L a s t P r o c e s s e d T i m e > < / D a t a M o d e l i n g S a n d b o x . S e r i a l i z e d S a n d b o x E r r o r C a c h e > ] ] > < / C u s t o m C o n t e n t > < / G e m i n i > 
</file>

<file path=customXml/item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9.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Props1.xml><?xml version="1.0" encoding="utf-8"?>
<ds:datastoreItem xmlns:ds="http://schemas.openxmlformats.org/officeDocument/2006/customXml" ds:itemID="{8C8C4E15-CAC5-4EF0-8D3C-0FBD8813F237}">
  <ds:schemaRefs/>
</ds:datastoreItem>
</file>

<file path=customXml/itemProps10.xml><?xml version="1.0" encoding="utf-8"?>
<ds:datastoreItem xmlns:ds="http://schemas.openxmlformats.org/officeDocument/2006/customXml" ds:itemID="{1C62CF1C-E25F-40EE-86C9-8DFBD79FB4FA}">
  <ds:schemaRefs/>
</ds:datastoreItem>
</file>

<file path=customXml/itemProps11.xml><?xml version="1.0" encoding="utf-8"?>
<ds:datastoreItem xmlns:ds="http://schemas.openxmlformats.org/officeDocument/2006/customXml" ds:itemID="{DBF36359-22C8-4604-9928-2EF808425E2B}">
  <ds:schemaRefs/>
</ds:datastoreItem>
</file>

<file path=customXml/itemProps12.xml><?xml version="1.0" encoding="utf-8"?>
<ds:datastoreItem xmlns:ds="http://schemas.openxmlformats.org/officeDocument/2006/customXml" ds:itemID="{F541C5FF-6EFB-405B-802F-58C18BF20A51}">
  <ds:schemaRefs/>
</ds:datastoreItem>
</file>

<file path=customXml/itemProps13.xml><?xml version="1.0" encoding="utf-8"?>
<ds:datastoreItem xmlns:ds="http://schemas.openxmlformats.org/officeDocument/2006/customXml" ds:itemID="{59FBDDC5-50D9-40F9-AF4E-D9AA0362860A}">
  <ds:schemaRefs/>
</ds:datastoreItem>
</file>

<file path=customXml/itemProps14.xml><?xml version="1.0" encoding="utf-8"?>
<ds:datastoreItem xmlns:ds="http://schemas.openxmlformats.org/officeDocument/2006/customXml" ds:itemID="{A1D259D3-1480-4DD1-B5D9-19847D5426C2}">
  <ds:schemaRefs/>
</ds:datastoreItem>
</file>

<file path=customXml/itemProps15.xml><?xml version="1.0" encoding="utf-8"?>
<ds:datastoreItem xmlns:ds="http://schemas.openxmlformats.org/officeDocument/2006/customXml" ds:itemID="{88092EC8-170F-4AFC-9276-62D75E374037}">
  <ds:schemaRefs/>
</ds:datastoreItem>
</file>

<file path=customXml/itemProps16.xml><?xml version="1.0" encoding="utf-8"?>
<ds:datastoreItem xmlns:ds="http://schemas.openxmlformats.org/officeDocument/2006/customXml" ds:itemID="{6379C2C1-D136-44AA-869B-0E59851CE42B}">
  <ds:schemaRefs/>
</ds:datastoreItem>
</file>

<file path=customXml/itemProps17.xml><?xml version="1.0" encoding="utf-8"?>
<ds:datastoreItem xmlns:ds="http://schemas.openxmlformats.org/officeDocument/2006/customXml" ds:itemID="{C76E9BF4-C4A5-435D-BC37-457A5B05CAC9}">
  <ds:schemaRefs/>
</ds:datastoreItem>
</file>

<file path=customXml/itemProps18.xml><?xml version="1.0" encoding="utf-8"?>
<ds:datastoreItem xmlns:ds="http://schemas.openxmlformats.org/officeDocument/2006/customXml" ds:itemID="{1CBBE10F-24BA-40AE-9FB1-71520559F77D}">
  <ds:schemaRefs/>
</ds:datastoreItem>
</file>

<file path=customXml/itemProps19.xml><?xml version="1.0" encoding="utf-8"?>
<ds:datastoreItem xmlns:ds="http://schemas.openxmlformats.org/officeDocument/2006/customXml" ds:itemID="{B38AC1E6-271A-4899-8B11-588DD299E884}">
  <ds:schemaRefs/>
</ds:datastoreItem>
</file>

<file path=customXml/itemProps2.xml><?xml version="1.0" encoding="utf-8"?>
<ds:datastoreItem xmlns:ds="http://schemas.openxmlformats.org/officeDocument/2006/customXml" ds:itemID="{5AD0F297-F222-4337-B0A4-930FC8D21309}">
  <ds:schemaRefs/>
</ds:datastoreItem>
</file>

<file path=customXml/itemProps20.xml><?xml version="1.0" encoding="utf-8"?>
<ds:datastoreItem xmlns:ds="http://schemas.openxmlformats.org/officeDocument/2006/customXml" ds:itemID="{E995AB3D-7D22-40B6-B4BA-21BCFFD8566B}">
  <ds:schemaRefs/>
</ds:datastoreItem>
</file>

<file path=customXml/itemProps21.xml><?xml version="1.0" encoding="utf-8"?>
<ds:datastoreItem xmlns:ds="http://schemas.openxmlformats.org/officeDocument/2006/customXml" ds:itemID="{48511586-5FBC-42AE-A718-42B1AD39D761}">
  <ds:schemaRefs/>
</ds:datastoreItem>
</file>

<file path=customXml/itemProps22.xml><?xml version="1.0" encoding="utf-8"?>
<ds:datastoreItem xmlns:ds="http://schemas.openxmlformats.org/officeDocument/2006/customXml" ds:itemID="{17CE81FB-580D-46DD-9986-B7A12DD6BEB8}">
  <ds:schemaRefs/>
</ds:datastoreItem>
</file>

<file path=customXml/itemProps23.xml><?xml version="1.0" encoding="utf-8"?>
<ds:datastoreItem xmlns:ds="http://schemas.openxmlformats.org/officeDocument/2006/customXml" ds:itemID="{7E8410C5-DB23-4024-8F55-11A772AD8C87}">
  <ds:schemaRefs/>
</ds:datastoreItem>
</file>

<file path=customXml/itemProps24.xml><?xml version="1.0" encoding="utf-8"?>
<ds:datastoreItem xmlns:ds="http://schemas.openxmlformats.org/officeDocument/2006/customXml" ds:itemID="{EA9BC007-D52D-4FBC-B756-FF5E85942058}">
  <ds:schemaRefs/>
</ds:datastoreItem>
</file>

<file path=customXml/itemProps25.xml><?xml version="1.0" encoding="utf-8"?>
<ds:datastoreItem xmlns:ds="http://schemas.openxmlformats.org/officeDocument/2006/customXml" ds:itemID="{EBF03AA7-CD89-419E-BAD9-70008673E8BA}">
  <ds:schemaRefs/>
</ds:datastoreItem>
</file>

<file path=customXml/itemProps26.xml><?xml version="1.0" encoding="utf-8"?>
<ds:datastoreItem xmlns:ds="http://schemas.openxmlformats.org/officeDocument/2006/customXml" ds:itemID="{A8CC5409-9B79-4B17-8EB8-C994B070B500}">
  <ds:schemaRefs/>
</ds:datastoreItem>
</file>

<file path=customXml/itemProps27.xml><?xml version="1.0" encoding="utf-8"?>
<ds:datastoreItem xmlns:ds="http://schemas.openxmlformats.org/officeDocument/2006/customXml" ds:itemID="{FB6D151A-189E-4E55-B631-06BC10F39CB0}">
  <ds:schemaRefs/>
</ds:datastoreItem>
</file>

<file path=customXml/itemProps28.xml><?xml version="1.0" encoding="utf-8"?>
<ds:datastoreItem xmlns:ds="http://schemas.openxmlformats.org/officeDocument/2006/customXml" ds:itemID="{43AD702C-E632-4985-A682-354C27BD1537}">
  <ds:schemaRefs/>
</ds:datastoreItem>
</file>

<file path=customXml/itemProps29.xml><?xml version="1.0" encoding="utf-8"?>
<ds:datastoreItem xmlns:ds="http://schemas.openxmlformats.org/officeDocument/2006/customXml" ds:itemID="{83AAEA18-1E80-40CE-9522-4C229D0C93D3}">
  <ds:schemaRefs/>
</ds:datastoreItem>
</file>

<file path=customXml/itemProps3.xml><?xml version="1.0" encoding="utf-8"?>
<ds:datastoreItem xmlns:ds="http://schemas.openxmlformats.org/officeDocument/2006/customXml" ds:itemID="{BA89D337-DC9F-4C61-85D5-58CC31EAFBA9}">
  <ds:schemaRefs/>
</ds:datastoreItem>
</file>

<file path=customXml/itemProps30.xml><?xml version="1.0" encoding="utf-8"?>
<ds:datastoreItem xmlns:ds="http://schemas.openxmlformats.org/officeDocument/2006/customXml" ds:itemID="{F6F34636-0A94-4D19-A093-65009B324657}">
  <ds:schemaRefs/>
</ds:datastoreItem>
</file>

<file path=customXml/itemProps31.xml><?xml version="1.0" encoding="utf-8"?>
<ds:datastoreItem xmlns:ds="http://schemas.openxmlformats.org/officeDocument/2006/customXml" ds:itemID="{068EFF96-844B-45DE-8398-2D0E340D97CE}">
  <ds:schemaRefs/>
</ds:datastoreItem>
</file>

<file path=customXml/itemProps32.xml><?xml version="1.0" encoding="utf-8"?>
<ds:datastoreItem xmlns:ds="http://schemas.openxmlformats.org/officeDocument/2006/customXml" ds:itemID="{DCAD4C3D-E14F-4CC5-A021-5A00766A61B0}">
  <ds:schemaRefs/>
</ds:datastoreItem>
</file>

<file path=customXml/itemProps33.xml><?xml version="1.0" encoding="utf-8"?>
<ds:datastoreItem xmlns:ds="http://schemas.openxmlformats.org/officeDocument/2006/customXml" ds:itemID="{02F3EEEE-BA40-427D-AE87-214BE7C205D2}">
  <ds:schemaRefs/>
</ds:datastoreItem>
</file>

<file path=customXml/itemProps34.xml><?xml version="1.0" encoding="utf-8"?>
<ds:datastoreItem xmlns:ds="http://schemas.openxmlformats.org/officeDocument/2006/customXml" ds:itemID="{1A93AB94-691C-468B-B34D-80A7DD04AF66}">
  <ds:schemaRefs/>
</ds:datastoreItem>
</file>

<file path=customXml/itemProps35.xml><?xml version="1.0" encoding="utf-8"?>
<ds:datastoreItem xmlns:ds="http://schemas.openxmlformats.org/officeDocument/2006/customXml" ds:itemID="{9ECE38FA-5C91-460D-B1B9-273D2826D401}">
  <ds:schemaRefs/>
</ds:datastoreItem>
</file>

<file path=customXml/itemProps36.xml><?xml version="1.0" encoding="utf-8"?>
<ds:datastoreItem xmlns:ds="http://schemas.openxmlformats.org/officeDocument/2006/customXml" ds:itemID="{0D4AA4C8-5240-472C-901E-A10648DA1A5C}">
  <ds:schemaRefs/>
</ds:datastoreItem>
</file>

<file path=customXml/itemProps37.xml><?xml version="1.0" encoding="utf-8"?>
<ds:datastoreItem xmlns:ds="http://schemas.openxmlformats.org/officeDocument/2006/customXml" ds:itemID="{FB201175-FE0F-40FB-8829-BB4B3D4FA392}">
  <ds:schemaRefs/>
</ds:datastoreItem>
</file>

<file path=customXml/itemProps38.xml><?xml version="1.0" encoding="utf-8"?>
<ds:datastoreItem xmlns:ds="http://schemas.openxmlformats.org/officeDocument/2006/customXml" ds:itemID="{56ECBDCC-035A-4019-8A55-4F5CAE4F64CF}">
  <ds:schemaRefs/>
</ds:datastoreItem>
</file>

<file path=customXml/itemProps39.xml><?xml version="1.0" encoding="utf-8"?>
<ds:datastoreItem xmlns:ds="http://schemas.openxmlformats.org/officeDocument/2006/customXml" ds:itemID="{13C74AC5-6567-4036-8E20-47DCFE8D3C7C}">
  <ds:schemaRefs/>
</ds:datastoreItem>
</file>

<file path=customXml/itemProps4.xml><?xml version="1.0" encoding="utf-8"?>
<ds:datastoreItem xmlns:ds="http://schemas.openxmlformats.org/officeDocument/2006/customXml" ds:itemID="{8814853C-F12E-4124-A187-526D0A34725B}">
  <ds:schemaRefs/>
</ds:datastoreItem>
</file>

<file path=customXml/itemProps40.xml><?xml version="1.0" encoding="utf-8"?>
<ds:datastoreItem xmlns:ds="http://schemas.openxmlformats.org/officeDocument/2006/customXml" ds:itemID="{626D2A7F-3199-432F-B176-402E065CD884}">
  <ds:schemaRefs/>
</ds:datastoreItem>
</file>

<file path=customXml/itemProps41.xml><?xml version="1.0" encoding="utf-8"?>
<ds:datastoreItem xmlns:ds="http://schemas.openxmlformats.org/officeDocument/2006/customXml" ds:itemID="{373A7E82-3767-46E2-97B3-B73ED565D4AF}">
  <ds:schemaRefs/>
</ds:datastoreItem>
</file>

<file path=customXml/itemProps42.xml><?xml version="1.0" encoding="utf-8"?>
<ds:datastoreItem xmlns:ds="http://schemas.openxmlformats.org/officeDocument/2006/customXml" ds:itemID="{602D5F12-64F6-4AE6-B5C8-78E74CAB4CDF}">
  <ds:schemaRefs/>
</ds:datastoreItem>
</file>

<file path=customXml/itemProps43.xml><?xml version="1.0" encoding="utf-8"?>
<ds:datastoreItem xmlns:ds="http://schemas.openxmlformats.org/officeDocument/2006/customXml" ds:itemID="{FC453FAB-ABF6-469A-853F-7AE681BF4421}">
  <ds:schemaRefs/>
</ds:datastoreItem>
</file>

<file path=customXml/itemProps44.xml><?xml version="1.0" encoding="utf-8"?>
<ds:datastoreItem xmlns:ds="http://schemas.openxmlformats.org/officeDocument/2006/customXml" ds:itemID="{E4E64153-9F53-4B75-8C94-8EB706C3067C}">
  <ds:schemaRefs/>
</ds:datastoreItem>
</file>

<file path=customXml/itemProps45.xml><?xml version="1.0" encoding="utf-8"?>
<ds:datastoreItem xmlns:ds="http://schemas.openxmlformats.org/officeDocument/2006/customXml" ds:itemID="{C29E8432-3225-480A-B635-92421216B39E}">
  <ds:schemaRefs/>
</ds:datastoreItem>
</file>

<file path=customXml/itemProps46.xml><?xml version="1.0" encoding="utf-8"?>
<ds:datastoreItem xmlns:ds="http://schemas.openxmlformats.org/officeDocument/2006/customXml" ds:itemID="{9C0FE006-7F5E-4825-BF23-4C31A1C47A0C}">
  <ds:schemaRefs/>
</ds:datastoreItem>
</file>

<file path=customXml/itemProps47.xml><?xml version="1.0" encoding="utf-8"?>
<ds:datastoreItem xmlns:ds="http://schemas.openxmlformats.org/officeDocument/2006/customXml" ds:itemID="{2ACC8377-D811-4EAC-8045-1852ACA97849}">
  <ds:schemaRefs/>
</ds:datastoreItem>
</file>

<file path=customXml/itemProps48.xml><?xml version="1.0" encoding="utf-8"?>
<ds:datastoreItem xmlns:ds="http://schemas.openxmlformats.org/officeDocument/2006/customXml" ds:itemID="{1ADAFC03-E843-4091-9697-2373B55DDCB2}">
  <ds:schemaRefs/>
</ds:datastoreItem>
</file>

<file path=customXml/itemProps49.xml><?xml version="1.0" encoding="utf-8"?>
<ds:datastoreItem xmlns:ds="http://schemas.openxmlformats.org/officeDocument/2006/customXml" ds:itemID="{F6E9C7E6-F974-4F7E-A7A0-31434AA356A3}">
  <ds:schemaRefs/>
</ds:datastoreItem>
</file>

<file path=customXml/itemProps5.xml><?xml version="1.0" encoding="utf-8"?>
<ds:datastoreItem xmlns:ds="http://schemas.openxmlformats.org/officeDocument/2006/customXml" ds:itemID="{E719DB80-C1EE-47A5-9EFE-25270CDD6C9E}">
  <ds:schemaRefs/>
</ds:datastoreItem>
</file>

<file path=customXml/itemProps50.xml><?xml version="1.0" encoding="utf-8"?>
<ds:datastoreItem xmlns:ds="http://schemas.openxmlformats.org/officeDocument/2006/customXml" ds:itemID="{4DEBFF01-8AB8-4C2D-885B-8D5FC3A904F2}">
  <ds:schemaRefs/>
</ds:datastoreItem>
</file>

<file path=customXml/itemProps51.xml><?xml version="1.0" encoding="utf-8"?>
<ds:datastoreItem xmlns:ds="http://schemas.openxmlformats.org/officeDocument/2006/customXml" ds:itemID="{A2B21C2C-C493-4029-B8E8-8E485B062136}">
  <ds:schemaRefs/>
</ds:datastoreItem>
</file>

<file path=customXml/itemProps52.xml><?xml version="1.0" encoding="utf-8"?>
<ds:datastoreItem xmlns:ds="http://schemas.openxmlformats.org/officeDocument/2006/customXml" ds:itemID="{2B1886EA-B41A-4BDC-9294-6AC214F24FA6}">
  <ds:schemaRefs/>
</ds:datastoreItem>
</file>

<file path=customXml/itemProps53.xml><?xml version="1.0" encoding="utf-8"?>
<ds:datastoreItem xmlns:ds="http://schemas.openxmlformats.org/officeDocument/2006/customXml" ds:itemID="{7833A8F6-F388-47EE-A25D-E6917BA47BFB}">
  <ds:schemaRefs/>
</ds:datastoreItem>
</file>

<file path=customXml/itemProps54.xml><?xml version="1.0" encoding="utf-8"?>
<ds:datastoreItem xmlns:ds="http://schemas.openxmlformats.org/officeDocument/2006/customXml" ds:itemID="{3CD66191-8F5D-4956-88E3-8FC2377D8C18}">
  <ds:schemaRefs/>
</ds:datastoreItem>
</file>

<file path=customXml/itemProps55.xml><?xml version="1.0" encoding="utf-8"?>
<ds:datastoreItem xmlns:ds="http://schemas.openxmlformats.org/officeDocument/2006/customXml" ds:itemID="{55FC0256-4045-45FD-B7D7-D0CFBD013636}">
  <ds:schemaRefs/>
</ds:datastoreItem>
</file>

<file path=customXml/itemProps56.xml><?xml version="1.0" encoding="utf-8"?>
<ds:datastoreItem xmlns:ds="http://schemas.openxmlformats.org/officeDocument/2006/customXml" ds:itemID="{A9C7297E-064E-4C01-BD52-D7789EB240A0}">
  <ds:schemaRefs/>
</ds:datastoreItem>
</file>

<file path=customXml/itemProps57.xml><?xml version="1.0" encoding="utf-8"?>
<ds:datastoreItem xmlns:ds="http://schemas.openxmlformats.org/officeDocument/2006/customXml" ds:itemID="{4AFF5C0A-AD6E-407E-9199-CEE52E17D8E3}">
  <ds:schemaRefs/>
</ds:datastoreItem>
</file>

<file path=customXml/itemProps58.xml><?xml version="1.0" encoding="utf-8"?>
<ds:datastoreItem xmlns:ds="http://schemas.openxmlformats.org/officeDocument/2006/customXml" ds:itemID="{9968CEF1-0E7F-45B4-8CAE-7E216DA11C23}">
  <ds:schemaRefs/>
</ds:datastoreItem>
</file>

<file path=customXml/itemProps59.xml><?xml version="1.0" encoding="utf-8"?>
<ds:datastoreItem xmlns:ds="http://schemas.openxmlformats.org/officeDocument/2006/customXml" ds:itemID="{31B10C17-FA9B-4D95-88AC-FFE2C4DC197B}">
  <ds:schemaRefs/>
</ds:datastoreItem>
</file>

<file path=customXml/itemProps6.xml><?xml version="1.0" encoding="utf-8"?>
<ds:datastoreItem xmlns:ds="http://schemas.openxmlformats.org/officeDocument/2006/customXml" ds:itemID="{78949F69-DFFB-4D15-AF67-40DAD897909C}">
  <ds:schemaRefs/>
</ds:datastoreItem>
</file>

<file path=customXml/itemProps60.xml><?xml version="1.0" encoding="utf-8"?>
<ds:datastoreItem xmlns:ds="http://schemas.openxmlformats.org/officeDocument/2006/customXml" ds:itemID="{D38F726E-3A72-4195-B3FA-B9975969DEC9}">
  <ds:schemaRefs/>
</ds:datastoreItem>
</file>

<file path=customXml/itemProps61.xml><?xml version="1.0" encoding="utf-8"?>
<ds:datastoreItem xmlns:ds="http://schemas.openxmlformats.org/officeDocument/2006/customXml" ds:itemID="{4D1FE01D-95BB-439B-B243-9DE6A9FC3B8A}">
  <ds:schemaRefs/>
</ds:datastoreItem>
</file>

<file path=customXml/itemProps62.xml><?xml version="1.0" encoding="utf-8"?>
<ds:datastoreItem xmlns:ds="http://schemas.openxmlformats.org/officeDocument/2006/customXml" ds:itemID="{19CFD805-4CA3-4B68-B798-10F83D682032}">
  <ds:schemaRefs/>
</ds:datastoreItem>
</file>

<file path=customXml/itemProps63.xml><?xml version="1.0" encoding="utf-8"?>
<ds:datastoreItem xmlns:ds="http://schemas.openxmlformats.org/officeDocument/2006/customXml" ds:itemID="{E4E9F27D-F5C6-4FF4-8986-DE76ADE4C576}">
  <ds:schemaRefs/>
</ds:datastoreItem>
</file>

<file path=customXml/itemProps64.xml><?xml version="1.0" encoding="utf-8"?>
<ds:datastoreItem xmlns:ds="http://schemas.openxmlformats.org/officeDocument/2006/customXml" ds:itemID="{0DCF5317-F071-429A-A042-439C9A2D0EB5}">
  <ds:schemaRefs/>
</ds:datastoreItem>
</file>

<file path=customXml/itemProps65.xml><?xml version="1.0" encoding="utf-8"?>
<ds:datastoreItem xmlns:ds="http://schemas.openxmlformats.org/officeDocument/2006/customXml" ds:itemID="{D74EA0C4-4ED4-4718-996C-7BE1CB17A8BE}">
  <ds:schemaRefs/>
</ds:datastoreItem>
</file>

<file path=customXml/itemProps66.xml><?xml version="1.0" encoding="utf-8"?>
<ds:datastoreItem xmlns:ds="http://schemas.openxmlformats.org/officeDocument/2006/customXml" ds:itemID="{381B45A9-1C46-46BE-AC9E-8B49EA39D135}">
  <ds:schemaRefs/>
</ds:datastoreItem>
</file>

<file path=customXml/itemProps67.xml><?xml version="1.0" encoding="utf-8"?>
<ds:datastoreItem xmlns:ds="http://schemas.openxmlformats.org/officeDocument/2006/customXml" ds:itemID="{412786F1-87E4-4799-825D-FBF1A2217DC4}">
  <ds:schemaRefs/>
</ds:datastoreItem>
</file>

<file path=customXml/itemProps68.xml><?xml version="1.0" encoding="utf-8"?>
<ds:datastoreItem xmlns:ds="http://schemas.openxmlformats.org/officeDocument/2006/customXml" ds:itemID="{62479700-3EF8-4EBC-B048-9512EE823A33}">
  <ds:schemaRefs/>
</ds:datastoreItem>
</file>

<file path=customXml/itemProps69.xml><?xml version="1.0" encoding="utf-8"?>
<ds:datastoreItem xmlns:ds="http://schemas.openxmlformats.org/officeDocument/2006/customXml" ds:itemID="{7221F9D5-0263-422B-ACEA-5E3289C74258}">
  <ds:schemaRefs/>
</ds:datastoreItem>
</file>

<file path=customXml/itemProps7.xml><?xml version="1.0" encoding="utf-8"?>
<ds:datastoreItem xmlns:ds="http://schemas.openxmlformats.org/officeDocument/2006/customXml" ds:itemID="{1F3DD5EA-BDB2-4E3C-BBBB-55CE313924FA}">
  <ds:schemaRefs/>
</ds:datastoreItem>
</file>

<file path=customXml/itemProps70.xml><?xml version="1.0" encoding="utf-8"?>
<ds:datastoreItem xmlns:ds="http://schemas.openxmlformats.org/officeDocument/2006/customXml" ds:itemID="{0EC1AFF9-4FB5-4BF8-A039-804B010AF351}">
  <ds:schemaRefs/>
</ds:datastoreItem>
</file>

<file path=customXml/itemProps8.xml><?xml version="1.0" encoding="utf-8"?>
<ds:datastoreItem xmlns:ds="http://schemas.openxmlformats.org/officeDocument/2006/customXml" ds:itemID="{0AB92352-982C-42E7-A074-D80678E17F05}">
  <ds:schemaRefs/>
</ds:datastoreItem>
</file>

<file path=customXml/itemProps9.xml><?xml version="1.0" encoding="utf-8"?>
<ds:datastoreItem xmlns:ds="http://schemas.openxmlformats.org/officeDocument/2006/customXml" ds:itemID="{AD08087F-C140-45CC-82A5-F01573365D3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Shamaila Butt</cp:lastModifiedBy>
  <cp:lastPrinted>2017-12-11T11:22:53Z</cp:lastPrinted>
  <dcterms:created xsi:type="dcterms:W3CDTF">2017-12-11T11:20:09Z</dcterms:created>
  <dcterms:modified xsi:type="dcterms:W3CDTF">2019-01-17T12:29:10Z</dcterms:modified>
</cp:coreProperties>
</file>