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3.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3" sheetId="15" state="hidden" r:id="rId13"/>
  </sheets>
  <calcPr calcId="145621"/>
  <pivotCaches>
    <pivotCache cacheId="1282" r:id="rId14"/>
    <pivotCache cacheId="1240" r:id="rId15"/>
    <pivotCache cacheId="1241" r:id="rId16"/>
    <pivotCache cacheId="1242" r:id="rId17"/>
    <pivotCache cacheId="1243" r:id="rId18"/>
    <pivotCache cacheId="1244" r:id="rId19"/>
    <pivotCache cacheId="1245" r:id="rId20"/>
    <pivotCache cacheId="1246" r:id="rId21"/>
    <pivotCache cacheId="1247" r:id="rId22"/>
    <pivotCache cacheId="1248" r:id="rId23"/>
    <pivotCache cacheId="1249" r:id="rId24"/>
    <pivotCache cacheId="1250" r:id="rId25"/>
    <pivotCache cacheId="1251" r:id="rId26"/>
    <pivotCache cacheId="1252" r:id="rId27"/>
    <pivotCache cacheId="1253" r:id="rId28"/>
    <pivotCache cacheId="1254" r:id="rId29"/>
    <pivotCache cacheId="1255" r:id="rId30"/>
    <pivotCache cacheId="1256" r:id="rId31"/>
    <pivotCache cacheId="1257" r:id="rId32"/>
    <pivotCache cacheId="1258" r:id="rId33"/>
    <pivotCache cacheId="1259" r:id="rId34"/>
    <pivotCache cacheId="1260" r:id="rId35"/>
    <pivotCache cacheId="1261" r:id="rId36"/>
    <pivotCache cacheId="1262" r:id="rId37"/>
    <pivotCache cacheId="1263" r:id="rId38"/>
    <pivotCache cacheId="1264" r:id="rId39"/>
    <pivotCache cacheId="1265" r:id="rId40"/>
    <pivotCache cacheId="1266" r:id="rId41"/>
    <pivotCache cacheId="1267" r:id="rId42"/>
    <pivotCache cacheId="1268" r:id="rId43"/>
    <pivotCache cacheId="1269" r:id="rId44"/>
    <pivotCache cacheId="1270" r:id="rId45"/>
    <pivotCache cacheId="1271" r:id="rId46"/>
    <pivotCache cacheId="1272" r:id="rId47"/>
    <pivotCache cacheId="1273" r:id="rId48"/>
    <pivotCache cacheId="1274" r:id="rId49"/>
    <pivotCache cacheId="1275" r:id="rId50"/>
    <pivotCache cacheId="1276" r:id="rId51"/>
    <pivotCache cacheId="1277" r:id="rId52"/>
    <pivotCache cacheId="1278" r:id="rId53"/>
    <pivotCache cacheId="1279" r:id="rId54"/>
  </pivotCaches>
</workbook>
</file>

<file path=xl/calcChain.xml><?xml version="1.0" encoding="utf-8"?>
<calcChain xmlns="http://schemas.openxmlformats.org/spreadsheetml/2006/main">
  <c r="N83" i="1" l="1"/>
  <c r="N84" i="1"/>
  <c r="N85" i="1"/>
  <c r="N86" i="1"/>
  <c r="N87" i="1"/>
  <c r="N88" i="1"/>
  <c r="AW36" i="12" l="1"/>
  <c r="AW35" i="12"/>
  <c r="AW34" i="12"/>
  <c r="AW33" i="12"/>
  <c r="AW32" i="12"/>
  <c r="AW31" i="12"/>
  <c r="AW30" i="12"/>
  <c r="AW29" i="12"/>
  <c r="AW28" i="12"/>
  <c r="I39" i="1" s="1"/>
  <c r="AV28" i="12"/>
  <c r="AW27" i="12"/>
  <c r="H39" i="1" s="1"/>
  <c r="AW26" i="12"/>
  <c r="AW25" i="12"/>
  <c r="AW24" i="12"/>
  <c r="AW23" i="12"/>
  <c r="AW39" i="12"/>
  <c r="AW40" i="12"/>
  <c r="AW41" i="12"/>
  <c r="AW42" i="12"/>
  <c r="AW43" i="12"/>
  <c r="AW44" i="12"/>
  <c r="AW11" i="12"/>
  <c r="AX28" i="12" l="1"/>
  <c r="AS10" i="5"/>
  <c r="I84" i="1" s="1"/>
  <c r="AR10" i="5"/>
  <c r="I83" i="1" s="1"/>
  <c r="BD143" i="7"/>
  <c r="BW144" i="6"/>
  <c r="AD143" i="6"/>
  <c r="F12" i="4"/>
  <c r="BD20" i="10" l="1"/>
  <c r="AE143" i="6"/>
  <c r="AF143" i="6"/>
  <c r="AG143" i="6"/>
  <c r="AH143" i="6"/>
  <c r="AI143" i="6"/>
  <c r="AJ143" i="6"/>
  <c r="AK143" i="6"/>
  <c r="AC143" i="6"/>
  <c r="Y143" i="6"/>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R565" i="4"/>
  <c r="AR566"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565" i="4"/>
  <c r="AQ566"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558" i="4"/>
  <c r="AP559" i="4"/>
  <c r="AP560" i="4"/>
  <c r="AP561" i="4"/>
  <c r="AP562" i="4"/>
  <c r="AP563" i="4"/>
  <c r="AP564" i="4"/>
  <c r="AP565" i="4"/>
  <c r="AP566"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T433" i="4"/>
  <c r="AS433" i="4"/>
  <c r="AR433" i="4"/>
  <c r="AQ433" i="4"/>
  <c r="AP433" i="4"/>
  <c r="AO433" i="4"/>
  <c r="AN433"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R424" i="4"/>
  <c r="AR425"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417" i="4"/>
  <c r="AP418" i="4"/>
  <c r="AP419" i="4"/>
  <c r="AP420" i="4"/>
  <c r="AP421" i="4"/>
  <c r="AP422" i="4"/>
  <c r="AP423" i="4"/>
  <c r="AP424" i="4"/>
  <c r="AP425"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T292" i="4"/>
  <c r="AS292" i="4"/>
  <c r="AR292" i="4"/>
  <c r="AQ292" i="4"/>
  <c r="AP292" i="4"/>
  <c r="AO292" i="4"/>
  <c r="AN292" i="4"/>
  <c r="AM292" i="4"/>
  <c r="AM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T151" i="4"/>
  <c r="AS151" i="4"/>
  <c r="AR151" i="4"/>
  <c r="AQ151" i="4"/>
  <c r="AP151" i="4"/>
  <c r="AO151" i="4"/>
  <c r="AM284" i="4"/>
  <c r="AN284"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L151" i="4"/>
  <c r="AJ151" i="4"/>
  <c r="AI151" i="4"/>
  <c r="AH151" i="4"/>
  <c r="O9" i="3"/>
  <c r="AR150" i="4" l="1"/>
  <c r="AQ150" i="4"/>
  <c r="M64" i="1" s="1"/>
  <c r="AP150" i="4"/>
  <c r="L64" i="1" s="1"/>
  <c r="AO150" i="4"/>
  <c r="AN150" i="4"/>
  <c r="J64" i="1" s="1"/>
  <c r="AM150" i="4"/>
  <c r="I64" i="1" s="1"/>
  <c r="AN432" i="4"/>
  <c r="AM291" i="4"/>
  <c r="I66" i="1" s="1"/>
  <c r="AM432" i="4"/>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433"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292"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K151" i="4"/>
  <c r="AL150" i="4" l="1"/>
  <c r="H64" i="1" s="1"/>
  <c r="AK150" i="4"/>
  <c r="AH150" i="4"/>
  <c r="AL291" i="4"/>
  <c r="AO432" i="4" l="1"/>
  <c r="AP432" i="4"/>
  <c r="AQ432" i="4"/>
  <c r="AR432" i="4"/>
  <c r="AS432" i="4"/>
  <c r="AT432" i="4"/>
  <c r="AU432" i="4"/>
  <c r="AL432" i="4"/>
  <c r="AN291" i="4"/>
  <c r="J66" i="1" s="1"/>
  <c r="AO291" i="4"/>
  <c r="K66" i="1" s="1"/>
  <c r="AP291" i="4"/>
  <c r="AQ291" i="4"/>
  <c r="AR291" i="4"/>
  <c r="AS291" i="4"/>
  <c r="AT291" i="4"/>
  <c r="AU291" i="4"/>
  <c r="N64" i="1"/>
  <c r="K64" i="1"/>
  <c r="P64" i="1"/>
  <c r="O64" i="1"/>
  <c r="BC143" i="7" l="1"/>
  <c r="BB143" i="7"/>
  <c r="BA143" i="7"/>
  <c r="AZ143" i="7"/>
  <c r="AY143" i="7"/>
  <c r="AI11" i="11"/>
  <c r="E20" i="10"/>
  <c r="CL6" i="6"/>
  <c r="CL7" i="6" s="1"/>
  <c r="CL8" i="6" s="1"/>
  <c r="BS144" i="6"/>
  <c r="BT144" i="6"/>
  <c r="BU144" i="6"/>
  <c r="BR144" i="6"/>
  <c r="AW8" i="6"/>
  <c r="AB143" i="6"/>
  <c r="AA143" i="6"/>
  <c r="Z143" i="6"/>
  <c r="U10" i="6"/>
  <c r="T11" i="6"/>
  <c r="S12" i="6"/>
  <c r="R6" i="6"/>
  <c r="Q9" i="6"/>
  <c r="E8" i="6"/>
  <c r="E7" i="6"/>
  <c r="E6" i="6"/>
  <c r="AR6" i="6"/>
  <c r="AI297"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O16" i="7"/>
  <c r="O15" i="7"/>
  <c r="O14" i="7"/>
  <c r="O13" i="7"/>
  <c r="O12" i="7"/>
  <c r="O11" i="7"/>
  <c r="O10" i="7"/>
  <c r="O9" i="7"/>
  <c r="O8" i="7"/>
  <c r="O7" i="7"/>
  <c r="O6" i="7"/>
  <c r="O5" i="7"/>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191" i="1" s="1"/>
  <c r="L4" i="7"/>
  <c r="K8" i="7"/>
  <c r="K5" i="7"/>
  <c r="K4" i="7"/>
  <c r="AY16" i="5"/>
  <c r="AY17" i="5"/>
  <c r="AY18" i="5"/>
  <c r="AW6" i="5"/>
  <c r="E88" i="1" s="1"/>
  <c r="AW7" i="5"/>
  <c r="F88" i="1" s="1"/>
  <c r="AW8" i="5"/>
  <c r="G88" i="1" s="1"/>
  <c r="AW9" i="5"/>
  <c r="H88" i="1" s="1"/>
  <c r="AW10" i="5"/>
  <c r="I88" i="1" s="1"/>
  <c r="AW11" i="5"/>
  <c r="J88" i="1" s="1"/>
  <c r="AW12" i="5"/>
  <c r="K88" i="1" s="1"/>
  <c r="AW13" i="5"/>
  <c r="AW14" i="5"/>
  <c r="M88" i="1" s="1"/>
  <c r="AW15" i="5"/>
  <c r="AW16" i="5"/>
  <c r="AW17" i="5"/>
  <c r="AW18" i="5"/>
  <c r="AW5" i="5"/>
  <c r="D88" i="1" s="1"/>
  <c r="AU5" i="5"/>
  <c r="D86" i="1" s="1"/>
  <c r="AV6" i="5"/>
  <c r="E87" i="1" s="1"/>
  <c r="AV7" i="5"/>
  <c r="F87" i="1" s="1"/>
  <c r="AV8" i="5"/>
  <c r="G87" i="1" s="1"/>
  <c r="AV9" i="5"/>
  <c r="H87" i="1" s="1"/>
  <c r="AV10" i="5"/>
  <c r="AV11" i="5"/>
  <c r="AV12" i="5"/>
  <c r="AV13" i="5"/>
  <c r="L87" i="1" s="1"/>
  <c r="AV14" i="5"/>
  <c r="AV15" i="5"/>
  <c r="AY15" i="5" s="1"/>
  <c r="AV16" i="5"/>
  <c r="AV17" i="5"/>
  <c r="AV18" i="5"/>
  <c r="AV5" i="5"/>
  <c r="D87" i="1" s="1"/>
  <c r="AU6" i="5"/>
  <c r="E86" i="1" s="1"/>
  <c r="AU7" i="5"/>
  <c r="F86" i="1" s="1"/>
  <c r="AU8" i="5"/>
  <c r="G86" i="1" s="1"/>
  <c r="AU9" i="5"/>
  <c r="H86" i="1" s="1"/>
  <c r="AU10" i="5"/>
  <c r="I86" i="1" s="1"/>
  <c r="AU11" i="5"/>
  <c r="J86" i="1" s="1"/>
  <c r="AU12" i="5"/>
  <c r="K86" i="1" s="1"/>
  <c r="AU13" i="5"/>
  <c r="L86" i="1" s="1"/>
  <c r="AU14" i="5"/>
  <c r="M86" i="1" s="1"/>
  <c r="AU15" i="5"/>
  <c r="AU16" i="5"/>
  <c r="AU17" i="5"/>
  <c r="AU18" i="5"/>
  <c r="AT6" i="5"/>
  <c r="E85" i="1" s="1"/>
  <c r="AT7" i="5"/>
  <c r="F85" i="1" s="1"/>
  <c r="AT8" i="5"/>
  <c r="G85" i="1" s="1"/>
  <c r="AT9" i="5"/>
  <c r="H85" i="1" s="1"/>
  <c r="AT10" i="5"/>
  <c r="I85" i="1" s="1"/>
  <c r="AT11" i="5"/>
  <c r="J85" i="1" s="1"/>
  <c r="AT12" i="5"/>
  <c r="K85" i="1" s="1"/>
  <c r="AT13" i="5"/>
  <c r="L85" i="1" s="1"/>
  <c r="AT14" i="5"/>
  <c r="M85" i="1" s="1"/>
  <c r="AT15" i="5"/>
  <c r="AT16" i="5"/>
  <c r="AT17" i="5"/>
  <c r="AT18" i="5"/>
  <c r="AT5" i="5"/>
  <c r="D85" i="1" s="1"/>
  <c r="AS7" i="5"/>
  <c r="F84" i="1" s="1"/>
  <c r="AS6" i="5"/>
  <c r="E84" i="1" s="1"/>
  <c r="AS8" i="5"/>
  <c r="G84" i="1" s="1"/>
  <c r="AS9" i="5"/>
  <c r="H84" i="1" s="1"/>
  <c r="AS11" i="5"/>
  <c r="J84" i="1" s="1"/>
  <c r="AS12" i="5"/>
  <c r="K84" i="1" s="1"/>
  <c r="AS13" i="5"/>
  <c r="L84" i="1" s="1"/>
  <c r="AS14" i="5"/>
  <c r="M84" i="1" s="1"/>
  <c r="AS15" i="5"/>
  <c r="AS16" i="5"/>
  <c r="AS17" i="5"/>
  <c r="AS18" i="5"/>
  <c r="AS5" i="5"/>
  <c r="D84" i="1" s="1"/>
  <c r="AR18" i="5"/>
  <c r="AR6" i="5"/>
  <c r="E83" i="1" s="1"/>
  <c r="AR7" i="5"/>
  <c r="F83" i="1" s="1"/>
  <c r="AR8" i="5"/>
  <c r="G83" i="1" s="1"/>
  <c r="AR9" i="5"/>
  <c r="H83" i="1" s="1"/>
  <c r="AR11" i="5"/>
  <c r="J83" i="1" s="1"/>
  <c r="AR12" i="5"/>
  <c r="K83" i="1" s="1"/>
  <c r="AR13" i="5"/>
  <c r="L83" i="1" s="1"/>
  <c r="AR14" i="5"/>
  <c r="M83" i="1" s="1"/>
  <c r="AR15" i="5"/>
  <c r="AR16" i="5"/>
  <c r="AR17" i="5"/>
  <c r="AR5" i="5"/>
  <c r="D83" i="1" s="1"/>
  <c r="AA13" i="5"/>
  <c r="AF17" i="5"/>
  <c r="AE13" i="5"/>
  <c r="L96" i="1" s="1"/>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I73" i="1" s="1"/>
  <c r="J9" i="5"/>
  <c r="J8" i="5"/>
  <c r="J7" i="5"/>
  <c r="J6" i="5"/>
  <c r="E73" i="1" s="1"/>
  <c r="J5" i="5"/>
  <c r="AY14" i="5" l="1"/>
  <c r="M87" i="1"/>
  <c r="AY13" i="5"/>
  <c r="L88" i="1"/>
  <c r="AY12" i="5"/>
  <c r="K87" i="1"/>
  <c r="AY11" i="5"/>
  <c r="J87" i="1"/>
  <c r="AY10" i="5"/>
  <c r="I87" i="1"/>
  <c r="AY9" i="5"/>
  <c r="AY6" i="5"/>
  <c r="P6" i="5"/>
  <c r="AY5" i="5"/>
  <c r="AY7" i="5"/>
  <c r="Q5" i="7"/>
  <c r="Q17" i="7"/>
  <c r="AY8" i="5"/>
  <c r="AI150" i="4"/>
  <c r="AE7" i="3"/>
  <c r="AJ150" i="4"/>
  <c r="F64" i="1" s="1"/>
  <c r="AL143" i="6" l="1"/>
  <c r="BK6" i="6"/>
  <c r="Q191" i="1"/>
  <c r="Q192" i="1"/>
  <c r="Q193" i="1"/>
  <c r="Q195" i="1"/>
  <c r="K17" i="7"/>
  <c r="P191" i="1"/>
  <c r="P192" i="1"/>
  <c r="P193" i="1"/>
  <c r="P194" i="1"/>
  <c r="P195" i="1"/>
  <c r="K16" i="7"/>
  <c r="P190" i="1" s="1"/>
  <c r="O191" i="1"/>
  <c r="O192" i="1"/>
  <c r="O193" i="1"/>
  <c r="O194" i="1"/>
  <c r="K15" i="7"/>
  <c r="O190" i="1" s="1"/>
  <c r="N191" i="1"/>
  <c r="N192" i="1"/>
  <c r="N193" i="1"/>
  <c r="N194" i="1"/>
  <c r="K14" i="7"/>
  <c r="N190" i="1" s="1"/>
  <c r="M191" i="1"/>
  <c r="M192" i="1"/>
  <c r="M193" i="1"/>
  <c r="M194" i="1"/>
  <c r="K13" i="7"/>
  <c r="M190" i="1" s="1"/>
  <c r="L191" i="1"/>
  <c r="L192" i="1"/>
  <c r="L193" i="1"/>
  <c r="L194" i="1"/>
  <c r="L195" i="1"/>
  <c r="K12" i="7"/>
  <c r="L190" i="1" s="1"/>
  <c r="K191" i="1"/>
  <c r="K192" i="1"/>
  <c r="K193" i="1"/>
  <c r="K194" i="1"/>
  <c r="K11" i="7"/>
  <c r="J191" i="1"/>
  <c r="J192" i="1"/>
  <c r="J193" i="1"/>
  <c r="J194" i="1"/>
  <c r="J195" i="1"/>
  <c r="K10" i="7"/>
  <c r="J190" i="1" s="1"/>
  <c r="I191" i="1"/>
  <c r="I192" i="1"/>
  <c r="I193" i="1"/>
  <c r="I195" i="1"/>
  <c r="K9" i="7"/>
  <c r="I190" i="1" s="1"/>
  <c r="H191" i="1"/>
  <c r="H192" i="1"/>
  <c r="H193" i="1"/>
  <c r="H194" i="1"/>
  <c r="H195" i="1"/>
  <c r="H190" i="1"/>
  <c r="G191" i="1"/>
  <c r="G192" i="1"/>
  <c r="G193" i="1"/>
  <c r="G194" i="1"/>
  <c r="K7" i="7"/>
  <c r="G190" i="1" s="1"/>
  <c r="F191" i="1"/>
  <c r="F192" i="1"/>
  <c r="F193" i="1"/>
  <c r="F194" i="1"/>
  <c r="F195" i="1"/>
  <c r="K6" i="7"/>
  <c r="F190" i="1" s="1"/>
  <c r="E192" i="1"/>
  <c r="E193" i="1"/>
  <c r="E194" i="1"/>
  <c r="E190" i="1"/>
  <c r="D190" i="1"/>
  <c r="Q12" i="7"/>
  <c r="D195" i="1"/>
  <c r="D194" i="1"/>
  <c r="D193" i="1"/>
  <c r="D192" i="1"/>
  <c r="D191" i="1"/>
  <c r="AO23" i="7"/>
  <c r="D210" i="1" s="1"/>
  <c r="D118" i="1"/>
  <c r="E78" i="1"/>
  <c r="F78" i="1"/>
  <c r="G78" i="1"/>
  <c r="H78" i="1"/>
  <c r="I78" i="1"/>
  <c r="J78" i="1"/>
  <c r="K78" i="1"/>
  <c r="L78" i="1"/>
  <c r="M78" i="1"/>
  <c r="N78" i="1"/>
  <c r="O78" i="1"/>
  <c r="P78" i="1"/>
  <c r="Q78" i="1"/>
  <c r="E77" i="1"/>
  <c r="F77" i="1"/>
  <c r="H77" i="1"/>
  <c r="J77" i="1"/>
  <c r="L77" i="1"/>
  <c r="M77" i="1"/>
  <c r="N77" i="1"/>
  <c r="P77" i="1"/>
  <c r="Q77" i="1"/>
  <c r="D78" i="1"/>
  <c r="P12" i="5" l="1"/>
  <c r="P5" i="5"/>
  <c r="P15" i="5"/>
  <c r="P18" i="5"/>
  <c r="Q7" i="7"/>
  <c r="Q11" i="7"/>
  <c r="Q13" i="7"/>
  <c r="Q14" i="7"/>
  <c r="Q15" i="7"/>
  <c r="P16" i="5"/>
  <c r="P10" i="5"/>
  <c r="D77" i="1"/>
  <c r="P9" i="5"/>
  <c r="P7" i="5"/>
  <c r="P14" i="5"/>
  <c r="P8" i="5"/>
  <c r="G77" i="1"/>
  <c r="K77" i="1"/>
  <c r="P13" i="5"/>
  <c r="I77" i="1"/>
  <c r="O77" i="1"/>
  <c r="Q6" i="7"/>
  <c r="K195" i="1"/>
  <c r="E195" i="1"/>
  <c r="Q8" i="7"/>
  <c r="Q9" i="7"/>
  <c r="Q10" i="7"/>
  <c r="Q16" i="7"/>
  <c r="I194" i="1"/>
  <c r="O195" i="1"/>
  <c r="Q4" i="7"/>
  <c r="N195" i="1"/>
  <c r="M195" i="1"/>
  <c r="G195" i="1"/>
  <c r="Q194" i="1"/>
  <c r="P17" i="5"/>
  <c r="P11" i="5"/>
  <c r="E217" i="1" l="1"/>
  <c r="F217" i="1"/>
  <c r="G217" i="1"/>
  <c r="H217" i="1"/>
  <c r="I217" i="1"/>
  <c r="BE143" i="7"/>
  <c r="J217" i="1" s="1"/>
  <c r="BF143" i="7"/>
  <c r="K217" i="1" s="1"/>
  <c r="BG143" i="7"/>
  <c r="L217" i="1" s="1"/>
  <c r="BH143" i="7"/>
  <c r="M217" i="1" s="1"/>
  <c r="BI143" i="7"/>
  <c r="N217" i="1" s="1"/>
  <c r="BJ143" i="7"/>
  <c r="O217" i="1" s="1"/>
  <c r="BK143" i="7"/>
  <c r="P217" i="1" s="1"/>
  <c r="BL143" i="7"/>
  <c r="D217" i="1"/>
  <c r="AO24" i="7" l="1"/>
  <c r="E210" i="1" s="1"/>
  <c r="AO25" i="7"/>
  <c r="F210" i="1" s="1"/>
  <c r="AO26" i="7"/>
  <c r="G210" i="1" s="1"/>
  <c r="AO27" i="7"/>
  <c r="H210" i="1" s="1"/>
  <c r="AO28" i="7"/>
  <c r="I210" i="1" s="1"/>
  <c r="AO29" i="7"/>
  <c r="J210" i="1" s="1"/>
  <c r="AO30" i="7"/>
  <c r="AO31" i="7"/>
  <c r="L210" i="1" s="1"/>
  <c r="AO32" i="7"/>
  <c r="M210" i="1" s="1"/>
  <c r="AO33" i="7"/>
  <c r="N210" i="1" s="1"/>
  <c r="AO34" i="7"/>
  <c r="O210" i="1" s="1"/>
  <c r="AO35" i="7"/>
  <c r="P210" i="1" s="1"/>
  <c r="AO36" i="7"/>
  <c r="Q210" i="1" s="1"/>
  <c r="AP24" i="7"/>
  <c r="E211" i="1" s="1"/>
  <c r="AP25" i="7"/>
  <c r="F211" i="1" s="1"/>
  <c r="AP26" i="7"/>
  <c r="G211" i="1" s="1"/>
  <c r="AP27" i="7"/>
  <c r="H211" i="1" s="1"/>
  <c r="AP28" i="7"/>
  <c r="I211" i="1" s="1"/>
  <c r="AP29" i="7"/>
  <c r="J211" i="1" s="1"/>
  <c r="AP30" i="7"/>
  <c r="K211" i="1" s="1"/>
  <c r="AP31" i="7"/>
  <c r="L211" i="1" s="1"/>
  <c r="AP32" i="7"/>
  <c r="M211" i="1" s="1"/>
  <c r="AP33" i="7"/>
  <c r="N211" i="1" s="1"/>
  <c r="AP34" i="7"/>
  <c r="O211" i="1" s="1"/>
  <c r="AP35" i="7"/>
  <c r="P211" i="1" s="1"/>
  <c r="AP36" i="7"/>
  <c r="Q211" i="1" s="1"/>
  <c r="AQ24" i="7"/>
  <c r="E212" i="1" s="1"/>
  <c r="AQ25" i="7"/>
  <c r="F212" i="1" s="1"/>
  <c r="AQ26" i="7"/>
  <c r="G212" i="1" s="1"/>
  <c r="AQ27" i="7"/>
  <c r="H212" i="1" s="1"/>
  <c r="AQ28" i="7"/>
  <c r="I212" i="1" s="1"/>
  <c r="AQ29" i="7"/>
  <c r="J212" i="1" s="1"/>
  <c r="AQ30" i="7"/>
  <c r="K212" i="1" s="1"/>
  <c r="AQ31" i="7"/>
  <c r="L212" i="1" s="1"/>
  <c r="AQ32" i="7"/>
  <c r="M212" i="1" s="1"/>
  <c r="AQ33" i="7"/>
  <c r="N212" i="1" s="1"/>
  <c r="AQ34" i="7"/>
  <c r="O212" i="1" s="1"/>
  <c r="AQ35" i="7"/>
  <c r="P212" i="1" s="1"/>
  <c r="AQ36" i="7"/>
  <c r="Q212" i="1" s="1"/>
  <c r="AR24" i="7"/>
  <c r="E213" i="1" s="1"/>
  <c r="AR25" i="7"/>
  <c r="F213" i="1" s="1"/>
  <c r="AR26" i="7"/>
  <c r="G213" i="1" s="1"/>
  <c r="AR27" i="7"/>
  <c r="H213" i="1" s="1"/>
  <c r="AR28" i="7"/>
  <c r="I213" i="1" s="1"/>
  <c r="AR29" i="7"/>
  <c r="J213" i="1" s="1"/>
  <c r="AR30" i="7"/>
  <c r="K213" i="1" s="1"/>
  <c r="AR31" i="7"/>
  <c r="L213" i="1" s="1"/>
  <c r="AR32" i="7"/>
  <c r="M213" i="1" s="1"/>
  <c r="AR33" i="7"/>
  <c r="N213" i="1" s="1"/>
  <c r="AR34" i="7"/>
  <c r="O213" i="1" s="1"/>
  <c r="AR35" i="7"/>
  <c r="P213" i="1" s="1"/>
  <c r="AR36" i="7"/>
  <c r="Q213" i="1" s="1"/>
  <c r="AS24" i="7"/>
  <c r="E214" i="1" s="1"/>
  <c r="AS25" i="7"/>
  <c r="F214" i="1" s="1"/>
  <c r="AS26" i="7"/>
  <c r="G214" i="1" s="1"/>
  <c r="AS27" i="7"/>
  <c r="AS28" i="7"/>
  <c r="I214" i="1" s="1"/>
  <c r="AS29" i="7"/>
  <c r="J214" i="1" s="1"/>
  <c r="AS30" i="7"/>
  <c r="K214" i="1" s="1"/>
  <c r="AS31" i="7"/>
  <c r="L214" i="1" s="1"/>
  <c r="AS32" i="7"/>
  <c r="M214" i="1" s="1"/>
  <c r="AS33" i="7"/>
  <c r="AS34" i="7"/>
  <c r="O214" i="1" s="1"/>
  <c r="AS35" i="7"/>
  <c r="P214" i="1" s="1"/>
  <c r="AS36" i="7"/>
  <c r="Q214" i="1" s="1"/>
  <c r="AT24" i="7"/>
  <c r="AT25" i="7"/>
  <c r="F215" i="1" s="1"/>
  <c r="AT26" i="7"/>
  <c r="G215" i="1" s="1"/>
  <c r="AT27" i="7"/>
  <c r="H215" i="1" s="1"/>
  <c r="AT28" i="7"/>
  <c r="I215" i="1" s="1"/>
  <c r="AT29" i="7"/>
  <c r="J215" i="1" s="1"/>
  <c r="AT30" i="7"/>
  <c r="AT31" i="7"/>
  <c r="L215" i="1" s="1"/>
  <c r="AT32" i="7"/>
  <c r="AT33" i="7"/>
  <c r="N215" i="1" s="1"/>
  <c r="AT34" i="7"/>
  <c r="O215" i="1" s="1"/>
  <c r="AT35" i="7"/>
  <c r="P215" i="1" s="1"/>
  <c r="AT36" i="7"/>
  <c r="Q215" i="1" s="1"/>
  <c r="AT23" i="7"/>
  <c r="AS23" i="7"/>
  <c r="D214" i="1" s="1"/>
  <c r="AQ23" i="7"/>
  <c r="D212" i="1" s="1"/>
  <c r="AR23" i="7"/>
  <c r="D213" i="1" s="1"/>
  <c r="AP23" i="7"/>
  <c r="D211" i="1" s="1"/>
  <c r="AO7" i="7"/>
  <c r="E200" i="1" s="1"/>
  <c r="AO8" i="7"/>
  <c r="F200" i="1" s="1"/>
  <c r="AO9" i="7"/>
  <c r="G200" i="1" s="1"/>
  <c r="AO10" i="7"/>
  <c r="H200" i="1" s="1"/>
  <c r="AO11" i="7"/>
  <c r="I200" i="1" s="1"/>
  <c r="AO12" i="7"/>
  <c r="J200" i="1" s="1"/>
  <c r="AO13" i="7"/>
  <c r="K200" i="1" s="1"/>
  <c r="AO14" i="7"/>
  <c r="L200" i="1" s="1"/>
  <c r="AO15" i="7"/>
  <c r="M200" i="1" s="1"/>
  <c r="AO16" i="7"/>
  <c r="N200" i="1" s="1"/>
  <c r="AO17" i="7"/>
  <c r="O200" i="1" s="1"/>
  <c r="AO18" i="7"/>
  <c r="P200" i="1" s="1"/>
  <c r="AO19" i="7"/>
  <c r="Q200" i="1" s="1"/>
  <c r="AP7" i="7"/>
  <c r="E201" i="1" s="1"/>
  <c r="AP8" i="7"/>
  <c r="F201" i="1" s="1"/>
  <c r="AP9" i="7"/>
  <c r="G201" i="1" s="1"/>
  <c r="AP10" i="7"/>
  <c r="H201" i="1" s="1"/>
  <c r="AP11" i="7"/>
  <c r="I201" i="1" s="1"/>
  <c r="AP12" i="7"/>
  <c r="J201" i="1" s="1"/>
  <c r="AP13" i="7"/>
  <c r="K201" i="1" s="1"/>
  <c r="AP14" i="7"/>
  <c r="L201" i="1" s="1"/>
  <c r="AP15" i="7"/>
  <c r="M201" i="1" s="1"/>
  <c r="AP16" i="7"/>
  <c r="N201" i="1" s="1"/>
  <c r="AP17" i="7"/>
  <c r="O201" i="1" s="1"/>
  <c r="AP18" i="7"/>
  <c r="P201" i="1" s="1"/>
  <c r="AP19" i="7"/>
  <c r="Q201" i="1" s="1"/>
  <c r="AQ7" i="7"/>
  <c r="E202" i="1" s="1"/>
  <c r="AQ8" i="7"/>
  <c r="F202" i="1" s="1"/>
  <c r="AQ9" i="7"/>
  <c r="G202" i="1" s="1"/>
  <c r="AQ10" i="7"/>
  <c r="H202" i="1" s="1"/>
  <c r="AQ11" i="7"/>
  <c r="I202" i="1" s="1"/>
  <c r="AQ12" i="7"/>
  <c r="J202" i="1" s="1"/>
  <c r="AQ13" i="7"/>
  <c r="K202" i="1" s="1"/>
  <c r="AQ14" i="7"/>
  <c r="L202" i="1" s="1"/>
  <c r="AQ15" i="7"/>
  <c r="M202" i="1" s="1"/>
  <c r="AQ16" i="7"/>
  <c r="N202" i="1" s="1"/>
  <c r="AQ17" i="7"/>
  <c r="O202" i="1" s="1"/>
  <c r="AQ18" i="7"/>
  <c r="P202" i="1" s="1"/>
  <c r="AQ19" i="7"/>
  <c r="Q202" i="1" s="1"/>
  <c r="AR7" i="7"/>
  <c r="E203" i="1" s="1"/>
  <c r="AR8" i="7"/>
  <c r="F203" i="1" s="1"/>
  <c r="AR9" i="7"/>
  <c r="G203" i="1" s="1"/>
  <c r="AR10" i="7"/>
  <c r="H203" i="1" s="1"/>
  <c r="AR11" i="7"/>
  <c r="I203" i="1" s="1"/>
  <c r="AR12" i="7"/>
  <c r="J203" i="1" s="1"/>
  <c r="AR13" i="7"/>
  <c r="K203" i="1" s="1"/>
  <c r="AR14" i="7"/>
  <c r="L203" i="1" s="1"/>
  <c r="AR15" i="7"/>
  <c r="M203" i="1" s="1"/>
  <c r="AR16" i="7"/>
  <c r="N203" i="1" s="1"/>
  <c r="AR17" i="7"/>
  <c r="O203" i="1" s="1"/>
  <c r="AR18" i="7"/>
  <c r="P203" i="1" s="1"/>
  <c r="AR19" i="7"/>
  <c r="Q203" i="1" s="1"/>
  <c r="AS7" i="7"/>
  <c r="AS8" i="7"/>
  <c r="AS9" i="7"/>
  <c r="AS10" i="7"/>
  <c r="H204" i="1" s="1"/>
  <c r="AS11" i="7"/>
  <c r="I204" i="1" s="1"/>
  <c r="AS12" i="7"/>
  <c r="J204" i="1" s="1"/>
  <c r="AS13" i="7"/>
  <c r="AS14" i="7"/>
  <c r="L204" i="1" s="1"/>
  <c r="AS15" i="7"/>
  <c r="M204" i="1" s="1"/>
  <c r="AS16" i="7"/>
  <c r="N204" i="1" s="1"/>
  <c r="AS17" i="7"/>
  <c r="O204" i="1" s="1"/>
  <c r="AS18" i="7"/>
  <c r="P204" i="1" s="1"/>
  <c r="AS19" i="7"/>
  <c r="Q204" i="1" s="1"/>
  <c r="AT7" i="7"/>
  <c r="E205" i="1" s="1"/>
  <c r="AT8" i="7"/>
  <c r="F205" i="1" s="1"/>
  <c r="AT9" i="7"/>
  <c r="G205" i="1" s="1"/>
  <c r="AT10" i="7"/>
  <c r="H205" i="1" s="1"/>
  <c r="AT11" i="7"/>
  <c r="I205" i="1" s="1"/>
  <c r="AT12" i="7"/>
  <c r="J205" i="1" s="1"/>
  <c r="AT13" i="7"/>
  <c r="K205" i="1" s="1"/>
  <c r="AT14" i="7"/>
  <c r="L205" i="1" s="1"/>
  <c r="AT15" i="7"/>
  <c r="M205" i="1" s="1"/>
  <c r="AT16" i="7"/>
  <c r="N205" i="1" s="1"/>
  <c r="AT17" i="7"/>
  <c r="O205" i="1" s="1"/>
  <c r="AT18" i="7"/>
  <c r="P205" i="1" s="1"/>
  <c r="AT19" i="7"/>
  <c r="Q205" i="1" s="1"/>
  <c r="AT6" i="7"/>
  <c r="D205" i="1" s="1"/>
  <c r="AS6" i="7"/>
  <c r="D204" i="1" s="1"/>
  <c r="AR6" i="7"/>
  <c r="D203" i="1" s="1"/>
  <c r="AQ6" i="7"/>
  <c r="D202" i="1" s="1"/>
  <c r="AP6" i="7"/>
  <c r="D201" i="1" s="1"/>
  <c r="AO6" i="7"/>
  <c r="D200" i="1" s="1"/>
  <c r="AU14" i="7" l="1"/>
  <c r="AU23" i="7"/>
  <c r="D215" i="1"/>
  <c r="AU10" i="7"/>
  <c r="AU9" i="7"/>
  <c r="G204" i="1"/>
  <c r="AU34" i="7"/>
  <c r="AU27" i="7"/>
  <c r="H214" i="1"/>
  <c r="AU13" i="7"/>
  <c r="K204" i="1"/>
  <c r="AU7" i="7"/>
  <c r="E204" i="1"/>
  <c r="AU26" i="7"/>
  <c r="AU28" i="7"/>
  <c r="AU30" i="7"/>
  <c r="K215" i="1"/>
  <c r="AU24" i="7"/>
  <c r="E215" i="1"/>
  <c r="AU8" i="7"/>
  <c r="F204" i="1"/>
  <c r="AU32" i="7"/>
  <c r="M215" i="1"/>
  <c r="AU33" i="7"/>
  <c r="N214" i="1"/>
  <c r="AU6" i="7"/>
  <c r="AU16" i="7"/>
  <c r="AU17" i="7"/>
  <c r="AU11" i="7"/>
  <c r="AU18" i="7"/>
  <c r="AU12" i="7"/>
  <c r="AU31" i="7"/>
  <c r="AU25" i="7"/>
  <c r="AU35" i="7"/>
  <c r="AU29" i="7"/>
  <c r="AU36" i="7"/>
  <c r="AU19" i="7"/>
  <c r="AU15" i="7"/>
  <c r="BA7" i="11" l="1"/>
  <c r="E180" i="1" s="1"/>
  <c r="BA8" i="11"/>
  <c r="F180" i="1" s="1"/>
  <c r="BA9" i="11"/>
  <c r="G180" i="1" s="1"/>
  <c r="BA10" i="11"/>
  <c r="H180" i="1" s="1"/>
  <c r="BA11" i="11"/>
  <c r="I180" i="1" s="1"/>
  <c r="BA12" i="11"/>
  <c r="J180" i="1" s="1"/>
  <c r="BA13" i="11"/>
  <c r="K180" i="1" s="1"/>
  <c r="BA14" i="11"/>
  <c r="L180" i="1" s="1"/>
  <c r="BA15" i="11"/>
  <c r="M180" i="1" s="1"/>
  <c r="BA16" i="11"/>
  <c r="N180" i="1" s="1"/>
  <c r="BA17" i="11"/>
  <c r="O180" i="1" s="1"/>
  <c r="BA18" i="11"/>
  <c r="P180" i="1" s="1"/>
  <c r="BA19" i="11"/>
  <c r="Q180" i="1" s="1"/>
  <c r="BB7" i="11"/>
  <c r="E181" i="1" s="1"/>
  <c r="BB8" i="11"/>
  <c r="F181" i="1" s="1"/>
  <c r="BB9" i="11"/>
  <c r="G181" i="1" s="1"/>
  <c r="BB10" i="11"/>
  <c r="H181" i="1" s="1"/>
  <c r="BB11" i="11"/>
  <c r="I181" i="1" s="1"/>
  <c r="BB12" i="11"/>
  <c r="J181" i="1" s="1"/>
  <c r="BB13" i="11"/>
  <c r="K181" i="1" s="1"/>
  <c r="BB14" i="11"/>
  <c r="L181" i="1" s="1"/>
  <c r="BB15" i="11"/>
  <c r="M181" i="1" s="1"/>
  <c r="BB16" i="11"/>
  <c r="N181" i="1" s="1"/>
  <c r="BB17" i="11"/>
  <c r="O181" i="1" s="1"/>
  <c r="BB18" i="11"/>
  <c r="P181" i="1" s="1"/>
  <c r="BB19" i="11"/>
  <c r="Q181" i="1" s="1"/>
  <c r="BC7" i="11"/>
  <c r="E182" i="1" s="1"/>
  <c r="BC8" i="11"/>
  <c r="F182" i="1" s="1"/>
  <c r="BC9" i="11"/>
  <c r="G182" i="1" s="1"/>
  <c r="BC10" i="11"/>
  <c r="H182" i="1" s="1"/>
  <c r="BC11" i="11"/>
  <c r="I182" i="1" s="1"/>
  <c r="BC12" i="11"/>
  <c r="J182" i="1" s="1"/>
  <c r="BC13" i="11"/>
  <c r="K182" i="1" s="1"/>
  <c r="BC14" i="11"/>
  <c r="L182" i="1" s="1"/>
  <c r="BC15" i="11"/>
  <c r="M182" i="1" s="1"/>
  <c r="BC16" i="11"/>
  <c r="N182" i="1" s="1"/>
  <c r="BC17" i="11"/>
  <c r="O182" i="1" s="1"/>
  <c r="BC18" i="11"/>
  <c r="P182" i="1" s="1"/>
  <c r="BC19" i="11"/>
  <c r="Q182" i="1" s="1"/>
  <c r="BD7" i="11"/>
  <c r="E183" i="1" s="1"/>
  <c r="BD8" i="11"/>
  <c r="F183" i="1" s="1"/>
  <c r="BD9" i="11"/>
  <c r="G183" i="1" s="1"/>
  <c r="BD10" i="11"/>
  <c r="H183" i="1" s="1"/>
  <c r="BD11" i="11"/>
  <c r="I183" i="1" s="1"/>
  <c r="BD12" i="11"/>
  <c r="J183" i="1" s="1"/>
  <c r="BD13" i="11"/>
  <c r="K183" i="1" s="1"/>
  <c r="BD14" i="11"/>
  <c r="L183" i="1" s="1"/>
  <c r="BD15" i="11"/>
  <c r="M183" i="1" s="1"/>
  <c r="BD16" i="11"/>
  <c r="N183" i="1" s="1"/>
  <c r="BD17" i="11"/>
  <c r="O183" i="1" s="1"/>
  <c r="BD18" i="11"/>
  <c r="P183" i="1" s="1"/>
  <c r="BD19" i="11"/>
  <c r="Q183" i="1" s="1"/>
  <c r="BE7" i="11"/>
  <c r="E184" i="1" s="1"/>
  <c r="BE8" i="11"/>
  <c r="BE9" i="11"/>
  <c r="BE10" i="11"/>
  <c r="BE11" i="11"/>
  <c r="I184" i="1" s="1"/>
  <c r="BE12" i="11"/>
  <c r="J184" i="1" s="1"/>
  <c r="BE13" i="11"/>
  <c r="K184" i="1" s="1"/>
  <c r="BE14" i="11"/>
  <c r="L184" i="1" s="1"/>
  <c r="BE15" i="11"/>
  <c r="M184" i="1" s="1"/>
  <c r="BE16" i="11"/>
  <c r="N184" i="1" s="1"/>
  <c r="BE17" i="11"/>
  <c r="O184" i="1" s="1"/>
  <c r="BE18" i="11"/>
  <c r="P184" i="1" s="1"/>
  <c r="BE19" i="11"/>
  <c r="Q184" i="1" s="1"/>
  <c r="BF7" i="11"/>
  <c r="E185" i="1" s="1"/>
  <c r="BF8" i="11"/>
  <c r="F185" i="1" s="1"/>
  <c r="BF9" i="11"/>
  <c r="G185" i="1" s="1"/>
  <c r="BF10" i="11"/>
  <c r="H185" i="1" s="1"/>
  <c r="BF11" i="11"/>
  <c r="I185" i="1" s="1"/>
  <c r="BF12" i="11"/>
  <c r="BF13" i="11"/>
  <c r="BF14" i="11"/>
  <c r="BF15" i="11"/>
  <c r="BF16" i="11"/>
  <c r="BF17" i="11"/>
  <c r="BF18" i="11"/>
  <c r="P185" i="1" s="1"/>
  <c r="BF19" i="11"/>
  <c r="BF6" i="11"/>
  <c r="D185" i="1" s="1"/>
  <c r="BE6" i="11"/>
  <c r="D184" i="1" s="1"/>
  <c r="BD6" i="11"/>
  <c r="D183" i="1" s="1"/>
  <c r="BC6" i="11"/>
  <c r="D182" i="1" s="1"/>
  <c r="BB6" i="11"/>
  <c r="D181" i="1" s="1"/>
  <c r="BA6" i="11"/>
  <c r="D180" i="1" s="1"/>
  <c r="AI8" i="11"/>
  <c r="AI9" i="11"/>
  <c r="AI10" i="11"/>
  <c r="AI12" i="11"/>
  <c r="AI13" i="11"/>
  <c r="AI14" i="11"/>
  <c r="AI15" i="11"/>
  <c r="AI16" i="11"/>
  <c r="AI17" i="11"/>
  <c r="AI18" i="11"/>
  <c r="AI19" i="11"/>
  <c r="AI20" i="11"/>
  <c r="AI7" i="11"/>
  <c r="AI6" i="11"/>
  <c r="W7" i="11"/>
  <c r="E170" i="1" s="1"/>
  <c r="W8" i="11"/>
  <c r="F170" i="1" s="1"/>
  <c r="W9" i="11"/>
  <c r="G170" i="1" s="1"/>
  <c r="W10" i="11"/>
  <c r="H170" i="1" s="1"/>
  <c r="W11" i="11"/>
  <c r="I170" i="1" s="1"/>
  <c r="W12" i="11"/>
  <c r="J170" i="1" s="1"/>
  <c r="W13" i="11"/>
  <c r="W14" i="11"/>
  <c r="L170" i="1" s="1"/>
  <c r="W15" i="11"/>
  <c r="M170" i="1" s="1"/>
  <c r="W16" i="11"/>
  <c r="N170" i="1" s="1"/>
  <c r="W17" i="11"/>
  <c r="O170" i="1" s="1"/>
  <c r="W18" i="11"/>
  <c r="P170" i="1" s="1"/>
  <c r="W19" i="11"/>
  <c r="Q170" i="1" s="1"/>
  <c r="X7" i="11"/>
  <c r="E171" i="1" s="1"/>
  <c r="X8" i="11"/>
  <c r="F171" i="1" s="1"/>
  <c r="X9" i="11"/>
  <c r="G171" i="1" s="1"/>
  <c r="X10" i="11"/>
  <c r="H171" i="1" s="1"/>
  <c r="X11" i="11"/>
  <c r="I171" i="1" s="1"/>
  <c r="X12" i="11"/>
  <c r="J171" i="1" s="1"/>
  <c r="X13" i="11"/>
  <c r="K171" i="1" s="1"/>
  <c r="X14" i="11"/>
  <c r="L171" i="1" s="1"/>
  <c r="X15" i="11"/>
  <c r="M171" i="1" s="1"/>
  <c r="X16" i="11"/>
  <c r="N171" i="1" s="1"/>
  <c r="X17" i="11"/>
  <c r="O171" i="1" s="1"/>
  <c r="X18" i="11"/>
  <c r="P171" i="1" s="1"/>
  <c r="X19" i="11"/>
  <c r="Q171" i="1" s="1"/>
  <c r="Y7" i="11"/>
  <c r="E172" i="1" s="1"/>
  <c r="Y8" i="11"/>
  <c r="F172" i="1" s="1"/>
  <c r="Y9" i="11"/>
  <c r="G172" i="1" s="1"/>
  <c r="Y10" i="11"/>
  <c r="H172" i="1" s="1"/>
  <c r="Y11" i="11"/>
  <c r="I172" i="1" s="1"/>
  <c r="Y12" i="11"/>
  <c r="J172" i="1" s="1"/>
  <c r="Y13" i="11"/>
  <c r="K172" i="1" s="1"/>
  <c r="Y14" i="11"/>
  <c r="L172" i="1" s="1"/>
  <c r="Y15" i="11"/>
  <c r="M172" i="1" s="1"/>
  <c r="Y16" i="11"/>
  <c r="N172" i="1" s="1"/>
  <c r="Y17" i="11"/>
  <c r="O172" i="1" s="1"/>
  <c r="Y18" i="11"/>
  <c r="P172" i="1" s="1"/>
  <c r="Y19" i="11"/>
  <c r="Q172" i="1" s="1"/>
  <c r="Z7" i="11"/>
  <c r="E173" i="1" s="1"/>
  <c r="Z8" i="11"/>
  <c r="F173" i="1" s="1"/>
  <c r="Z9" i="11"/>
  <c r="G173" i="1" s="1"/>
  <c r="Z10" i="11"/>
  <c r="H173" i="1" s="1"/>
  <c r="Z11" i="11"/>
  <c r="I173" i="1" s="1"/>
  <c r="Z12" i="11"/>
  <c r="J173" i="1" s="1"/>
  <c r="Z13" i="11"/>
  <c r="K173" i="1" s="1"/>
  <c r="Z14" i="11"/>
  <c r="L173" i="1" s="1"/>
  <c r="Z15" i="11"/>
  <c r="M173" i="1" s="1"/>
  <c r="Z16" i="11"/>
  <c r="N173" i="1" s="1"/>
  <c r="Z17" i="11"/>
  <c r="O173" i="1" s="1"/>
  <c r="Z18" i="11"/>
  <c r="P173" i="1" s="1"/>
  <c r="Z19" i="11"/>
  <c r="Q173" i="1" s="1"/>
  <c r="AA7" i="11"/>
  <c r="E174" i="1" s="1"/>
  <c r="AA8" i="11"/>
  <c r="F174" i="1" s="1"/>
  <c r="AA9" i="11"/>
  <c r="G174" i="1" s="1"/>
  <c r="AA10" i="11"/>
  <c r="H174" i="1" s="1"/>
  <c r="AA11" i="11"/>
  <c r="I174" i="1" s="1"/>
  <c r="AA12" i="11"/>
  <c r="J174" i="1" s="1"/>
  <c r="AA13" i="11"/>
  <c r="K174" i="1" s="1"/>
  <c r="AA14" i="11"/>
  <c r="L174" i="1" s="1"/>
  <c r="AA15" i="11"/>
  <c r="M174" i="1" s="1"/>
  <c r="AA16" i="11"/>
  <c r="N174" i="1" s="1"/>
  <c r="AA17" i="11"/>
  <c r="O174" i="1" s="1"/>
  <c r="AA18" i="11"/>
  <c r="P174" i="1" s="1"/>
  <c r="AA19" i="11"/>
  <c r="Q174" i="1" s="1"/>
  <c r="AB7" i="11"/>
  <c r="E175" i="1" s="1"/>
  <c r="AB8" i="11"/>
  <c r="F175" i="1" s="1"/>
  <c r="AB9" i="11"/>
  <c r="G175" i="1" s="1"/>
  <c r="AB10" i="11"/>
  <c r="H175" i="1" s="1"/>
  <c r="AB11" i="11"/>
  <c r="I175" i="1" s="1"/>
  <c r="AB12" i="11"/>
  <c r="J175" i="1" s="1"/>
  <c r="AB13" i="11"/>
  <c r="K175" i="1" s="1"/>
  <c r="AB14" i="11"/>
  <c r="L175" i="1" s="1"/>
  <c r="AB15" i="11"/>
  <c r="M175" i="1" s="1"/>
  <c r="AB16" i="11"/>
  <c r="N175" i="1" s="1"/>
  <c r="AB17" i="11"/>
  <c r="O175" i="1" s="1"/>
  <c r="AB18" i="11"/>
  <c r="P175" i="1" s="1"/>
  <c r="AB19" i="11"/>
  <c r="Q175" i="1" s="1"/>
  <c r="AB6" i="11"/>
  <c r="D175" i="1" s="1"/>
  <c r="AA6" i="11"/>
  <c r="D174" i="1" s="1"/>
  <c r="Z6" i="11"/>
  <c r="D173" i="1" s="1"/>
  <c r="Y6" i="11"/>
  <c r="D172" i="1" s="1"/>
  <c r="X6" i="11"/>
  <c r="D171" i="1" s="1"/>
  <c r="W6" i="11"/>
  <c r="D170" i="1" s="1"/>
  <c r="E7" i="11"/>
  <c r="E8" i="11"/>
  <c r="E9" i="11"/>
  <c r="E10" i="11"/>
  <c r="E11" i="11"/>
  <c r="E12" i="11"/>
  <c r="E13" i="11"/>
  <c r="E14" i="11"/>
  <c r="E15" i="11"/>
  <c r="E16" i="11"/>
  <c r="E17" i="11"/>
  <c r="E18" i="11"/>
  <c r="E19" i="11"/>
  <c r="E20" i="11"/>
  <c r="E6" i="11"/>
  <c r="CT7" i="10"/>
  <c r="E160" i="1" s="1"/>
  <c r="CT8" i="10"/>
  <c r="F160" i="1" s="1"/>
  <c r="CT9" i="10"/>
  <c r="G160" i="1" s="1"/>
  <c r="CT10" i="10"/>
  <c r="H160" i="1" s="1"/>
  <c r="CT11" i="10"/>
  <c r="I160" i="1" s="1"/>
  <c r="CT12" i="10"/>
  <c r="J160" i="1" s="1"/>
  <c r="CT13" i="10"/>
  <c r="K160" i="1" s="1"/>
  <c r="CT14" i="10"/>
  <c r="L160" i="1" s="1"/>
  <c r="CT15" i="10"/>
  <c r="M160" i="1" s="1"/>
  <c r="CT16" i="10"/>
  <c r="N160" i="1" s="1"/>
  <c r="CT17" i="10"/>
  <c r="O160" i="1" s="1"/>
  <c r="CT18" i="10"/>
  <c r="P160" i="1" s="1"/>
  <c r="CT19" i="10"/>
  <c r="Q160" i="1" s="1"/>
  <c r="CU7" i="10"/>
  <c r="E161" i="1" s="1"/>
  <c r="CU8" i="10"/>
  <c r="F161" i="1" s="1"/>
  <c r="CU9" i="10"/>
  <c r="G161" i="1" s="1"/>
  <c r="CU10" i="10"/>
  <c r="H161" i="1" s="1"/>
  <c r="CU11" i="10"/>
  <c r="I161" i="1" s="1"/>
  <c r="CU12" i="10"/>
  <c r="J161" i="1" s="1"/>
  <c r="CU13" i="10"/>
  <c r="K161" i="1" s="1"/>
  <c r="CU14" i="10"/>
  <c r="L161" i="1" s="1"/>
  <c r="CU15" i="10"/>
  <c r="M161" i="1" s="1"/>
  <c r="CU16" i="10"/>
  <c r="N161" i="1" s="1"/>
  <c r="CU17" i="10"/>
  <c r="O161" i="1" s="1"/>
  <c r="CU18" i="10"/>
  <c r="P161" i="1" s="1"/>
  <c r="CU19" i="10"/>
  <c r="Q161" i="1" s="1"/>
  <c r="CV7" i="10"/>
  <c r="E162" i="1" s="1"/>
  <c r="CV8" i="10"/>
  <c r="F162" i="1" s="1"/>
  <c r="CV9" i="10"/>
  <c r="G162" i="1" s="1"/>
  <c r="CV10" i="10"/>
  <c r="H162" i="1" s="1"/>
  <c r="CV11" i="10"/>
  <c r="I162" i="1" s="1"/>
  <c r="CV12" i="10"/>
  <c r="J162" i="1" s="1"/>
  <c r="CV13" i="10"/>
  <c r="K162" i="1" s="1"/>
  <c r="CV14" i="10"/>
  <c r="L162" i="1" s="1"/>
  <c r="CV15" i="10"/>
  <c r="M162" i="1" s="1"/>
  <c r="CV16" i="10"/>
  <c r="N162" i="1" s="1"/>
  <c r="CV17" i="10"/>
  <c r="O162" i="1" s="1"/>
  <c r="CV18" i="10"/>
  <c r="P162" i="1" s="1"/>
  <c r="CV19" i="10"/>
  <c r="Q162" i="1" s="1"/>
  <c r="CW7" i="10"/>
  <c r="E163" i="1" s="1"/>
  <c r="CW8" i="10"/>
  <c r="F163" i="1" s="1"/>
  <c r="CW9" i="10"/>
  <c r="G163" i="1" s="1"/>
  <c r="CW10" i="10"/>
  <c r="H163" i="1" s="1"/>
  <c r="CW11" i="10"/>
  <c r="I163" i="1" s="1"/>
  <c r="CW12" i="10"/>
  <c r="J163" i="1" s="1"/>
  <c r="CW13" i="10"/>
  <c r="K163" i="1" s="1"/>
  <c r="CW14" i="10"/>
  <c r="L163" i="1" s="1"/>
  <c r="CW15" i="10"/>
  <c r="M163" i="1" s="1"/>
  <c r="CW16" i="10"/>
  <c r="N163" i="1" s="1"/>
  <c r="CW17" i="10"/>
  <c r="O163" i="1" s="1"/>
  <c r="CW18" i="10"/>
  <c r="P163" i="1" s="1"/>
  <c r="CW19" i="10"/>
  <c r="Q163" i="1" s="1"/>
  <c r="CX7" i="10"/>
  <c r="E164" i="1" s="1"/>
  <c r="CX8" i="10"/>
  <c r="F164" i="1" s="1"/>
  <c r="CX9" i="10"/>
  <c r="G164" i="1" s="1"/>
  <c r="CX10" i="10"/>
  <c r="H164" i="1" s="1"/>
  <c r="CX11" i="10"/>
  <c r="I164" i="1" s="1"/>
  <c r="CX12" i="10"/>
  <c r="J164" i="1" s="1"/>
  <c r="CX13" i="10"/>
  <c r="K164" i="1" s="1"/>
  <c r="CX14" i="10"/>
  <c r="L164" i="1" s="1"/>
  <c r="CX15" i="10"/>
  <c r="M164" i="1" s="1"/>
  <c r="CX16" i="10"/>
  <c r="N164" i="1" s="1"/>
  <c r="CX17" i="10"/>
  <c r="O164" i="1" s="1"/>
  <c r="CX18" i="10"/>
  <c r="P164" i="1" s="1"/>
  <c r="CX19" i="10"/>
  <c r="Q164" i="1" s="1"/>
  <c r="CY7" i="10"/>
  <c r="E165" i="1" s="1"/>
  <c r="CY8" i="10"/>
  <c r="F165" i="1" s="1"/>
  <c r="CY9" i="10"/>
  <c r="G165" i="1" s="1"/>
  <c r="CY10" i="10"/>
  <c r="H165" i="1" s="1"/>
  <c r="CY11" i="10"/>
  <c r="I165" i="1" s="1"/>
  <c r="CY12" i="10"/>
  <c r="J165" i="1" s="1"/>
  <c r="CY13" i="10"/>
  <c r="K165" i="1" s="1"/>
  <c r="CY14" i="10"/>
  <c r="L165" i="1" s="1"/>
  <c r="CY15" i="10"/>
  <c r="M165" i="1" s="1"/>
  <c r="CY16" i="10"/>
  <c r="N165" i="1" s="1"/>
  <c r="CY17" i="10"/>
  <c r="O165" i="1" s="1"/>
  <c r="CY18" i="10"/>
  <c r="P165" i="1" s="1"/>
  <c r="CY19" i="10"/>
  <c r="Q165" i="1" s="1"/>
  <c r="CY6" i="10"/>
  <c r="D165" i="1" s="1"/>
  <c r="CX6" i="10"/>
  <c r="D164" i="1" s="1"/>
  <c r="CW6" i="10"/>
  <c r="D163" i="1" s="1"/>
  <c r="CV6" i="10"/>
  <c r="D162" i="1" s="1"/>
  <c r="CU6" i="10"/>
  <c r="D161" i="1" s="1"/>
  <c r="CT6" i="10"/>
  <c r="D160" i="1" s="1"/>
  <c r="BY6" i="10"/>
  <c r="CZ18" i="10" l="1"/>
  <c r="CZ12" i="10"/>
  <c r="CZ17" i="10"/>
  <c r="CZ11" i="10"/>
  <c r="CZ16" i="10"/>
  <c r="CZ10" i="10"/>
  <c r="CZ15" i="10"/>
  <c r="CZ9" i="10"/>
  <c r="CZ6" i="10"/>
  <c r="CZ14" i="10"/>
  <c r="CZ8" i="10"/>
  <c r="CZ19" i="10"/>
  <c r="CZ13" i="10"/>
  <c r="CZ7" i="10"/>
  <c r="BG9" i="11"/>
  <c r="G184" i="1"/>
  <c r="BG12" i="11"/>
  <c r="J185" i="1"/>
  <c r="BG7" i="11"/>
  <c r="BG8" i="11"/>
  <c r="F184" i="1"/>
  <c r="BG19" i="11"/>
  <c r="Q185" i="1"/>
  <c r="BG13" i="11"/>
  <c r="K185" i="1"/>
  <c r="BG17" i="11"/>
  <c r="O185" i="1"/>
  <c r="BG16" i="11"/>
  <c r="N185" i="1"/>
  <c r="BG15" i="11"/>
  <c r="M185" i="1"/>
  <c r="BG14" i="11"/>
  <c r="L185" i="1"/>
  <c r="BG10" i="11"/>
  <c r="H184" i="1"/>
  <c r="BG18" i="11"/>
  <c r="BG11" i="11"/>
  <c r="BG6" i="11"/>
  <c r="AC18" i="11"/>
  <c r="AC12" i="11"/>
  <c r="AC6" i="11"/>
  <c r="AC16" i="11"/>
  <c r="AC10" i="11"/>
  <c r="AC14" i="11"/>
  <c r="AC8" i="11"/>
  <c r="AC17" i="11"/>
  <c r="AC11" i="11"/>
  <c r="AC15" i="11"/>
  <c r="AC9" i="11"/>
  <c r="AC19" i="11"/>
  <c r="AC13" i="11"/>
  <c r="AC7" i="11"/>
  <c r="BJ20" i="10"/>
  <c r="BJ8" i="10"/>
  <c r="BJ9" i="10"/>
  <c r="BJ10" i="10"/>
  <c r="BJ11" i="10"/>
  <c r="BJ12" i="10"/>
  <c r="BJ13" i="10"/>
  <c r="BJ14" i="10"/>
  <c r="BJ15" i="10"/>
  <c r="BJ16" i="10"/>
  <c r="BJ17" i="10"/>
  <c r="BJ18" i="10"/>
  <c r="BJ19" i="10"/>
  <c r="BJ7" i="10"/>
  <c r="BJ6" i="10"/>
  <c r="BD6" i="10"/>
  <c r="BD7" i="10"/>
  <c r="AS7" i="10"/>
  <c r="E150" i="1" s="1"/>
  <c r="AS8" i="10"/>
  <c r="F150" i="1" s="1"/>
  <c r="AS9" i="10"/>
  <c r="G150" i="1" s="1"/>
  <c r="AS10" i="10"/>
  <c r="H150" i="1" s="1"/>
  <c r="AS11" i="10"/>
  <c r="I150" i="1" s="1"/>
  <c r="AS12" i="10"/>
  <c r="J150" i="1" s="1"/>
  <c r="AS13" i="10"/>
  <c r="K150" i="1" s="1"/>
  <c r="AS14" i="10"/>
  <c r="L150" i="1" s="1"/>
  <c r="AS15" i="10"/>
  <c r="M150" i="1" s="1"/>
  <c r="AS16" i="10"/>
  <c r="N150" i="1" s="1"/>
  <c r="AS17" i="10"/>
  <c r="O150" i="1" s="1"/>
  <c r="AS18" i="10"/>
  <c r="P150" i="1" s="1"/>
  <c r="AS19" i="10"/>
  <c r="Q150" i="1" s="1"/>
  <c r="AT7" i="10"/>
  <c r="E151" i="1" s="1"/>
  <c r="AT8" i="10"/>
  <c r="F151" i="1" s="1"/>
  <c r="AT9" i="10"/>
  <c r="G151" i="1" s="1"/>
  <c r="AT10" i="10"/>
  <c r="H151" i="1" s="1"/>
  <c r="AT11" i="10"/>
  <c r="I151" i="1" s="1"/>
  <c r="AT12" i="10"/>
  <c r="J151" i="1" s="1"/>
  <c r="AT13" i="10"/>
  <c r="K151" i="1" s="1"/>
  <c r="AT14" i="10"/>
  <c r="L151" i="1" s="1"/>
  <c r="AT15" i="10"/>
  <c r="M151" i="1" s="1"/>
  <c r="AT16" i="10"/>
  <c r="N151" i="1" s="1"/>
  <c r="AT17" i="10"/>
  <c r="O151" i="1" s="1"/>
  <c r="AT18" i="10"/>
  <c r="P151" i="1" s="1"/>
  <c r="AT19" i="10"/>
  <c r="Q151" i="1" s="1"/>
  <c r="AU7" i="10"/>
  <c r="E152" i="1" s="1"/>
  <c r="AU8" i="10"/>
  <c r="F152" i="1" s="1"/>
  <c r="AU9" i="10"/>
  <c r="G152" i="1" s="1"/>
  <c r="AU10" i="10"/>
  <c r="H152" i="1" s="1"/>
  <c r="AU11" i="10"/>
  <c r="I152" i="1" s="1"/>
  <c r="AU12" i="10"/>
  <c r="J152" i="1" s="1"/>
  <c r="AU13" i="10"/>
  <c r="K152" i="1" s="1"/>
  <c r="AU14" i="10"/>
  <c r="L152" i="1" s="1"/>
  <c r="AU15" i="10"/>
  <c r="M152" i="1" s="1"/>
  <c r="AU16" i="10"/>
  <c r="N152" i="1" s="1"/>
  <c r="AU17" i="10"/>
  <c r="O152" i="1" s="1"/>
  <c r="AU18" i="10"/>
  <c r="P152" i="1" s="1"/>
  <c r="AU19" i="10"/>
  <c r="Q152" i="1" s="1"/>
  <c r="AV7" i="10"/>
  <c r="E153" i="1" s="1"/>
  <c r="AV8" i="10"/>
  <c r="F153" i="1" s="1"/>
  <c r="AV9" i="10"/>
  <c r="G153" i="1" s="1"/>
  <c r="AV10" i="10"/>
  <c r="H153" i="1" s="1"/>
  <c r="AV11" i="10"/>
  <c r="I153" i="1" s="1"/>
  <c r="AV12" i="10"/>
  <c r="J153" i="1" s="1"/>
  <c r="AV13" i="10"/>
  <c r="K153" i="1" s="1"/>
  <c r="AV14" i="10"/>
  <c r="L153" i="1" s="1"/>
  <c r="AV15" i="10"/>
  <c r="M153" i="1" s="1"/>
  <c r="AV16" i="10"/>
  <c r="N153" i="1" s="1"/>
  <c r="AV17" i="10"/>
  <c r="O153" i="1" s="1"/>
  <c r="AV18" i="10"/>
  <c r="P153" i="1" s="1"/>
  <c r="AV19" i="10"/>
  <c r="Q153" i="1" s="1"/>
  <c r="AW7" i="10"/>
  <c r="E154" i="1" s="1"/>
  <c r="AW8" i="10"/>
  <c r="F154" i="1" s="1"/>
  <c r="AW9" i="10"/>
  <c r="G154" i="1" s="1"/>
  <c r="AW10" i="10"/>
  <c r="H154" i="1" s="1"/>
  <c r="AW11" i="10"/>
  <c r="I154" i="1" s="1"/>
  <c r="AW12" i="10"/>
  <c r="J154" i="1" s="1"/>
  <c r="AW13" i="10"/>
  <c r="K154" i="1" s="1"/>
  <c r="AW14" i="10"/>
  <c r="L154" i="1" s="1"/>
  <c r="AW15" i="10"/>
  <c r="M154" i="1" s="1"/>
  <c r="AW16" i="10"/>
  <c r="N154" i="1" s="1"/>
  <c r="AW17" i="10"/>
  <c r="O154" i="1" s="1"/>
  <c r="AW18" i="10"/>
  <c r="P154" i="1" s="1"/>
  <c r="AW19" i="10"/>
  <c r="Q154" i="1" s="1"/>
  <c r="AX7" i="10"/>
  <c r="AX8" i="10"/>
  <c r="F155" i="1" s="1"/>
  <c r="AX9" i="10"/>
  <c r="G155" i="1" s="1"/>
  <c r="AX10" i="10"/>
  <c r="H155" i="1" s="1"/>
  <c r="AX11" i="10"/>
  <c r="I155" i="1" s="1"/>
  <c r="AX12" i="10"/>
  <c r="J155" i="1" s="1"/>
  <c r="AX13" i="10"/>
  <c r="AX14" i="10"/>
  <c r="L155" i="1" s="1"/>
  <c r="AX15" i="10"/>
  <c r="M155" i="1" s="1"/>
  <c r="AX16" i="10"/>
  <c r="N155" i="1" s="1"/>
  <c r="AX17" i="10"/>
  <c r="O155" i="1" s="1"/>
  <c r="AX18" i="10"/>
  <c r="P155" i="1" s="1"/>
  <c r="AX19" i="10"/>
  <c r="AX6" i="10"/>
  <c r="D155" i="1" s="1"/>
  <c r="AW6" i="10"/>
  <c r="D154" i="1" s="1"/>
  <c r="AV6" i="10"/>
  <c r="D153" i="1" s="1"/>
  <c r="AU6" i="10"/>
  <c r="D152" i="1" s="1"/>
  <c r="AT6" i="10"/>
  <c r="D151" i="1" s="1"/>
  <c r="AS6" i="10"/>
  <c r="D150" i="1" s="1"/>
  <c r="X6" i="10"/>
  <c r="J8" i="10"/>
  <c r="J9" i="10"/>
  <c r="J10" i="10"/>
  <c r="J11" i="10"/>
  <c r="J12" i="10"/>
  <c r="J13" i="10"/>
  <c r="J14" i="10"/>
  <c r="J15" i="10"/>
  <c r="J16" i="10"/>
  <c r="J17" i="10"/>
  <c r="J18" i="10"/>
  <c r="J19" i="10"/>
  <c r="J20" i="10"/>
  <c r="J7" i="10"/>
  <c r="J6" i="10"/>
  <c r="AY19" i="10" l="1"/>
  <c r="Q155" i="1"/>
  <c r="AY13" i="10"/>
  <c r="K155" i="1"/>
  <c r="AY7" i="10"/>
  <c r="E155" i="1"/>
  <c r="AY15" i="10"/>
  <c r="AY9" i="10"/>
  <c r="AY10" i="10"/>
  <c r="AY16" i="10"/>
  <c r="AY17" i="10"/>
  <c r="AY11" i="10"/>
  <c r="AY6" i="10"/>
  <c r="AY14" i="10"/>
  <c r="AY8" i="10"/>
  <c r="AY18" i="10"/>
  <c r="AY12" i="10"/>
  <c r="BA7" i="8"/>
  <c r="E140" i="1" s="1"/>
  <c r="BA8" i="8"/>
  <c r="F140" i="1" s="1"/>
  <c r="BA9" i="8"/>
  <c r="G140" i="1" s="1"/>
  <c r="BA10" i="8"/>
  <c r="H140" i="1" s="1"/>
  <c r="BA11" i="8"/>
  <c r="I140" i="1" s="1"/>
  <c r="BA12" i="8"/>
  <c r="J140" i="1" s="1"/>
  <c r="BA13" i="8"/>
  <c r="K140" i="1" s="1"/>
  <c r="BA14" i="8"/>
  <c r="L140" i="1" s="1"/>
  <c r="BA15" i="8"/>
  <c r="M140" i="1" s="1"/>
  <c r="BA16" i="8"/>
  <c r="N140" i="1" s="1"/>
  <c r="BA17" i="8"/>
  <c r="O140" i="1" s="1"/>
  <c r="BA18" i="8"/>
  <c r="P140" i="1" s="1"/>
  <c r="BA19" i="8"/>
  <c r="Q140" i="1" s="1"/>
  <c r="BB7" i="8"/>
  <c r="E141" i="1" s="1"/>
  <c r="BB8" i="8"/>
  <c r="F141" i="1" s="1"/>
  <c r="BB9" i="8"/>
  <c r="G141" i="1" s="1"/>
  <c r="BB10" i="8"/>
  <c r="H141" i="1" s="1"/>
  <c r="BB11" i="8"/>
  <c r="I141" i="1" s="1"/>
  <c r="BB12" i="8"/>
  <c r="J141" i="1" s="1"/>
  <c r="BB13" i="8"/>
  <c r="K141" i="1" s="1"/>
  <c r="BB14" i="8"/>
  <c r="L141" i="1" s="1"/>
  <c r="BB15" i="8"/>
  <c r="M141" i="1" s="1"/>
  <c r="BB16" i="8"/>
  <c r="N141" i="1" s="1"/>
  <c r="BB17" i="8"/>
  <c r="O141" i="1" s="1"/>
  <c r="BB18" i="8"/>
  <c r="P141" i="1" s="1"/>
  <c r="BB19" i="8"/>
  <c r="Q141" i="1" s="1"/>
  <c r="BC7" i="8"/>
  <c r="E142" i="1" s="1"/>
  <c r="BC8" i="8"/>
  <c r="F142" i="1" s="1"/>
  <c r="BC9" i="8"/>
  <c r="G142" i="1" s="1"/>
  <c r="BC10" i="8"/>
  <c r="H142" i="1" s="1"/>
  <c r="BC11" i="8"/>
  <c r="I142" i="1" s="1"/>
  <c r="BC12" i="8"/>
  <c r="J142" i="1" s="1"/>
  <c r="BC13" i="8"/>
  <c r="K142" i="1" s="1"/>
  <c r="BC14" i="8"/>
  <c r="L142" i="1" s="1"/>
  <c r="BC15" i="8"/>
  <c r="M142" i="1" s="1"/>
  <c r="BC16" i="8"/>
  <c r="N142" i="1" s="1"/>
  <c r="BC17" i="8"/>
  <c r="O142" i="1" s="1"/>
  <c r="BC18" i="8"/>
  <c r="P142" i="1" s="1"/>
  <c r="BC19" i="8"/>
  <c r="Q142" i="1" s="1"/>
  <c r="BD7" i="8"/>
  <c r="E143" i="1" s="1"/>
  <c r="BD8" i="8"/>
  <c r="F143" i="1" s="1"/>
  <c r="BD9" i="8"/>
  <c r="G143" i="1" s="1"/>
  <c r="BD10" i="8"/>
  <c r="H143" i="1" s="1"/>
  <c r="BD11" i="8"/>
  <c r="I143" i="1" s="1"/>
  <c r="BD12" i="8"/>
  <c r="J143" i="1" s="1"/>
  <c r="BD13" i="8"/>
  <c r="K143" i="1" s="1"/>
  <c r="BD14" i="8"/>
  <c r="L143" i="1" s="1"/>
  <c r="BD15" i="8"/>
  <c r="M143" i="1" s="1"/>
  <c r="BD16" i="8"/>
  <c r="N143" i="1" s="1"/>
  <c r="BD17" i="8"/>
  <c r="O143" i="1" s="1"/>
  <c r="BD18" i="8"/>
  <c r="P143" i="1" s="1"/>
  <c r="BD19" i="8"/>
  <c r="Q143" i="1" s="1"/>
  <c r="BE7" i="8"/>
  <c r="E144" i="1" s="1"/>
  <c r="BE8" i="8"/>
  <c r="F144" i="1" s="1"/>
  <c r="BE9" i="8"/>
  <c r="G144" i="1" s="1"/>
  <c r="BE10" i="8"/>
  <c r="H144" i="1" s="1"/>
  <c r="BE11" i="8"/>
  <c r="I144" i="1" s="1"/>
  <c r="BE12" i="8"/>
  <c r="J144" i="1" s="1"/>
  <c r="BE13" i="8"/>
  <c r="K144" i="1" s="1"/>
  <c r="BE14" i="8"/>
  <c r="L144" i="1" s="1"/>
  <c r="BE15" i="8"/>
  <c r="M144" i="1" s="1"/>
  <c r="BE16" i="8"/>
  <c r="N144" i="1" s="1"/>
  <c r="BE17" i="8"/>
  <c r="O144" i="1" s="1"/>
  <c r="BE18" i="8"/>
  <c r="P144" i="1" s="1"/>
  <c r="BE19" i="8"/>
  <c r="Q144" i="1" s="1"/>
  <c r="BF7" i="8"/>
  <c r="E145" i="1" s="1"/>
  <c r="BF8" i="8"/>
  <c r="F145" i="1" s="1"/>
  <c r="BF9" i="8"/>
  <c r="G145" i="1" s="1"/>
  <c r="BF10" i="8"/>
  <c r="H145" i="1" s="1"/>
  <c r="BF11" i="8"/>
  <c r="I145" i="1" s="1"/>
  <c r="BF12" i="8"/>
  <c r="J145" i="1" s="1"/>
  <c r="BF13" i="8"/>
  <c r="K145" i="1" s="1"/>
  <c r="BF14" i="8"/>
  <c r="L145" i="1" s="1"/>
  <c r="BF15" i="8"/>
  <c r="M145" i="1" s="1"/>
  <c r="BF16" i="8"/>
  <c r="N145" i="1" s="1"/>
  <c r="BF17" i="8"/>
  <c r="O145" i="1" s="1"/>
  <c r="BF18" i="8"/>
  <c r="P145" i="1" s="1"/>
  <c r="BF19" i="8"/>
  <c r="Q145" i="1" s="1"/>
  <c r="BA6" i="8"/>
  <c r="D140" i="1" s="1"/>
  <c r="BF6" i="8"/>
  <c r="D145" i="1" s="1"/>
  <c r="BE6" i="8"/>
  <c r="D144" i="1" s="1"/>
  <c r="BD6" i="8"/>
  <c r="D143" i="1" s="1"/>
  <c r="BC6" i="8"/>
  <c r="D142" i="1" s="1"/>
  <c r="BB6" i="8"/>
  <c r="D141" i="1" s="1"/>
  <c r="BG6" i="8" l="1"/>
  <c r="BG9" i="8"/>
  <c r="BG13" i="8"/>
  <c r="BG17" i="8"/>
  <c r="BG19" i="8"/>
  <c r="BG18" i="8"/>
  <c r="BG16" i="8"/>
  <c r="BG15" i="8"/>
  <c r="BG14" i="8"/>
  <c r="BG12" i="8"/>
  <c r="BG11" i="8"/>
  <c r="BG10" i="8"/>
  <c r="BG8" i="8"/>
  <c r="BG7" i="8"/>
  <c r="AI20" i="8"/>
  <c r="AI10" i="8"/>
  <c r="AI11" i="8"/>
  <c r="AI12" i="8"/>
  <c r="AI13" i="8"/>
  <c r="AI14" i="8"/>
  <c r="AI15" i="8"/>
  <c r="AI16" i="8"/>
  <c r="AI17" i="8"/>
  <c r="AI18" i="8"/>
  <c r="AI19" i="8"/>
  <c r="AI7" i="8"/>
  <c r="AI6" i="8"/>
  <c r="AI9" i="8"/>
  <c r="AI8" i="8"/>
  <c r="X5" i="8"/>
  <c r="E130" i="1" s="1"/>
  <c r="X6" i="8"/>
  <c r="F130" i="1" s="1"/>
  <c r="X7" i="8"/>
  <c r="G130" i="1" s="1"/>
  <c r="X8" i="8"/>
  <c r="H130" i="1" s="1"/>
  <c r="X9" i="8"/>
  <c r="I130" i="1" s="1"/>
  <c r="X10" i="8"/>
  <c r="J130" i="1" s="1"/>
  <c r="X11" i="8"/>
  <c r="K130" i="1" s="1"/>
  <c r="X12" i="8"/>
  <c r="L130" i="1" s="1"/>
  <c r="X13" i="8"/>
  <c r="M130" i="1" s="1"/>
  <c r="X14" i="8"/>
  <c r="N130" i="1" s="1"/>
  <c r="X15" i="8"/>
  <c r="O130" i="1" s="1"/>
  <c r="X16" i="8"/>
  <c r="P130" i="1" s="1"/>
  <c r="X17" i="8"/>
  <c r="Q130" i="1" s="1"/>
  <c r="Y5" i="8"/>
  <c r="E131" i="1" s="1"/>
  <c r="Y6" i="8"/>
  <c r="F131" i="1" s="1"/>
  <c r="Y7" i="8"/>
  <c r="G131" i="1" s="1"/>
  <c r="Y8" i="8"/>
  <c r="H131" i="1" s="1"/>
  <c r="Y9" i="8"/>
  <c r="I131" i="1" s="1"/>
  <c r="Y10" i="8"/>
  <c r="J131" i="1" s="1"/>
  <c r="Y11" i="8"/>
  <c r="K131" i="1" s="1"/>
  <c r="Y12" i="8"/>
  <c r="L131" i="1" s="1"/>
  <c r="Y13" i="8"/>
  <c r="M131" i="1" s="1"/>
  <c r="Y14" i="8"/>
  <c r="N131" i="1" s="1"/>
  <c r="Y15" i="8"/>
  <c r="O131" i="1" s="1"/>
  <c r="Y16" i="8"/>
  <c r="P131" i="1" s="1"/>
  <c r="Y17" i="8"/>
  <c r="Q131" i="1" s="1"/>
  <c r="Z5" i="8"/>
  <c r="E132" i="1" s="1"/>
  <c r="Z6" i="8"/>
  <c r="F132" i="1" s="1"/>
  <c r="Z7" i="8"/>
  <c r="G132" i="1" s="1"/>
  <c r="Z8" i="8"/>
  <c r="H132" i="1" s="1"/>
  <c r="Z9" i="8"/>
  <c r="I132" i="1" s="1"/>
  <c r="Z10" i="8"/>
  <c r="J132" i="1" s="1"/>
  <c r="Z11" i="8"/>
  <c r="K132" i="1" s="1"/>
  <c r="Z12" i="8"/>
  <c r="L132" i="1" s="1"/>
  <c r="Z13" i="8"/>
  <c r="M132" i="1" s="1"/>
  <c r="Z14" i="8"/>
  <c r="N132" i="1" s="1"/>
  <c r="Z15" i="8"/>
  <c r="O132" i="1" s="1"/>
  <c r="Z16" i="8"/>
  <c r="P132" i="1" s="1"/>
  <c r="Z17" i="8"/>
  <c r="Q132" i="1" s="1"/>
  <c r="AA5" i="8"/>
  <c r="E133" i="1" s="1"/>
  <c r="AA6" i="8"/>
  <c r="F133" i="1" s="1"/>
  <c r="AA7" i="8"/>
  <c r="G133" i="1" s="1"/>
  <c r="AA8" i="8"/>
  <c r="H133" i="1" s="1"/>
  <c r="AA9" i="8"/>
  <c r="I133" i="1" s="1"/>
  <c r="AA10" i="8"/>
  <c r="J133" i="1" s="1"/>
  <c r="AA11" i="8"/>
  <c r="K133" i="1" s="1"/>
  <c r="AA12" i="8"/>
  <c r="L133" i="1" s="1"/>
  <c r="AA13" i="8"/>
  <c r="M133" i="1" s="1"/>
  <c r="AA14" i="8"/>
  <c r="N133" i="1" s="1"/>
  <c r="AA15" i="8"/>
  <c r="O133" i="1" s="1"/>
  <c r="AA16" i="8"/>
  <c r="P133" i="1" s="1"/>
  <c r="AA17" i="8"/>
  <c r="Q133" i="1" s="1"/>
  <c r="AB5" i="8"/>
  <c r="E134" i="1" s="1"/>
  <c r="AB6" i="8"/>
  <c r="F134" i="1" s="1"/>
  <c r="AB7" i="8"/>
  <c r="G134" i="1" s="1"/>
  <c r="AB8" i="8"/>
  <c r="H134" i="1" s="1"/>
  <c r="AB9" i="8"/>
  <c r="I134" i="1" s="1"/>
  <c r="AB10" i="8"/>
  <c r="J134" i="1" s="1"/>
  <c r="AB11" i="8"/>
  <c r="K134" i="1" s="1"/>
  <c r="AB12" i="8"/>
  <c r="L134" i="1" s="1"/>
  <c r="AB13" i="8"/>
  <c r="AB14" i="8"/>
  <c r="N134" i="1" s="1"/>
  <c r="AB15" i="8"/>
  <c r="O134" i="1" s="1"/>
  <c r="AB16" i="8"/>
  <c r="P134" i="1" s="1"/>
  <c r="AB17" i="8"/>
  <c r="Q134" i="1" s="1"/>
  <c r="AC5" i="8"/>
  <c r="E135" i="1" s="1"/>
  <c r="AC6" i="8"/>
  <c r="F135" i="1" s="1"/>
  <c r="AC7" i="8"/>
  <c r="G135" i="1" s="1"/>
  <c r="AC8" i="8"/>
  <c r="AC9" i="8"/>
  <c r="I135" i="1" s="1"/>
  <c r="AC10" i="8"/>
  <c r="J135" i="1" s="1"/>
  <c r="AC11" i="8"/>
  <c r="K135" i="1" s="1"/>
  <c r="AC12" i="8"/>
  <c r="L135" i="1" s="1"/>
  <c r="AC13" i="8"/>
  <c r="M135" i="1" s="1"/>
  <c r="AC14" i="8"/>
  <c r="N135" i="1" s="1"/>
  <c r="AC15" i="8"/>
  <c r="O135" i="1" s="1"/>
  <c r="AC16" i="8"/>
  <c r="AC17" i="8"/>
  <c r="Q135" i="1" s="1"/>
  <c r="AC4" i="8"/>
  <c r="D135" i="1" s="1"/>
  <c r="AB4" i="8"/>
  <c r="D134" i="1" s="1"/>
  <c r="AA4" i="8"/>
  <c r="D133" i="1" s="1"/>
  <c r="Z4" i="8"/>
  <c r="D132" i="1" s="1"/>
  <c r="Y4" i="8"/>
  <c r="D131" i="1" s="1"/>
  <c r="X4" i="8"/>
  <c r="D130" i="1" s="1"/>
  <c r="F6" i="8"/>
  <c r="F9" i="8"/>
  <c r="F7" i="8"/>
  <c r="F8" i="8"/>
  <c r="F10" i="8"/>
  <c r="F11" i="8"/>
  <c r="F12" i="8"/>
  <c r="F13" i="8"/>
  <c r="F14" i="8"/>
  <c r="F15" i="8"/>
  <c r="F16" i="8"/>
  <c r="F17" i="8"/>
  <c r="F18" i="8"/>
  <c r="F19" i="8"/>
  <c r="F20" i="8"/>
  <c r="D123" i="1"/>
  <c r="CE144" i="6"/>
  <c r="Q123" i="1" s="1"/>
  <c r="CD144" i="6"/>
  <c r="P123" i="1" s="1"/>
  <c r="CC144" i="6"/>
  <c r="O123" i="1" s="1"/>
  <c r="CB144" i="6"/>
  <c r="N123" i="1" s="1"/>
  <c r="CA144" i="6"/>
  <c r="M123" i="1" s="1"/>
  <c r="BZ144" i="6"/>
  <c r="L123" i="1" s="1"/>
  <c r="BY144" i="6"/>
  <c r="K123" i="1" s="1"/>
  <c r="BX144" i="6"/>
  <c r="J123" i="1" s="1"/>
  <c r="I123" i="1"/>
  <c r="BV144" i="6"/>
  <c r="H123" i="1" s="1"/>
  <c r="G123" i="1"/>
  <c r="F123" i="1"/>
  <c r="E123" i="1"/>
  <c r="BI7" i="6"/>
  <c r="E116" i="1" s="1"/>
  <c r="BI8" i="6"/>
  <c r="F116" i="1" s="1"/>
  <c r="BI9" i="6"/>
  <c r="G116" i="1" s="1"/>
  <c r="BI10" i="6"/>
  <c r="H116" i="1" s="1"/>
  <c r="BI11" i="6"/>
  <c r="I116" i="1" s="1"/>
  <c r="BI12" i="6"/>
  <c r="J116" i="1" s="1"/>
  <c r="BI13" i="6"/>
  <c r="K116" i="1" s="1"/>
  <c r="BI14" i="6"/>
  <c r="L116" i="1" s="1"/>
  <c r="BI15" i="6"/>
  <c r="M116" i="1" s="1"/>
  <c r="BI16" i="6"/>
  <c r="N116" i="1" s="1"/>
  <c r="BI17" i="6"/>
  <c r="O116" i="1" s="1"/>
  <c r="BI18" i="6"/>
  <c r="P116" i="1" s="1"/>
  <c r="BI19" i="6"/>
  <c r="Q116" i="1" s="1"/>
  <c r="BJ7" i="6"/>
  <c r="E117" i="1" s="1"/>
  <c r="BJ8" i="6"/>
  <c r="F117" i="1" s="1"/>
  <c r="BJ9" i="6"/>
  <c r="G117" i="1" s="1"/>
  <c r="BJ10" i="6"/>
  <c r="H117" i="1" s="1"/>
  <c r="BJ11" i="6"/>
  <c r="I117" i="1" s="1"/>
  <c r="BJ12" i="6"/>
  <c r="J117" i="1" s="1"/>
  <c r="BJ13" i="6"/>
  <c r="K117" i="1" s="1"/>
  <c r="BJ14" i="6"/>
  <c r="L117" i="1" s="1"/>
  <c r="BJ15" i="6"/>
  <c r="M117" i="1" s="1"/>
  <c r="BJ16" i="6"/>
  <c r="N117" i="1" s="1"/>
  <c r="BJ17" i="6"/>
  <c r="O117" i="1" s="1"/>
  <c r="BJ18" i="6"/>
  <c r="P117" i="1" s="1"/>
  <c r="BJ19" i="6"/>
  <c r="Q117" i="1" s="1"/>
  <c r="BK7" i="6"/>
  <c r="E118" i="1" s="1"/>
  <c r="BK8" i="6"/>
  <c r="F118" i="1" s="1"/>
  <c r="BK9" i="6"/>
  <c r="G118" i="1" s="1"/>
  <c r="BK10" i="6"/>
  <c r="H118" i="1" s="1"/>
  <c r="BK11" i="6"/>
  <c r="I118" i="1" s="1"/>
  <c r="BK12" i="6"/>
  <c r="J118" i="1" s="1"/>
  <c r="BK13" i="6"/>
  <c r="K118" i="1" s="1"/>
  <c r="BK14" i="6"/>
  <c r="L118" i="1" s="1"/>
  <c r="BK15" i="6"/>
  <c r="M118" i="1" s="1"/>
  <c r="BK16" i="6"/>
  <c r="N118" i="1" s="1"/>
  <c r="BK17" i="6"/>
  <c r="O118" i="1" s="1"/>
  <c r="BK18" i="6"/>
  <c r="P118" i="1" s="1"/>
  <c r="BK19" i="6"/>
  <c r="Q118" i="1" s="1"/>
  <c r="BL7" i="6"/>
  <c r="E119" i="1" s="1"/>
  <c r="BL8" i="6"/>
  <c r="F119" i="1" s="1"/>
  <c r="BL9" i="6"/>
  <c r="G119" i="1" s="1"/>
  <c r="BL10" i="6"/>
  <c r="H119" i="1" s="1"/>
  <c r="BL11" i="6"/>
  <c r="I119" i="1" s="1"/>
  <c r="BL12" i="6"/>
  <c r="J119" i="1" s="1"/>
  <c r="BL13" i="6"/>
  <c r="K119" i="1" s="1"/>
  <c r="BL14" i="6"/>
  <c r="L119" i="1" s="1"/>
  <c r="BL15" i="6"/>
  <c r="M119" i="1" s="1"/>
  <c r="BL16" i="6"/>
  <c r="N119" i="1" s="1"/>
  <c r="BL17" i="6"/>
  <c r="O119" i="1" s="1"/>
  <c r="BL18" i="6"/>
  <c r="P119" i="1" s="1"/>
  <c r="BL19" i="6"/>
  <c r="Q119" i="1" s="1"/>
  <c r="BM7" i="6"/>
  <c r="E120" i="1" s="1"/>
  <c r="BM8" i="6"/>
  <c r="F120" i="1" s="1"/>
  <c r="BM9" i="6"/>
  <c r="G120" i="1" s="1"/>
  <c r="BM10" i="6"/>
  <c r="H120" i="1" s="1"/>
  <c r="BM11" i="6"/>
  <c r="I120" i="1" s="1"/>
  <c r="BM12" i="6"/>
  <c r="J120" i="1" s="1"/>
  <c r="BM13" i="6"/>
  <c r="K120" i="1" s="1"/>
  <c r="BM14" i="6"/>
  <c r="L120" i="1" s="1"/>
  <c r="BM15" i="6"/>
  <c r="M120" i="1" s="1"/>
  <c r="BM16" i="6"/>
  <c r="N120" i="1" s="1"/>
  <c r="BM17" i="6"/>
  <c r="O120" i="1" s="1"/>
  <c r="BM18" i="6"/>
  <c r="P120" i="1" s="1"/>
  <c r="BM19" i="6"/>
  <c r="Q120" i="1" s="1"/>
  <c r="BN7" i="6"/>
  <c r="E121" i="1" s="1"/>
  <c r="BN8" i="6"/>
  <c r="F121" i="1" s="1"/>
  <c r="BN9" i="6"/>
  <c r="G121" i="1" s="1"/>
  <c r="BN10" i="6"/>
  <c r="H121" i="1" s="1"/>
  <c r="BN11" i="6"/>
  <c r="BN12" i="6"/>
  <c r="J121" i="1" s="1"/>
  <c r="BN13" i="6"/>
  <c r="K121" i="1" s="1"/>
  <c r="BN14" i="6"/>
  <c r="L121" i="1" s="1"/>
  <c r="BN15" i="6"/>
  <c r="BN16" i="6"/>
  <c r="N121" i="1" s="1"/>
  <c r="BN17" i="6"/>
  <c r="BN18" i="6"/>
  <c r="P121" i="1" s="1"/>
  <c r="BN19" i="6"/>
  <c r="Q121" i="1" s="1"/>
  <c r="BN6" i="6"/>
  <c r="D121" i="1" s="1"/>
  <c r="BM6" i="6"/>
  <c r="BL6" i="6"/>
  <c r="D119" i="1" s="1"/>
  <c r="BJ6" i="6"/>
  <c r="D117" i="1" s="1"/>
  <c r="BI6" i="6"/>
  <c r="D116" i="1" s="1"/>
  <c r="AW20" i="6"/>
  <c r="AW9" i="6"/>
  <c r="AW10" i="6"/>
  <c r="AW11" i="6"/>
  <c r="AW12" i="6"/>
  <c r="AW13" i="6"/>
  <c r="AW14" i="6"/>
  <c r="AW15" i="6"/>
  <c r="AW16" i="6"/>
  <c r="AW17" i="6"/>
  <c r="AW18" i="6"/>
  <c r="AW19" i="6"/>
  <c r="AW7" i="6"/>
  <c r="AW6" i="6"/>
  <c r="F109" i="1"/>
  <c r="G109" i="1"/>
  <c r="H109" i="1"/>
  <c r="I109" i="1"/>
  <c r="J109" i="1"/>
  <c r="K109" i="1"/>
  <c r="L109" i="1"/>
  <c r="M109" i="1"/>
  <c r="N109" i="1"/>
  <c r="O109" i="1"/>
  <c r="P109" i="1"/>
  <c r="E109" i="1"/>
  <c r="D109" i="1"/>
  <c r="U5" i="6"/>
  <c r="E107" i="1" s="1"/>
  <c r="U6" i="6"/>
  <c r="F107" i="1" s="1"/>
  <c r="U7" i="6"/>
  <c r="G107" i="1" s="1"/>
  <c r="U8" i="6"/>
  <c r="H107" i="1" s="1"/>
  <c r="U9" i="6"/>
  <c r="I107" i="1" s="1"/>
  <c r="J107" i="1"/>
  <c r="U11" i="6"/>
  <c r="K107" i="1" s="1"/>
  <c r="U12" i="6"/>
  <c r="L107" i="1" s="1"/>
  <c r="U13" i="6"/>
  <c r="M107" i="1" s="1"/>
  <c r="U14" i="6"/>
  <c r="N107" i="1" s="1"/>
  <c r="U15" i="6"/>
  <c r="O107" i="1" s="1"/>
  <c r="U16" i="6"/>
  <c r="P107" i="1" s="1"/>
  <c r="U17" i="6"/>
  <c r="Q107" i="1" s="1"/>
  <c r="T5" i="6"/>
  <c r="E106" i="1" s="1"/>
  <c r="T6" i="6"/>
  <c r="F106" i="1" s="1"/>
  <c r="T7" i="6"/>
  <c r="G106" i="1" s="1"/>
  <c r="T8" i="6"/>
  <c r="H106" i="1" s="1"/>
  <c r="T9" i="6"/>
  <c r="I106" i="1" s="1"/>
  <c r="T10" i="6"/>
  <c r="K106" i="1"/>
  <c r="T12" i="6"/>
  <c r="L106" i="1" s="1"/>
  <c r="T13" i="6"/>
  <c r="M106" i="1" s="1"/>
  <c r="T14" i="6"/>
  <c r="N106" i="1" s="1"/>
  <c r="T15" i="6"/>
  <c r="O106" i="1" s="1"/>
  <c r="T16" i="6"/>
  <c r="P106" i="1" s="1"/>
  <c r="T17" i="6"/>
  <c r="Q106" i="1" s="1"/>
  <c r="S5" i="6"/>
  <c r="E105" i="1" s="1"/>
  <c r="S6" i="6"/>
  <c r="F105" i="1" s="1"/>
  <c r="S7" i="6"/>
  <c r="G105" i="1" s="1"/>
  <c r="S8" i="6"/>
  <c r="H105" i="1" s="1"/>
  <c r="S9" i="6"/>
  <c r="I105" i="1" s="1"/>
  <c r="S10" i="6"/>
  <c r="J105" i="1" s="1"/>
  <c r="S11" i="6"/>
  <c r="K105" i="1" s="1"/>
  <c r="L105" i="1"/>
  <c r="S13" i="6"/>
  <c r="M105" i="1" s="1"/>
  <c r="S14" i="6"/>
  <c r="N105" i="1" s="1"/>
  <c r="S15" i="6"/>
  <c r="O105" i="1" s="1"/>
  <c r="S16" i="6"/>
  <c r="P105" i="1" s="1"/>
  <c r="S17" i="6"/>
  <c r="Q105" i="1" s="1"/>
  <c r="R5" i="6"/>
  <c r="E104" i="1" s="1"/>
  <c r="F104" i="1"/>
  <c r="R7" i="6"/>
  <c r="G104" i="1" s="1"/>
  <c r="R8" i="6"/>
  <c r="H104" i="1" s="1"/>
  <c r="R9" i="6"/>
  <c r="I104" i="1" s="1"/>
  <c r="R10" i="6"/>
  <c r="J104" i="1" s="1"/>
  <c r="R11" i="6"/>
  <c r="K104" i="1" s="1"/>
  <c r="R12" i="6"/>
  <c r="L104" i="1" s="1"/>
  <c r="R13" i="6"/>
  <c r="M104" i="1" s="1"/>
  <c r="R14" i="6"/>
  <c r="N104" i="1" s="1"/>
  <c r="R15" i="6"/>
  <c r="O104" i="1" s="1"/>
  <c r="R16" i="6"/>
  <c r="P104" i="1" s="1"/>
  <c r="R17" i="6"/>
  <c r="Q104" i="1" s="1"/>
  <c r="Q5" i="6"/>
  <c r="E103" i="1" s="1"/>
  <c r="Q6" i="6"/>
  <c r="F103" i="1" s="1"/>
  <c r="Q7" i="6"/>
  <c r="G103" i="1" s="1"/>
  <c r="Q8" i="6"/>
  <c r="H103" i="1" s="1"/>
  <c r="I103" i="1"/>
  <c r="Q10" i="6"/>
  <c r="J103" i="1" s="1"/>
  <c r="Q11" i="6"/>
  <c r="K103" i="1" s="1"/>
  <c r="Q12" i="6"/>
  <c r="L103" i="1" s="1"/>
  <c r="Q13" i="6"/>
  <c r="M103" i="1" s="1"/>
  <c r="Q14" i="6"/>
  <c r="N103" i="1" s="1"/>
  <c r="Q15" i="6"/>
  <c r="O103" i="1" s="1"/>
  <c r="Q16" i="6"/>
  <c r="P103" i="1" s="1"/>
  <c r="Q17" i="6"/>
  <c r="Q103" i="1" s="1"/>
  <c r="P5" i="6"/>
  <c r="E102" i="1" s="1"/>
  <c r="P6" i="6"/>
  <c r="F102" i="1" s="1"/>
  <c r="P7" i="6"/>
  <c r="G102" i="1" s="1"/>
  <c r="P8" i="6"/>
  <c r="H102" i="1" s="1"/>
  <c r="P9" i="6"/>
  <c r="I102" i="1" s="1"/>
  <c r="P10" i="6"/>
  <c r="J102" i="1" s="1"/>
  <c r="P11" i="6"/>
  <c r="K102" i="1" s="1"/>
  <c r="P12" i="6"/>
  <c r="L102" i="1" s="1"/>
  <c r="P13" i="6"/>
  <c r="M102" i="1" s="1"/>
  <c r="P14" i="6"/>
  <c r="N102" i="1" s="1"/>
  <c r="P15" i="6"/>
  <c r="O102" i="1" s="1"/>
  <c r="P16" i="6"/>
  <c r="P102" i="1" s="1"/>
  <c r="P17" i="6"/>
  <c r="Q102" i="1" s="1"/>
  <c r="U4" i="6"/>
  <c r="D107" i="1" s="1"/>
  <c r="T4" i="6"/>
  <c r="D106" i="1" s="1"/>
  <c r="S4" i="6"/>
  <c r="D105" i="1" s="1"/>
  <c r="R4" i="6"/>
  <c r="D104" i="1" s="1"/>
  <c r="Q4" i="6"/>
  <c r="D103" i="1" s="1"/>
  <c r="P4" i="6"/>
  <c r="D102" i="1" s="1"/>
  <c r="E9" i="6"/>
  <c r="E10" i="6"/>
  <c r="E11" i="6"/>
  <c r="E12" i="6"/>
  <c r="E13" i="6"/>
  <c r="E14" i="6"/>
  <c r="E15" i="6"/>
  <c r="E16" i="6"/>
  <c r="E17" i="6"/>
  <c r="E18" i="6"/>
  <c r="E19" i="6"/>
  <c r="E20" i="6"/>
  <c r="J106" i="1" l="1"/>
  <c r="V10" i="6"/>
  <c r="AD10" i="8"/>
  <c r="AD8" i="8"/>
  <c r="H135" i="1"/>
  <c r="AD16" i="8"/>
  <c r="P135" i="1"/>
  <c r="AD13" i="8"/>
  <c r="M134" i="1"/>
  <c r="BO17" i="6"/>
  <c r="O121" i="1"/>
  <c r="BO11" i="6"/>
  <c r="I121" i="1"/>
  <c r="BO6" i="6"/>
  <c r="D120" i="1"/>
  <c r="BO15" i="6"/>
  <c r="M121" i="1"/>
  <c r="N125" i="1"/>
  <c r="AR7" i="6"/>
  <c r="AR8" i="6" s="1"/>
  <c r="N111" i="1" s="1"/>
  <c r="AD7" i="8"/>
  <c r="AD4" i="8"/>
  <c r="AD5" i="8"/>
  <c r="AD6" i="8"/>
  <c r="BO18" i="6"/>
  <c r="AD12" i="8"/>
  <c r="AD15" i="8"/>
  <c r="AD9" i="8"/>
  <c r="AD17" i="8"/>
  <c r="AD11" i="8"/>
  <c r="AD14" i="8"/>
  <c r="BO19" i="6"/>
  <c r="BO14" i="6"/>
  <c r="BO8" i="6"/>
  <c r="BO12" i="6"/>
  <c r="BO9" i="6"/>
  <c r="BO13" i="6"/>
  <c r="BO7" i="6"/>
  <c r="BO16" i="6"/>
  <c r="BO10" i="6"/>
  <c r="V11" i="6"/>
  <c r="V12" i="6"/>
  <c r="V6" i="6"/>
  <c r="V15" i="6"/>
  <c r="V9" i="6"/>
  <c r="V16" i="6"/>
  <c r="V8" i="6"/>
  <c r="V4" i="6"/>
  <c r="V17" i="6"/>
  <c r="V5" i="6"/>
  <c r="V14" i="6"/>
  <c r="V13" i="6"/>
  <c r="V7" i="6"/>
  <c r="AF18" i="5"/>
  <c r="AF6" i="5"/>
  <c r="AF7" i="5"/>
  <c r="AF8" i="5"/>
  <c r="AF9" i="5"/>
  <c r="AF10" i="5"/>
  <c r="AF11" i="5"/>
  <c r="AF12" i="5"/>
  <c r="AF13" i="5"/>
  <c r="AF14" i="5"/>
  <c r="AF15" i="5"/>
  <c r="AF16" i="5"/>
  <c r="AF5" i="5"/>
  <c r="AE6" i="5"/>
  <c r="AE7" i="5"/>
  <c r="AE8" i="5"/>
  <c r="AE9" i="5"/>
  <c r="AE10" i="5"/>
  <c r="AE11" i="5"/>
  <c r="AE12" i="5"/>
  <c r="K96" i="1" s="1"/>
  <c r="AE14" i="5"/>
  <c r="AE15" i="5"/>
  <c r="AE16" i="5"/>
  <c r="AE17" i="5"/>
  <c r="AE18" i="5"/>
  <c r="AE5" i="5"/>
  <c r="AD5" i="5"/>
  <c r="AC5" i="5"/>
  <c r="AD6" i="5"/>
  <c r="AD7" i="5"/>
  <c r="AD8" i="5"/>
  <c r="AD9" i="5"/>
  <c r="AD10" i="5"/>
  <c r="AD11" i="5"/>
  <c r="AD12" i="5"/>
  <c r="AD13" i="5"/>
  <c r="AD14" i="5"/>
  <c r="AD15" i="5"/>
  <c r="AD16" i="5"/>
  <c r="AD17" i="5"/>
  <c r="AD18" i="5"/>
  <c r="AB6" i="5"/>
  <c r="AC6" i="5"/>
  <c r="AC7" i="5"/>
  <c r="AC8" i="5"/>
  <c r="AC9" i="5"/>
  <c r="AC10" i="5"/>
  <c r="AC11" i="5"/>
  <c r="AC12" i="5"/>
  <c r="AC13" i="5"/>
  <c r="AC14" i="5"/>
  <c r="AC15" i="5"/>
  <c r="AC16" i="5"/>
  <c r="AC17" i="5"/>
  <c r="AC18" i="5"/>
  <c r="AB7" i="5"/>
  <c r="AB8" i="5"/>
  <c r="AB9" i="5"/>
  <c r="AB10" i="5"/>
  <c r="AB11" i="5"/>
  <c r="AB12" i="5"/>
  <c r="AB13" i="5"/>
  <c r="AB14" i="5"/>
  <c r="AB15" i="5"/>
  <c r="AB16" i="5"/>
  <c r="AB17" i="5"/>
  <c r="AB18" i="5"/>
  <c r="AB5" i="5"/>
  <c r="AA5" i="5"/>
  <c r="AA6" i="5"/>
  <c r="AA7" i="5"/>
  <c r="AA8" i="5"/>
  <c r="AA9" i="5"/>
  <c r="AA10" i="5"/>
  <c r="AA11" i="5"/>
  <c r="AA12" i="5"/>
  <c r="AA14" i="5"/>
  <c r="AA15" i="5"/>
  <c r="AA16" i="5"/>
  <c r="AA17" i="5"/>
  <c r="AA18" i="5"/>
  <c r="D73" i="1"/>
  <c r="H68" i="1"/>
  <c r="AI432" i="4"/>
  <c r="E68" i="1" s="1"/>
  <c r="P68" i="1"/>
  <c r="O68" i="1"/>
  <c r="N68" i="1"/>
  <c r="M68" i="1"/>
  <c r="L68" i="1"/>
  <c r="K68" i="1"/>
  <c r="J68" i="1"/>
  <c r="I68" i="1"/>
  <c r="AK432" i="4"/>
  <c r="G68" i="1" s="1"/>
  <c r="AJ432" i="4"/>
  <c r="F68"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4"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G64" i="1"/>
  <c r="O66" i="1"/>
  <c r="P66" i="1"/>
  <c r="N66" i="1"/>
  <c r="M66" i="1"/>
  <c r="L66" i="1"/>
  <c r="H66" i="1"/>
  <c r="AK291" i="4"/>
  <c r="G66" i="1" s="1"/>
  <c r="AJ291" i="4"/>
  <c r="F66" i="1" s="1"/>
  <c r="AI291" i="4"/>
  <c r="E66" i="1" s="1"/>
  <c r="AB5" i="4"/>
  <c r="E61" i="1" s="1"/>
  <c r="AB6" i="4"/>
  <c r="AB7" i="4"/>
  <c r="AB8" i="4"/>
  <c r="H61" i="1" s="1"/>
  <c r="AB9" i="4"/>
  <c r="I61" i="1" s="1"/>
  <c r="AB10" i="4"/>
  <c r="J61" i="1" s="1"/>
  <c r="AB11" i="4"/>
  <c r="AB12" i="4"/>
  <c r="L61" i="1" s="1"/>
  <c r="AB13" i="4"/>
  <c r="M61" i="1" s="1"/>
  <c r="AB14" i="4"/>
  <c r="N61" i="1" s="1"/>
  <c r="AB15" i="4"/>
  <c r="O61" i="1" s="1"/>
  <c r="AB16" i="4"/>
  <c r="P61" i="1" s="1"/>
  <c r="AB17" i="4"/>
  <c r="Q61" i="1" s="1"/>
  <c r="AC5" i="4"/>
  <c r="AC6" i="4"/>
  <c r="F62" i="1" s="1"/>
  <c r="AC7" i="4"/>
  <c r="G62" i="1" s="1"/>
  <c r="AC8" i="4"/>
  <c r="H62" i="1" s="1"/>
  <c r="AC9" i="4"/>
  <c r="AC10" i="4"/>
  <c r="J62" i="1" s="1"/>
  <c r="AC11" i="4"/>
  <c r="K62" i="1" s="1"/>
  <c r="AC12" i="4"/>
  <c r="AC13" i="4"/>
  <c r="AC14" i="4"/>
  <c r="N62" i="1" s="1"/>
  <c r="AC15" i="4"/>
  <c r="O62" i="1" s="1"/>
  <c r="AC16" i="4"/>
  <c r="P62" i="1" s="1"/>
  <c r="AC17" i="4"/>
  <c r="AC4" i="4"/>
  <c r="AB4" i="4"/>
  <c r="D61" i="1" s="1"/>
  <c r="AA5" i="4"/>
  <c r="E60" i="1" s="1"/>
  <c r="AA6" i="4"/>
  <c r="F60" i="1" s="1"/>
  <c r="AA7" i="4"/>
  <c r="G60" i="1" s="1"/>
  <c r="AA8" i="4"/>
  <c r="H60" i="1" s="1"/>
  <c r="AA9" i="4"/>
  <c r="I60" i="1" s="1"/>
  <c r="AA10" i="4"/>
  <c r="J60" i="1" s="1"/>
  <c r="AA11" i="4"/>
  <c r="K60" i="1" s="1"/>
  <c r="AA12" i="4"/>
  <c r="L60" i="1" s="1"/>
  <c r="AA13" i="4"/>
  <c r="M60" i="1" s="1"/>
  <c r="AA14" i="4"/>
  <c r="N60" i="1" s="1"/>
  <c r="AA15" i="4"/>
  <c r="O60" i="1" s="1"/>
  <c r="AA16" i="4"/>
  <c r="P60" i="1" s="1"/>
  <c r="AA17" i="4"/>
  <c r="Q60" i="1" s="1"/>
  <c r="AA4" i="4"/>
  <c r="D60" i="1" s="1"/>
  <c r="X11" i="4"/>
  <c r="K57" i="1" s="1"/>
  <c r="Y15" i="4"/>
  <c r="O58" i="1" s="1"/>
  <c r="Y17" i="4"/>
  <c r="Q58" i="1" s="1"/>
  <c r="Y14" i="4"/>
  <c r="N58" i="1" s="1"/>
  <c r="Y5" i="4"/>
  <c r="E58" i="1" s="1"/>
  <c r="Y4" i="4"/>
  <c r="D58" i="1" s="1"/>
  <c r="Y6" i="4"/>
  <c r="F58" i="1" s="1"/>
  <c r="Y7" i="4"/>
  <c r="G58" i="1" s="1"/>
  <c r="Y8" i="4"/>
  <c r="H58" i="1" s="1"/>
  <c r="Y9" i="4"/>
  <c r="I58" i="1" s="1"/>
  <c r="Y10" i="4"/>
  <c r="J58" i="1" s="1"/>
  <c r="Y11" i="4"/>
  <c r="K58" i="1" s="1"/>
  <c r="Y12" i="4"/>
  <c r="L58" i="1" s="1"/>
  <c r="Y13" i="4"/>
  <c r="M58" i="1" s="1"/>
  <c r="Y16" i="4"/>
  <c r="P58" i="1" s="1"/>
  <c r="Z5" i="4"/>
  <c r="E59" i="1" s="1"/>
  <c r="Z6" i="4"/>
  <c r="F59" i="1" s="1"/>
  <c r="Z7" i="4"/>
  <c r="G59" i="1" s="1"/>
  <c r="Z8" i="4"/>
  <c r="H59" i="1" s="1"/>
  <c r="Z9" i="4"/>
  <c r="I59" i="1" s="1"/>
  <c r="Z10" i="4"/>
  <c r="J59" i="1" s="1"/>
  <c r="Z11" i="4"/>
  <c r="K59" i="1" s="1"/>
  <c r="Z12" i="4"/>
  <c r="L59" i="1" s="1"/>
  <c r="Z13" i="4"/>
  <c r="M59" i="1" s="1"/>
  <c r="Z14" i="4"/>
  <c r="N59" i="1" s="1"/>
  <c r="Z15" i="4"/>
  <c r="O59" i="1" s="1"/>
  <c r="Z16" i="4"/>
  <c r="P59" i="1" s="1"/>
  <c r="Z17" i="4"/>
  <c r="Q59" i="1" s="1"/>
  <c r="Z4" i="4"/>
  <c r="D59" i="1" s="1"/>
  <c r="X5" i="4"/>
  <c r="E57" i="1" s="1"/>
  <c r="X6" i="4"/>
  <c r="F57" i="1" s="1"/>
  <c r="X7" i="4"/>
  <c r="G57" i="1" s="1"/>
  <c r="X8" i="4"/>
  <c r="H57" i="1" s="1"/>
  <c r="X9" i="4"/>
  <c r="I57" i="1" s="1"/>
  <c r="X10" i="4"/>
  <c r="J57" i="1" s="1"/>
  <c r="X12" i="4"/>
  <c r="L57" i="1" s="1"/>
  <c r="X13" i="4"/>
  <c r="M57" i="1" s="1"/>
  <c r="X14" i="4"/>
  <c r="N57" i="1" s="1"/>
  <c r="X15" i="4"/>
  <c r="O57" i="1" s="1"/>
  <c r="X16" i="4"/>
  <c r="P57" i="1" s="1"/>
  <c r="X17" i="4"/>
  <c r="Q57" i="1" s="1"/>
  <c r="X4" i="4"/>
  <c r="D57" i="1" s="1"/>
  <c r="F20" i="4"/>
  <c r="F7" i="4"/>
  <c r="F8" i="4"/>
  <c r="F9" i="4"/>
  <c r="F10" i="4"/>
  <c r="F11" i="4"/>
  <c r="F13" i="4"/>
  <c r="F14" i="4"/>
  <c r="F15" i="4"/>
  <c r="F16" i="4"/>
  <c r="F17" i="4"/>
  <c r="F18" i="4"/>
  <c r="F19" i="4"/>
  <c r="F6" i="4"/>
  <c r="E51" i="1"/>
  <c r="F51" i="1"/>
  <c r="G51" i="1"/>
  <c r="H51" i="1"/>
  <c r="I51" i="1"/>
  <c r="AW45" i="12"/>
  <c r="J51" i="1" s="1"/>
  <c r="AW46" i="12"/>
  <c r="K51" i="1" s="1"/>
  <c r="AW47" i="12"/>
  <c r="L51" i="1" s="1"/>
  <c r="AW48" i="12"/>
  <c r="M51" i="1" s="1"/>
  <c r="AW49" i="12"/>
  <c r="N51" i="1" s="1"/>
  <c r="AW50" i="12"/>
  <c r="O51" i="1" s="1"/>
  <c r="AW51" i="12"/>
  <c r="P51" i="1" s="1"/>
  <c r="AW52" i="12"/>
  <c r="Q51" i="1" s="1"/>
  <c r="D51" i="1"/>
  <c r="AV40" i="12"/>
  <c r="AV41" i="12"/>
  <c r="AV42" i="12"/>
  <c r="AV43" i="12"/>
  <c r="AV44" i="12"/>
  <c r="AV45" i="12"/>
  <c r="J50" i="1" s="1"/>
  <c r="AV46" i="12"/>
  <c r="AV47" i="12"/>
  <c r="AV48" i="12"/>
  <c r="AV49" i="12"/>
  <c r="AV50" i="12"/>
  <c r="AV51" i="12"/>
  <c r="P50" i="1" s="1"/>
  <c r="AV52" i="12"/>
  <c r="AV39" i="12"/>
  <c r="AU40" i="12"/>
  <c r="E49" i="1" s="1"/>
  <c r="AU41" i="12"/>
  <c r="F49" i="1" s="1"/>
  <c r="AU42" i="12"/>
  <c r="G49" i="1" s="1"/>
  <c r="AU43" i="12"/>
  <c r="H49" i="1" s="1"/>
  <c r="AU44" i="12"/>
  <c r="I49" i="1" s="1"/>
  <c r="AU45" i="12"/>
  <c r="J49" i="1" s="1"/>
  <c r="AU46" i="12"/>
  <c r="K49" i="1" s="1"/>
  <c r="AU47" i="12"/>
  <c r="L49" i="1" s="1"/>
  <c r="AU48" i="12"/>
  <c r="M49" i="1" s="1"/>
  <c r="AU49" i="12"/>
  <c r="N49" i="1" s="1"/>
  <c r="AU50" i="12"/>
  <c r="O49" i="1" s="1"/>
  <c r="AU51" i="12"/>
  <c r="P49" i="1" s="1"/>
  <c r="AU52" i="12"/>
  <c r="Q49" i="1" s="1"/>
  <c r="AU39" i="12"/>
  <c r="D49" i="1" s="1"/>
  <c r="AT40" i="12"/>
  <c r="E48" i="1" s="1"/>
  <c r="AT41" i="12"/>
  <c r="F48" i="1" s="1"/>
  <c r="AT42" i="12"/>
  <c r="G48" i="1" s="1"/>
  <c r="AT43" i="12"/>
  <c r="H48" i="1" s="1"/>
  <c r="AT44" i="12"/>
  <c r="I48" i="1" s="1"/>
  <c r="AT45" i="12"/>
  <c r="J48" i="1" s="1"/>
  <c r="AT46" i="12"/>
  <c r="K48" i="1" s="1"/>
  <c r="AT47" i="12"/>
  <c r="L48" i="1" s="1"/>
  <c r="AT48" i="12"/>
  <c r="M48" i="1" s="1"/>
  <c r="AT49" i="12"/>
  <c r="N48" i="1" s="1"/>
  <c r="AT50" i="12"/>
  <c r="O48" i="1" s="1"/>
  <c r="AT51" i="12"/>
  <c r="P48" i="1" s="1"/>
  <c r="AT52" i="12"/>
  <c r="Q48" i="1" s="1"/>
  <c r="AT39" i="12"/>
  <c r="D48" i="1" s="1"/>
  <c r="AS40" i="12"/>
  <c r="E47" i="1" s="1"/>
  <c r="AS41" i="12"/>
  <c r="F47" i="1" s="1"/>
  <c r="AS42" i="12"/>
  <c r="G47" i="1" s="1"/>
  <c r="AS43" i="12"/>
  <c r="H47" i="1" s="1"/>
  <c r="AS44" i="12"/>
  <c r="I47" i="1" s="1"/>
  <c r="AS45" i="12"/>
  <c r="J47" i="1" s="1"/>
  <c r="AS46" i="12"/>
  <c r="K47" i="1" s="1"/>
  <c r="AS47" i="12"/>
  <c r="L47" i="1" s="1"/>
  <c r="AS48" i="12"/>
  <c r="M47" i="1" s="1"/>
  <c r="AS49" i="12"/>
  <c r="N47" i="1" s="1"/>
  <c r="AS50" i="12"/>
  <c r="O47" i="1" s="1"/>
  <c r="AS51" i="12"/>
  <c r="P47" i="1" s="1"/>
  <c r="AS52" i="12"/>
  <c r="Q47" i="1" s="1"/>
  <c r="AS39" i="12"/>
  <c r="D47" i="1" s="1"/>
  <c r="AR40" i="12"/>
  <c r="E46" i="1" s="1"/>
  <c r="AR41" i="12"/>
  <c r="F46" i="1" s="1"/>
  <c r="AR42" i="12"/>
  <c r="G46" i="1" s="1"/>
  <c r="AR43" i="12"/>
  <c r="H46" i="1" s="1"/>
  <c r="AR44" i="12"/>
  <c r="I46" i="1" s="1"/>
  <c r="AR45" i="12"/>
  <c r="J46" i="1" s="1"/>
  <c r="AR46" i="12"/>
  <c r="K46" i="1" s="1"/>
  <c r="AR47" i="12"/>
  <c r="L46" i="1" s="1"/>
  <c r="AR48" i="12"/>
  <c r="M46" i="1" s="1"/>
  <c r="AR49" i="12"/>
  <c r="N46" i="1" s="1"/>
  <c r="AR50" i="12"/>
  <c r="O46" i="1" s="1"/>
  <c r="AR51" i="12"/>
  <c r="P46" i="1" s="1"/>
  <c r="AR52" i="12"/>
  <c r="Q46" i="1" s="1"/>
  <c r="AR39" i="12"/>
  <c r="D46" i="1" s="1"/>
  <c r="AV24" i="12"/>
  <c r="E38" i="1" s="1"/>
  <c r="AV25" i="12"/>
  <c r="F38" i="1" s="1"/>
  <c r="AV26" i="12"/>
  <c r="G38" i="1" s="1"/>
  <c r="AV27" i="12"/>
  <c r="H38" i="1" s="1"/>
  <c r="I38" i="1"/>
  <c r="AV29" i="12"/>
  <c r="J38" i="1" s="1"/>
  <c r="AV30" i="12"/>
  <c r="K38" i="1" s="1"/>
  <c r="AV31" i="12"/>
  <c r="L38" i="1" s="1"/>
  <c r="AV32" i="12"/>
  <c r="M38" i="1" s="1"/>
  <c r="AV33" i="12"/>
  <c r="N38" i="1" s="1"/>
  <c r="AV34" i="12"/>
  <c r="O38" i="1" s="1"/>
  <c r="AV35" i="12"/>
  <c r="P38" i="1" s="1"/>
  <c r="AV36" i="12"/>
  <c r="Q38" i="1" s="1"/>
  <c r="D39" i="1"/>
  <c r="AV23" i="12"/>
  <c r="D38" i="1" s="1"/>
  <c r="AU24" i="12"/>
  <c r="E37" i="1" s="1"/>
  <c r="AU25" i="12"/>
  <c r="F37" i="1" s="1"/>
  <c r="AU26" i="12"/>
  <c r="G37" i="1" s="1"/>
  <c r="AU27" i="12"/>
  <c r="H37" i="1" s="1"/>
  <c r="AU28" i="12"/>
  <c r="I37" i="1" s="1"/>
  <c r="AU29" i="12"/>
  <c r="J37" i="1" s="1"/>
  <c r="AU30" i="12"/>
  <c r="K37" i="1" s="1"/>
  <c r="AU31" i="12"/>
  <c r="L37" i="1" s="1"/>
  <c r="AU32" i="12"/>
  <c r="M37" i="1" s="1"/>
  <c r="AU33" i="12"/>
  <c r="N37" i="1" s="1"/>
  <c r="AU34" i="12"/>
  <c r="O37" i="1" s="1"/>
  <c r="AU35" i="12"/>
  <c r="P37" i="1" s="1"/>
  <c r="AU36" i="12"/>
  <c r="Q37" i="1" s="1"/>
  <c r="AU23" i="12"/>
  <c r="D37" i="1" s="1"/>
  <c r="AT24" i="12"/>
  <c r="E36" i="1" s="1"/>
  <c r="AT25" i="12"/>
  <c r="F36" i="1" s="1"/>
  <c r="AT26" i="12"/>
  <c r="G36" i="1" s="1"/>
  <c r="AT27" i="12"/>
  <c r="H36" i="1" s="1"/>
  <c r="AT28" i="12"/>
  <c r="I36" i="1" s="1"/>
  <c r="AT29" i="12"/>
  <c r="J36" i="1" s="1"/>
  <c r="AT30" i="12"/>
  <c r="K36" i="1" s="1"/>
  <c r="AT31" i="12"/>
  <c r="L36" i="1" s="1"/>
  <c r="AT32" i="12"/>
  <c r="M36" i="1" s="1"/>
  <c r="AT33" i="12"/>
  <c r="N36" i="1" s="1"/>
  <c r="AT34" i="12"/>
  <c r="O36" i="1" s="1"/>
  <c r="AT35" i="12"/>
  <c r="P36" i="1" s="1"/>
  <c r="AT36" i="12"/>
  <c r="Q36" i="1" s="1"/>
  <c r="AT23" i="12"/>
  <c r="D36" i="1" s="1"/>
  <c r="AS24" i="12"/>
  <c r="E35" i="1" s="1"/>
  <c r="AS25" i="12"/>
  <c r="F35" i="1" s="1"/>
  <c r="AS26" i="12"/>
  <c r="G35" i="1" s="1"/>
  <c r="AS27" i="12"/>
  <c r="H35" i="1" s="1"/>
  <c r="AS28" i="12"/>
  <c r="I35" i="1" s="1"/>
  <c r="AS29" i="12"/>
  <c r="J35" i="1" s="1"/>
  <c r="AS30" i="12"/>
  <c r="K35" i="1" s="1"/>
  <c r="AS31" i="12"/>
  <c r="L35" i="1" s="1"/>
  <c r="AS32" i="12"/>
  <c r="M35" i="1" s="1"/>
  <c r="AS33" i="12"/>
  <c r="N35" i="1" s="1"/>
  <c r="AS34" i="12"/>
  <c r="O35" i="1" s="1"/>
  <c r="AS35" i="12"/>
  <c r="P35" i="1" s="1"/>
  <c r="AS36" i="12"/>
  <c r="Q35" i="1" s="1"/>
  <c r="AS23" i="12"/>
  <c r="D35" i="1" s="1"/>
  <c r="AR24" i="12"/>
  <c r="E34" i="1" s="1"/>
  <c r="AR25" i="12"/>
  <c r="F34" i="1" s="1"/>
  <c r="AR26" i="12"/>
  <c r="G34" i="1" s="1"/>
  <c r="AR27" i="12"/>
  <c r="H34" i="1" s="1"/>
  <c r="AR28" i="12"/>
  <c r="I34" i="1" s="1"/>
  <c r="AR29" i="12"/>
  <c r="J34" i="1" s="1"/>
  <c r="AR30" i="12"/>
  <c r="K34" i="1" s="1"/>
  <c r="AR31" i="12"/>
  <c r="L34" i="1" s="1"/>
  <c r="AR32" i="12"/>
  <c r="M34" i="1" s="1"/>
  <c r="AR33" i="12"/>
  <c r="N34" i="1" s="1"/>
  <c r="AR34" i="12"/>
  <c r="O34" i="1" s="1"/>
  <c r="AR35" i="12"/>
  <c r="P34" i="1" s="1"/>
  <c r="AR36" i="12"/>
  <c r="Q34" i="1" s="1"/>
  <c r="AR23" i="12"/>
  <c r="D34" i="1" s="1"/>
  <c r="AR6" i="12"/>
  <c r="D22" i="1" s="1"/>
  <c r="Q39" i="1"/>
  <c r="P39" i="1"/>
  <c r="O39" i="1"/>
  <c r="N39" i="1"/>
  <c r="M39" i="1"/>
  <c r="L39" i="1"/>
  <c r="K39" i="1"/>
  <c r="J39" i="1"/>
  <c r="G39" i="1"/>
  <c r="F39" i="1"/>
  <c r="E39" i="1"/>
  <c r="AW19" i="12"/>
  <c r="Q27" i="1" s="1"/>
  <c r="AW7" i="12"/>
  <c r="E27" i="1" s="1"/>
  <c r="AW8" i="12"/>
  <c r="F27" i="1" s="1"/>
  <c r="AW9" i="12"/>
  <c r="G27" i="1" s="1"/>
  <c r="AW10" i="12"/>
  <c r="H27" i="1" s="1"/>
  <c r="I27" i="1"/>
  <c r="AW12" i="12"/>
  <c r="J27" i="1" s="1"/>
  <c r="AW13" i="12"/>
  <c r="K27" i="1" s="1"/>
  <c r="AW14" i="12"/>
  <c r="L27" i="1" s="1"/>
  <c r="AW15" i="12"/>
  <c r="M27" i="1" s="1"/>
  <c r="AW16" i="12"/>
  <c r="N27" i="1" s="1"/>
  <c r="AW17" i="12"/>
  <c r="O27" i="1" s="1"/>
  <c r="AW18" i="12"/>
  <c r="P27" i="1" s="1"/>
  <c r="AV7" i="12"/>
  <c r="E26" i="1" s="1"/>
  <c r="AV8" i="12"/>
  <c r="AV9" i="12"/>
  <c r="AV10" i="12"/>
  <c r="AV11" i="12"/>
  <c r="AV12" i="12"/>
  <c r="AV13" i="12"/>
  <c r="K26" i="1" s="1"/>
  <c r="AV14" i="12"/>
  <c r="AV15" i="12"/>
  <c r="AV16" i="12"/>
  <c r="AV17" i="12"/>
  <c r="AV18" i="12"/>
  <c r="AV19" i="12"/>
  <c r="Q26" i="1" s="1"/>
  <c r="AU7" i="12"/>
  <c r="E25" i="1" s="1"/>
  <c r="AU8" i="12"/>
  <c r="F25" i="1" s="1"/>
  <c r="AU9" i="12"/>
  <c r="G25" i="1" s="1"/>
  <c r="AU10" i="12"/>
  <c r="H25" i="1" s="1"/>
  <c r="AU11" i="12"/>
  <c r="I25" i="1" s="1"/>
  <c r="AU12" i="12"/>
  <c r="J25" i="1" s="1"/>
  <c r="AU13" i="12"/>
  <c r="K25" i="1" s="1"/>
  <c r="AU14" i="12"/>
  <c r="L25" i="1" s="1"/>
  <c r="AU15" i="12"/>
  <c r="M25" i="1" s="1"/>
  <c r="AU16" i="12"/>
  <c r="N25" i="1" s="1"/>
  <c r="AU17" i="12"/>
  <c r="O25" i="1" s="1"/>
  <c r="AU18" i="12"/>
  <c r="P25" i="1" s="1"/>
  <c r="AU19" i="12"/>
  <c r="Q25" i="1" s="1"/>
  <c r="AU6" i="12"/>
  <c r="D25" i="1" s="1"/>
  <c r="AT8" i="12"/>
  <c r="F24" i="1" s="1"/>
  <c r="AT7" i="12"/>
  <c r="E24" i="1" s="1"/>
  <c r="AT9" i="12"/>
  <c r="G24" i="1" s="1"/>
  <c r="AT10" i="12"/>
  <c r="H24" i="1" s="1"/>
  <c r="AT11" i="12"/>
  <c r="I24" i="1" s="1"/>
  <c r="AT12" i="12"/>
  <c r="J24" i="1" s="1"/>
  <c r="AT13" i="12"/>
  <c r="K24" i="1" s="1"/>
  <c r="AT14" i="12"/>
  <c r="L24" i="1" s="1"/>
  <c r="AT15" i="12"/>
  <c r="M24" i="1" s="1"/>
  <c r="AT16" i="12"/>
  <c r="N24" i="1" s="1"/>
  <c r="AT17" i="12"/>
  <c r="O24" i="1" s="1"/>
  <c r="AT18" i="12"/>
  <c r="P24" i="1" s="1"/>
  <c r="AT19" i="12"/>
  <c r="Q24" i="1" s="1"/>
  <c r="AS7" i="12"/>
  <c r="E23" i="1" s="1"/>
  <c r="AS8" i="12"/>
  <c r="F23" i="1" s="1"/>
  <c r="AS9" i="12"/>
  <c r="G23" i="1" s="1"/>
  <c r="AS10" i="12"/>
  <c r="H23" i="1" s="1"/>
  <c r="AS11" i="12"/>
  <c r="I23" i="1" s="1"/>
  <c r="AS12" i="12"/>
  <c r="J23" i="1" s="1"/>
  <c r="AS13" i="12"/>
  <c r="K23" i="1" s="1"/>
  <c r="AS14" i="12"/>
  <c r="L23" i="1" s="1"/>
  <c r="AS15" i="12"/>
  <c r="M23" i="1" s="1"/>
  <c r="AS16" i="12"/>
  <c r="N23" i="1" s="1"/>
  <c r="AS17" i="12"/>
  <c r="O23" i="1" s="1"/>
  <c r="AS18" i="12"/>
  <c r="P23" i="1" s="1"/>
  <c r="AS19" i="12"/>
  <c r="Q23" i="1" s="1"/>
  <c r="AW6" i="12"/>
  <c r="D27" i="1" s="1"/>
  <c r="AV6" i="12"/>
  <c r="D26" i="1" s="1"/>
  <c r="AT6" i="12"/>
  <c r="D24" i="1" s="1"/>
  <c r="AS6" i="12"/>
  <c r="D23" i="1" s="1"/>
  <c r="AR7" i="12"/>
  <c r="E22" i="1" s="1"/>
  <c r="AR8" i="12"/>
  <c r="F22" i="1" s="1"/>
  <c r="AR9" i="12"/>
  <c r="G22" i="1" s="1"/>
  <c r="AR10" i="12"/>
  <c r="H22" i="1" s="1"/>
  <c r="AR11" i="12"/>
  <c r="I22" i="1" s="1"/>
  <c r="AR12" i="12"/>
  <c r="J22" i="1" s="1"/>
  <c r="AR13" i="12"/>
  <c r="K22" i="1" s="1"/>
  <c r="AR14" i="12"/>
  <c r="L22" i="1" s="1"/>
  <c r="AR15" i="12"/>
  <c r="M22" i="1" s="1"/>
  <c r="AR16" i="12"/>
  <c r="N22" i="1" s="1"/>
  <c r="AR17" i="12"/>
  <c r="O22" i="1" s="1"/>
  <c r="AR18" i="12"/>
  <c r="P22" i="1" s="1"/>
  <c r="AR19" i="12"/>
  <c r="Q22" i="1" s="1"/>
  <c r="AG12" i="5" l="1"/>
  <c r="M92" i="1"/>
  <c r="G92" i="1"/>
  <c r="P93" i="1"/>
  <c r="J93" i="1"/>
  <c r="P94" i="1"/>
  <c r="J94" i="1"/>
  <c r="E93" i="1"/>
  <c r="L95" i="1"/>
  <c r="F95" i="1"/>
  <c r="P96" i="1"/>
  <c r="J96" i="1"/>
  <c r="D97" i="1"/>
  <c r="K97" i="1"/>
  <c r="E97" i="1"/>
  <c r="L92" i="1"/>
  <c r="F92" i="1"/>
  <c r="O93" i="1"/>
  <c r="I93" i="1"/>
  <c r="O94" i="1"/>
  <c r="I94" i="1"/>
  <c r="Q95" i="1"/>
  <c r="Q86" i="1"/>
  <c r="K95" i="1"/>
  <c r="E95" i="1"/>
  <c r="O96" i="1"/>
  <c r="I96" i="1"/>
  <c r="P97" i="1"/>
  <c r="AG11" i="5"/>
  <c r="J97" i="1"/>
  <c r="Q97" i="1"/>
  <c r="Q88" i="1"/>
  <c r="Q83" i="1"/>
  <c r="Q92" i="1"/>
  <c r="K92" i="1"/>
  <c r="E92" i="1"/>
  <c r="N93" i="1"/>
  <c r="H93" i="1"/>
  <c r="N94" i="1"/>
  <c r="H94" i="1"/>
  <c r="P95" i="1"/>
  <c r="J95" i="1"/>
  <c r="D94" i="1"/>
  <c r="N96" i="1"/>
  <c r="H96" i="1"/>
  <c r="O97" i="1"/>
  <c r="I97" i="1"/>
  <c r="P92" i="1"/>
  <c r="J92" i="1"/>
  <c r="D92" i="1"/>
  <c r="M93" i="1"/>
  <c r="G93" i="1"/>
  <c r="M94" i="1"/>
  <c r="G94" i="1"/>
  <c r="O95" i="1"/>
  <c r="I95" i="1"/>
  <c r="D95" i="1"/>
  <c r="M96" i="1"/>
  <c r="G96" i="1"/>
  <c r="AG15" i="5"/>
  <c r="N97" i="1"/>
  <c r="H97" i="1"/>
  <c r="O92" i="1"/>
  <c r="I92" i="1"/>
  <c r="D93" i="1"/>
  <c r="L93" i="1"/>
  <c r="F93" i="1"/>
  <c r="L94" i="1"/>
  <c r="F94" i="1"/>
  <c r="N95" i="1"/>
  <c r="H95" i="1"/>
  <c r="D96" i="1"/>
  <c r="F96" i="1"/>
  <c r="M97" i="1"/>
  <c r="G97" i="1"/>
  <c r="N92" i="1"/>
  <c r="H92" i="1"/>
  <c r="Q93" i="1"/>
  <c r="Q84" i="1"/>
  <c r="K93" i="1"/>
  <c r="Q85" i="1"/>
  <c r="Q94" i="1"/>
  <c r="K94" i="1"/>
  <c r="E94" i="1"/>
  <c r="M95" i="1"/>
  <c r="G95" i="1"/>
  <c r="AG18" i="5"/>
  <c r="Q96" i="1"/>
  <c r="Q87" i="1"/>
  <c r="AG6" i="5"/>
  <c r="E96" i="1"/>
  <c r="L97" i="1"/>
  <c r="AG7" i="5"/>
  <c r="F97" i="1"/>
  <c r="AD16" i="4"/>
  <c r="AD13" i="4"/>
  <c r="M62" i="1"/>
  <c r="AD10" i="4"/>
  <c r="AD12" i="4"/>
  <c r="L62" i="1"/>
  <c r="AD7" i="4"/>
  <c r="G61" i="1"/>
  <c r="AD17" i="4"/>
  <c r="Q62" i="1"/>
  <c r="AD11" i="4"/>
  <c r="K61" i="1"/>
  <c r="D64" i="1"/>
  <c r="AH432" i="4"/>
  <c r="D68" i="1" s="1"/>
  <c r="AD5" i="4"/>
  <c r="E62" i="1"/>
  <c r="AD9" i="4"/>
  <c r="I62" i="1"/>
  <c r="AD6" i="4"/>
  <c r="F61" i="1"/>
  <c r="AD4" i="4"/>
  <c r="D62" i="1"/>
  <c r="AX49" i="12"/>
  <c r="N50" i="1"/>
  <c r="AX18" i="12"/>
  <c r="P26" i="1"/>
  <c r="AX12" i="12"/>
  <c r="J26" i="1"/>
  <c r="AX17" i="12"/>
  <c r="O26" i="1"/>
  <c r="AX11" i="12"/>
  <c r="I26" i="1"/>
  <c r="AX39" i="12"/>
  <c r="D50" i="1"/>
  <c r="AX16" i="12"/>
  <c r="N26" i="1"/>
  <c r="AX10" i="12"/>
  <c r="H26" i="1"/>
  <c r="N29" i="1"/>
  <c r="AX52" i="12"/>
  <c r="Q50" i="1"/>
  <c r="AX46" i="12"/>
  <c r="K50" i="1"/>
  <c r="AX40" i="12"/>
  <c r="E50" i="1"/>
  <c r="AX47" i="12"/>
  <c r="L50" i="1"/>
  <c r="AX9" i="12"/>
  <c r="G26" i="1"/>
  <c r="N41" i="1"/>
  <c r="AX43" i="12"/>
  <c r="H50" i="1"/>
  <c r="AX48" i="12"/>
  <c r="M50" i="1"/>
  <c r="AX42" i="12"/>
  <c r="G50" i="1"/>
  <c r="AX41" i="12"/>
  <c r="F50" i="1"/>
  <c r="AX15" i="12"/>
  <c r="M26" i="1"/>
  <c r="AX14" i="12"/>
  <c r="L26" i="1"/>
  <c r="AX8" i="12"/>
  <c r="F26" i="1"/>
  <c r="N53" i="1"/>
  <c r="AX50" i="12"/>
  <c r="O50" i="1"/>
  <c r="AX44" i="12"/>
  <c r="I50" i="1"/>
  <c r="AX7" i="12"/>
  <c r="AX23" i="12"/>
  <c r="AX13" i="12"/>
  <c r="AX51" i="12"/>
  <c r="AX45" i="12"/>
  <c r="AX32" i="12"/>
  <c r="AX26" i="12"/>
  <c r="AX31" i="12"/>
  <c r="AX25" i="12"/>
  <c r="AX36" i="12"/>
  <c r="AX30" i="12"/>
  <c r="AX24" i="12"/>
  <c r="AX6" i="12"/>
  <c r="AX35" i="12"/>
  <c r="AX29" i="12"/>
  <c r="AX19" i="12"/>
  <c r="AX34" i="12"/>
  <c r="AX33" i="12"/>
  <c r="AX27" i="12"/>
  <c r="AD14" i="4"/>
  <c r="AG14" i="5"/>
  <c r="AG10" i="5"/>
  <c r="AG17" i="5"/>
  <c r="AG13" i="5"/>
  <c r="AG9" i="5"/>
  <c r="AD8" i="4"/>
  <c r="AG5" i="5"/>
  <c r="AG16" i="5"/>
  <c r="AG8" i="5"/>
  <c r="AD15" i="4"/>
  <c r="G19" i="12" l="1"/>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2" i="1" s="1"/>
  <c r="S5" i="3"/>
  <c r="E13" i="1" s="1"/>
  <c r="S6" i="3"/>
  <c r="F13" i="1" s="1"/>
  <c r="S7" i="3"/>
  <c r="G13" i="1" s="1"/>
  <c r="S8" i="3"/>
  <c r="H13" i="1" s="1"/>
  <c r="S9" i="3"/>
  <c r="I13" i="1" s="1"/>
  <c r="S10" i="3"/>
  <c r="J13" i="1" s="1"/>
  <c r="S11" i="3"/>
  <c r="K13" i="1" s="1"/>
  <c r="S12" i="3"/>
  <c r="L13" i="1" s="1"/>
  <c r="S13" i="3"/>
  <c r="M13" i="1" s="1"/>
  <c r="S14" i="3"/>
  <c r="N13" i="1" s="1"/>
  <c r="S15" i="3"/>
  <c r="O13" i="1" s="1"/>
  <c r="S16" i="3"/>
  <c r="P13" i="1" s="1"/>
  <c r="S17" i="3"/>
  <c r="Q13" i="1" s="1"/>
  <c r="R5" i="3"/>
  <c r="E12" i="1" s="1"/>
  <c r="R6" i="3"/>
  <c r="F12" i="1" s="1"/>
  <c r="R7" i="3"/>
  <c r="G12" i="1" s="1"/>
  <c r="R8" i="3"/>
  <c r="H12" i="1" s="1"/>
  <c r="R9" i="3"/>
  <c r="I12" i="1" s="1"/>
  <c r="R10" i="3"/>
  <c r="J12" i="1" s="1"/>
  <c r="R11" i="3"/>
  <c r="K12" i="1" s="1"/>
  <c r="R13" i="3"/>
  <c r="M12" i="1" s="1"/>
  <c r="R14" i="3"/>
  <c r="N12" i="1" s="1"/>
  <c r="R15" i="3"/>
  <c r="O12" i="1" s="1"/>
  <c r="R16" i="3"/>
  <c r="P12" i="1" s="1"/>
  <c r="R17" i="3"/>
  <c r="Q12"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3" i="1" s="1"/>
  <c r="R4" i="3"/>
  <c r="D12" i="1" s="1"/>
  <c r="Q4" i="3"/>
  <c r="D11" i="1" s="1"/>
  <c r="P4" i="3"/>
  <c r="D10" i="1" s="1"/>
  <c r="O17" i="3"/>
  <c r="O5" i="3"/>
  <c r="E9" i="1" s="1"/>
  <c r="O6" i="3"/>
  <c r="F9" i="1" s="1"/>
  <c r="O7" i="3"/>
  <c r="G9" i="1" s="1"/>
  <c r="O8" i="3"/>
  <c r="H9" i="1" s="1"/>
  <c r="I9" i="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T11" i="3"/>
  <c r="T10" i="3"/>
  <c r="T14" i="3"/>
  <c r="T16" i="3"/>
  <c r="Z6" i="3"/>
  <c r="Z7" i="3" s="1"/>
  <c r="N15" i="1" s="1"/>
  <c r="T5" i="3"/>
  <c r="T4" i="3"/>
  <c r="T13" i="3"/>
  <c r="T7" i="3"/>
  <c r="T6" i="3"/>
  <c r="T8" i="3"/>
  <c r="T9" i="3"/>
  <c r="T17" i="3"/>
  <c r="T15" i="3"/>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F73" i="1"/>
  <c r="G73" i="1"/>
  <c r="H73" i="1"/>
  <c r="J73" i="1"/>
  <c r="K73" i="1"/>
  <c r="L73" i="1"/>
  <c r="M73" i="1"/>
  <c r="N73" i="1"/>
  <c r="O73" i="1"/>
  <c r="P73" i="1"/>
  <c r="Q73" i="1"/>
  <c r="N17" i="1" l="1"/>
  <c r="AH291" i="4"/>
  <c r="D66"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<sst xmlns="http://schemas.openxmlformats.org/spreadsheetml/2006/main" count="3200" uniqueCount="437">
  <si>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</si>
  <si>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</si>
  <si>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</si>
  <si>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</si>
  <si>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</si>
  <si>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</si>
  <si>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</si>
  <si>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</si>
  <si>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</si>
  <si>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</si>
  <si>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</si>
  <si>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</si>
  <si>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</si>
  <si>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</si>
  <si>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</si>
  <si>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</si>
  <si>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</si>
  <si>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</si>
  <si>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</si>
  <si>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</si>
  <si>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</si>
  <si>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</si>
  <si>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</si>
  <si>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</si>
  <si>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</si>
  <si>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</si>
  <si>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</si>
  <si>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</si>
  <si>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</si>
  <si>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</si>
  <si>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</si>
  <si>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</si>
  <si>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</si>
  <si>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</si>
  <si>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</si>
  <si>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</si>
  <si>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</si>
  <si>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</si>
  <si>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</si>
  <si>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</si>
  <si>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</si>
  <si>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</si>
  <si>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</si>
  <si>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</si>
  <si>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</si>
  <si>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</si>
  <si>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</si>
  <si>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</si>
  <si>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</si>
  <si>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</si>
  <si>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</si>
  <si>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</si>
  <si>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</si>
  <si>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</si>
  <si>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</si>
  <si>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</si>
  <si>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</si>
  <si>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</si>
  <si>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</si>
  <si>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</si>
  <si>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</si>
  <si>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</si>
  <si>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</si>
  <si>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</si>
  <si>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</si>
  <si>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</si>
  <si>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</si>
  <si>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</si>
  <si>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</si>
  <si>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</si>
  <si>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</si>
  <si>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</si>
  <si>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</si>
  <si>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</si>
  <si>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</si>
  <si>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</si>
  <si>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</si>
  <si>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</si>
  <si>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</si>
  <si>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</si>
  <si>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</si>
  <si>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</si>
  <si>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</si>
  <si>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</si>
  <si>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</si>
  <si>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</si>
  <si>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</si>
  <si>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</si>
  <si>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</si>
  <si>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</si>
  <si>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</si>
  <si>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</si>
  <si>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</si>
  <si>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</si>
  <si>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</si>
  <si>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</si>
  <si>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</si>
  <si>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</si>
  <si>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</si>
  <si>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</si>
  <si>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</si>
  <si>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</si>
  <si>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</si>
  <si>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</si>
  <si>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</si>
  <si>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</si>
  <si>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</si>
  <si>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</si>
  <si>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</si>
  <si>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</si>
  <si>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</si>
  <si>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</si>
  <si>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</si>
  <si>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</si>
  <si>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</si>
  <si>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</si>
  <si>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</si>
  <si>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</si>
  <si>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</si>
  <si>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</si>
  <si>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</si>
  <si>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</si>
  <si>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</si>
  <si>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</si>
  <si>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</si>
  <si>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</si>
  <si>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</si>
  <si>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</si>
  <si>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</si>
  <si>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</si>
  <si>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</si>
  <si>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</si>
  <si>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</si>
  <si>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</si>
  <si>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</si>
  <si>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</si>
  <si>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</si>
  <si>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</si>
  <si>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</si>
  <si>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</si>
  <si>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</si>
  <si>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</si>
  <si>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</si>
  <si>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</si>
  <si>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</si>
  <si>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</si>
  <si>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</si>
  <si>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</si>
  <si>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</si>
  <si>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</si>
  <si>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</si>
  <si>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</si>
  <si>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</si>
  <si>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</si>
  <si>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</si>
  <si>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</si>
  <si>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</si>
  <si>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</si>
  <si>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</si>
  <si>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</si>
  <si>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</si>
  <si>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</si>
  <si>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</si>
  <si>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</si>
  <si>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</si>
  <si>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</si>
  <si>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</si>
  <si>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</si>
  <si>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</si>
  <si>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</si>
  <si>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</si>
  <si>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</si>
  <si>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</si>
  <si>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</si>
  <si>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</si>
  <si>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</si>
  <si>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</si>
  <si>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</si>
  <si>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</si>
  <si>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</si>
  <si>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</si>
  <si>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</si>
  <si>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</si>
  <si>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</si>
  <si>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</si>
  <si>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</si>
  <si>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</si>
  <si>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</si>
  <si>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</si>
  <si>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</si>
  <si>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</si>
  <si>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</si>
  <si>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</si>
  <si>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</si>
  <si>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</si>
  <si>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</si>
  <si>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</si>
  <si>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</si>
  <si>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</si>
  <si>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</si>
  <si>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</si>
  <si>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</si>
  <si>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</si>
  <si>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</si>
  <si>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</si>
  <si>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</si>
  <si>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</si>
  <si>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</si>
  <si>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</si>
  <si>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</si>
  <si>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</si>
  <si>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</si>
  <si>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</si>
  <si>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</si>
  <si>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</si>
  <si>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</si>
  <si>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</si>
  <si>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</si>
  <si>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</si>
  <si>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</si>
  <si>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</si>
  <si>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</si>
  <si>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</si>
  <si>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</si>
  <si>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</si>
  <si>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</si>
  <si>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</si>
  <si>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</si>
  <si>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</si>
  <si>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</si>
  <si>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</si>
  <si>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</si>
  <si>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</si>
  <si>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</si>
  <si>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</si>
  <si>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</si>
  <si>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</si>
  <si>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</si>
  <si>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</si>
  <si>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</si>
  <si>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</si>
  <si>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</si>
  <si>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</si>
  <si>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</si>
  <si>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</si>
  <si>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</si>
  <si>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</si>
  <si>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</si>
  <si>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</si>
  <si>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</si>
  <si>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</si>
  <si>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</si>
  <si>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</si>
  <si>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</si>
  <si>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</si>
  <si>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</si>
  <si>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</si>
  <si>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</si>
  <si>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</si>
  <si>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</si>
  <si>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</si>
  <si>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</si>
  <si>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</si>
  <si>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</si>
  <si>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</si>
  <si>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</si>
  <si>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</si>
  <si>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</si>
  <si>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</si>
  <si>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</si>
  <si>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</si>
  <si>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</si>
  <si>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</si>
  <si>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</si>
  <si>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</si>
  <si>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</si>
  <si>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</si>
  <si>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</si>
  <si>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</si>
  <si>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</si>
  <si>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</si>
  <si>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</si>
  <si>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</si>
  <si>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</si>
  <si>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</si>
  <si>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</si>
  <si>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</si>
  <si>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</si>
  <si>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</si>
  <si>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</si>
  <si>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</si>
  <si>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</si>
  <si>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</si>
  <si>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</si>
  <si>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</si>
  <si>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</si>
  <si>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</si>
  <si>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</si>
  <si>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</si>
  <si>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</si>
  <si>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</si>
  <si>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</si>
  <si>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</si>
  <si>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</si>
  <si>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</si>
  <si>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</si>
  <si>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</si>
  <si>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</si>
  <si>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</si>
  <si>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</si>
  <si>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</si>
  <si>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</si>
  <si>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</si>
  <si>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</si>
  <si>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</si>
  <si>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</si>
  <si>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</si>
  <si>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</si>
  <si>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</si>
  <si>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</si>
  <si>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</si>
  <si>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</si>
  <si>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</si>
  <si>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</si>
  <si>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</si>
  <si>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</si>
  <si>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</si>
  <si>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</si>
  <si>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</si>
  <si>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</si>
  <si>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</si>
  <si>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</si>
  <si>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</si>
  <si>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</si>
  <si>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</si>
  <si>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</si>
  <si>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</si>
  <si>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</si>
  <si>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</si>
  <si>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</si>
  <si>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</si>
  <si>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</si>
  <si>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</si>
  <si>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</si>
  <si>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</si>
  <si>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</si>
  <si>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</si>
  <si>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</si>
  <si>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</si>
  <si>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</si>
  <si>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</si>
  <si>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</si>
  <si>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24/12/18</t>
  </si>
  <si>
    <t>25/12/18</t>
  </si>
  <si>
    <t>26/12/18</t>
  </si>
  <si>
    <t>27/12/18</t>
  </si>
  <si>
    <t>28/12/18</t>
  </si>
  <si>
    <t>29/12/18</t>
  </si>
  <si>
    <t>30/12/18</t>
  </si>
  <si>
    <t>Week 4 Total</t>
  </si>
  <si>
    <t>31/12/18</t>
  </si>
  <si>
    <t>01/01/19</t>
  </si>
  <si>
    <t>02/01/19</t>
  </si>
  <si>
    <t>03/01/19</t>
  </si>
  <si>
    <t>04/01/19</t>
  </si>
  <si>
    <t>05/01/19</t>
  </si>
  <si>
    <t>06/01/19</t>
  </si>
  <si>
    <t>Week 5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</si>
  <si>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
Note that the vertical axis on the core beds and total beds charts do not start at zero.</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</si>
  <si>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</si>
  <si>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</si>
  <si>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</si>
  <si>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</si>
  <si>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</si>
  <si>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</si>
  <si>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</si>
  <si>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</si>
  <si>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</si>
  <si>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</si>
  <si>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</si>
  <si>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</si>
  <si>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</si>
  <si>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</si>
  <si>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</si>
  <si>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</si>
  <si>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</si>
  <si>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Week 6 Total</t>
  </si>
  <si>
    <t>07/01/19</t>
  </si>
  <si>
    <t>08/01/19</t>
  </si>
  <si>
    <t>09/01/19</t>
  </si>
  <si>
    <t>10/01/19</t>
  </si>
  <si>
    <t>11/01/19</t>
  </si>
  <si>
    <t>12/01/19</t>
  </si>
  <si>
    <t>13/01/19</t>
  </si>
  <si>
    <t xml:space="preserve"> Core beds:</t>
  </si>
  <si>
    <t>Week 7 Total</t>
  </si>
  <si>
    <t>14/01/19</t>
  </si>
  <si>
    <t>15/01/19</t>
  </si>
  <si>
    <t>16/01/19</t>
  </si>
  <si>
    <t>17/01/19</t>
  </si>
  <si>
    <t>18/01/19</t>
  </si>
  <si>
    <t>19/01/19</t>
  </si>
  <si>
    <t>20/01/19</t>
  </si>
  <si>
    <t>Week 8 Total</t>
  </si>
  <si>
    <t>21/01/19</t>
  </si>
  <si>
    <t>22/01/19</t>
  </si>
  <si>
    <t>23/01/19</t>
  </si>
  <si>
    <t>24/01/19</t>
  </si>
  <si>
    <t>25/01/19</t>
  </si>
  <si>
    <t>26/01/19</t>
  </si>
  <si>
    <t>27/01/19</t>
  </si>
  <si>
    <t>The data shows the average number of patients per day with stays of 7, 14 and 21 days or more.</t>
  </si>
  <si>
    <t>Definition: Beds occupied by patients with a length of stay of 7, 14 and 21 days or more.</t>
  </si>
  <si>
    <t>Week 9 Total</t>
  </si>
  <si>
    <t>28/01/19</t>
  </si>
  <si>
    <t>29/01/19</t>
  </si>
  <si>
    <t>30/01/19</t>
  </si>
  <si>
    <t>31/01/19</t>
  </si>
  <si>
    <t>01/02/19</t>
  </si>
  <si>
    <t>02/02/19</t>
  </si>
  <si>
    <t>03/02/19</t>
  </si>
  <si>
    <t>Week 10 Total</t>
  </si>
  <si>
    <t>04/02/19</t>
  </si>
  <si>
    <t>05/02/19</t>
  </si>
  <si>
    <t>06/02/19</t>
  </si>
  <si>
    <t>07/02/19</t>
  </si>
  <si>
    <t>08/02/19</t>
  </si>
  <si>
    <t>09/02/19</t>
  </si>
  <si>
    <t>10/02/19</t>
  </si>
  <si>
    <t>Week 11 Total</t>
  </si>
  <si>
    <t>11/02/19</t>
  </si>
  <si>
    <t>12/02/19</t>
  </si>
  <si>
    <t>13/02/19</t>
  </si>
  <si>
    <t>14/02/19</t>
  </si>
  <si>
    <t>15/02/19</t>
  </si>
  <si>
    <t>16/02/19</t>
  </si>
  <si>
    <t>17/02/19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</si>
</sst>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9">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0" fillId="0" borderId="0" xfId="0" applyNumberFormat="1"/>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7" fillId="0" borderId="0" xfId="0" applyFont="1" applyAlignment="1">
      <alignment horizontal="left" vertical="top" wrapText="1"/>
    </xf>
    <xf numFmtId="0" fontId="0" fillId="3" borderId="0" xfId="0" applyFill="1" applyAlignment="1">
      <alignment horizontal="left" vertical="center" wrapText="1"/>
    </xf>
    <xf numFmtId="0" fontId="6" fillId="7" borderId="0" xfId="0" applyFont="1" applyFill="1" applyAlignment="1">
      <alignment horizontal="center" vertical="center" textRotation="90"/>
    </xf>
    <xf numFmtId="0" fontId="8" fillId="0" borderId="0" xfId="0" applyFont="1" applyAlignment="1">
      <alignment horizontal="left" vertical="top" wrapText="1"/>
    </xf>
    <xf numFmtId="0" fontId="3" fillId="3" borderId="5" xfId="0" applyFont="1" applyFill="1" applyBorder="1" applyAlignment="1">
      <alignment horizontal="center"/>
    </xf>
    <xf numFmtId="0" fontId="0" fillId="2"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4" fillId="0" borderId="0" xfId="0" applyFont="1" applyAlignment="1">
      <alignment horizontal="center"/>
    </xf>
    <xf numFmtId="2"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12" Type="http://schemas.openxmlformats.org/officeDocument/2006/relationships/customXml" Target="../customXml/item51.xml"/><Relationship Id="rId16" Type="http://schemas.openxmlformats.org/officeDocument/2006/relationships/pivotCacheDefinition" Target="pivotCache/pivotCacheDefinition3.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28" Type="http://schemas.openxmlformats.org/officeDocument/2006/relationships/customXml" Target="../customXml/item67.xml"/><Relationship Id="rId5" Type="http://schemas.openxmlformats.org/officeDocument/2006/relationships/worksheet" Target="worksheets/sheet5.xml"/><Relationship Id="rId90" Type="http://schemas.openxmlformats.org/officeDocument/2006/relationships/customXml" Target="../customXml/item29.xml"/><Relationship Id="rId95" Type="http://schemas.openxmlformats.org/officeDocument/2006/relationships/customXml" Target="../customXml/item34.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13" Type="http://schemas.openxmlformats.org/officeDocument/2006/relationships/customXml" Target="../customXml/item52.xml"/><Relationship Id="rId118" Type="http://schemas.openxmlformats.org/officeDocument/2006/relationships/customXml" Target="../customXml/item57.xml"/><Relationship Id="rId126" Type="http://schemas.openxmlformats.org/officeDocument/2006/relationships/customXml" Target="../customXml/item6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1.xml"/><Relationship Id="rId80" Type="http://schemas.openxmlformats.org/officeDocument/2006/relationships/customXml" Target="../customXml/item19.xml"/><Relationship Id="rId85" Type="http://schemas.openxmlformats.org/officeDocument/2006/relationships/customXml" Target="../customXml/item24.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sheetMetadata" Target="metadata.xml"/><Relationship Id="rId67" Type="http://schemas.openxmlformats.org/officeDocument/2006/relationships/customXml" Target="../customXml/item6.xml"/><Relationship Id="rId103" Type="http://schemas.openxmlformats.org/officeDocument/2006/relationships/customXml" Target="../customXml/item42.xml"/><Relationship Id="rId108" Type="http://schemas.openxmlformats.org/officeDocument/2006/relationships/customXml" Target="../customXml/item47.xml"/><Relationship Id="rId116" Type="http://schemas.openxmlformats.org/officeDocument/2006/relationships/customXml" Target="../customXml/item55.xml"/><Relationship Id="rId124" Type="http://schemas.openxmlformats.org/officeDocument/2006/relationships/customXml" Target="../customXml/item63.xml"/><Relationship Id="rId129" Type="http://schemas.openxmlformats.org/officeDocument/2006/relationships/customXml" Target="../customXml/item68.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pivotCacheDefinition" Target="pivotCache/pivotCacheDefinition41.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96" Type="http://schemas.openxmlformats.org/officeDocument/2006/relationships/customXml" Target="../customXml/item35.xml"/><Relationship Id="rId111"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styles" Target="styles.xml"/><Relationship Id="rId106" Type="http://schemas.openxmlformats.org/officeDocument/2006/relationships/customXml" Target="../customXml/item45.xml"/><Relationship Id="rId114" Type="http://schemas.openxmlformats.org/officeDocument/2006/relationships/customXml" Target="../customXml/item53.xml"/><Relationship Id="rId119" Type="http://schemas.openxmlformats.org/officeDocument/2006/relationships/customXml" Target="../customXml/item58.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microsoft.com/office/2007/relationships/customDataProps" Target="customData/itemProps1.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30"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61" Type="http://schemas.openxmlformats.org/officeDocument/2006/relationships/calcChain" Target="calcChain.xml"/><Relationship Id="rId82"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Summary!$D$8:$Q$8</c:f>
              <c:numCache>
                <c:formatCode>General</c:formatCode>
                <c:ptCount val="14"/>
                <c:pt idx="0">
                  <c:v>25</c:v>
                </c:pt>
                <c:pt idx="1">
                  <c:v>30</c:v>
                </c:pt>
                <c:pt idx="2">
                  <c:v>15</c:v>
                </c:pt>
                <c:pt idx="3">
                  <c:v>17</c:v>
                </c:pt>
                <c:pt idx="4">
                  <c:v>17</c:v>
                </c:pt>
                <c:pt idx="5">
                  <c:v>38</c:v>
                </c:pt>
                <c:pt idx="6">
                  <c:v>35</c:v>
                </c:pt>
                <c:pt idx="7">
                  <c:v>25</c:v>
                </c:pt>
                <c:pt idx="8">
                  <c:v>13</c:v>
                </c:pt>
                <c:pt idx="9">
                  <c:v>25</c:v>
                </c:pt>
                <c:pt idx="10">
                  <c:v>17</c:v>
                </c:pt>
                <c:pt idx="11">
                  <c:v>0</c:v>
                </c:pt>
                <c:pt idx="12">
                  <c:v>0</c:v>
                </c:pt>
              </c:numCache>
            </c:numRef>
          </c:val>
        </c:ser>
        <c:dLbls>
          <c:showLegendKey val="0"/>
          <c:showVal val="0"/>
          <c:showCatName val="0"/>
          <c:showSerName val="0"/>
          <c:showPercent val="0"/>
          <c:showBubbleSize val="0"/>
        </c:dLbls>
        <c:gapWidth val="50"/>
        <c:axId val="353367168"/>
        <c:axId val="353369088"/>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353367168"/>
        <c:axId val="353369088"/>
      </c:lineChart>
      <c:catAx>
        <c:axId val="35336716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3369088"/>
        <c:crosses val="autoZero"/>
        <c:auto val="1"/>
        <c:lblAlgn val="ctr"/>
        <c:lblOffset val="100"/>
        <c:noMultiLvlLbl val="0"/>
      </c:catAx>
      <c:valAx>
        <c:axId val="353369088"/>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353367168"/>
        <c:crosses val="autoZero"/>
        <c:crossBetween val="between"/>
      </c:valAx>
    </c:plotArea>
    <c:legend>
      <c:legendPos val="r"/>
      <c:layout>
        <c:manualLayout>
          <c:xMode val="edge"/>
          <c:yMode val="edge"/>
          <c:x val="0.6985136111111111"/>
          <c:y val="5.8933888888888883E-2"/>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Summary!$C$190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Summary!$D$190:$Q$190</c:f>
              <c:numCache>
                <c:formatCode>#,##0</c:formatCode>
                <c:ptCount val="14"/>
                <c:pt idx="0">
                  <c:v>97472</c:v>
                </c:pt>
                <c:pt idx="1">
                  <c:v>96284</c:v>
                </c:pt>
                <c:pt idx="2">
                  <c:v>99091</c:v>
                </c:pt>
                <c:pt idx="3">
                  <c:v>99156</c:v>
                </c:pt>
                <c:pt idx="4">
                  <c:v>101949</c:v>
                </c:pt>
                <c:pt idx="5">
                  <c:v>98751</c:v>
                </c:pt>
                <c:pt idx="6">
                  <c:v>97577</c:v>
                </c:pt>
                <c:pt idx="7">
                  <c:v>98072</c:v>
                </c:pt>
                <c:pt idx="8">
                  <c:v>97620</c:v>
                </c:pt>
                <c:pt idx="9">
                  <c:v>99971</c:v>
                </c:pt>
                <c:pt idx="10">
                  <c:v>98237</c:v>
                </c:pt>
                <c:pt idx="11">
                  <c:v>0</c:v>
                </c:pt>
                <c:pt idx="12">
                  <c:v>0</c:v>
                </c:pt>
              </c:numCache>
            </c:numRef>
          </c:val>
        </c:ser>
        <c:dLbls>
          <c:showLegendKey val="0"/>
          <c:showVal val="0"/>
          <c:showCatName val="0"/>
          <c:showSerName val="0"/>
          <c:showPercent val="0"/>
          <c:showBubbleSize val="0"/>
        </c:dLbls>
        <c:gapWidth val="50"/>
        <c:axId val="354366976"/>
        <c:axId val="354368896"/>
      </c:barChart>
      <c:lineChart>
        <c:grouping val="standard"/>
        <c:varyColors val="0"/>
        <c:ser>
          <c:idx val="0"/>
          <c:order val="1"/>
          <c:tx>
            <c:strRef>
              <c:f>Summary!$C$188</c:f>
              <c:strCache>
                <c:ptCount val="1"/>
                <c:pt idx="0">
                  <c:v>17/18</c:v>
                </c:pt>
              </c:strCache>
            </c:strRef>
          </c:tx>
          <c:spPr>
            <a:ln w="19050">
              <a:solidFill>
                <a:srgbClr val="9DA6AB"/>
              </a:solidFill>
              <a:prstDash val="sysDot"/>
            </a:ln>
          </c:spPr>
          <c:marker>
            <c:symbol val="none"/>
          </c:marker>
          <c:val>
            <c:numRef>
              <c:f>Summary!$D$188:$P$188</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354366976"/>
        <c:axId val="354368896"/>
      </c:lineChart>
      <c:catAx>
        <c:axId val="35436697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4368896"/>
        <c:crosses val="autoZero"/>
        <c:auto val="1"/>
        <c:lblAlgn val="ctr"/>
        <c:lblOffset val="100"/>
        <c:noMultiLvlLbl val="0"/>
      </c:catAx>
      <c:valAx>
        <c:axId val="354368896"/>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366976"/>
        <c:crosses val="autoZero"/>
        <c:crossBetween val="between"/>
        <c:majorUnit val="5000"/>
      </c:valAx>
    </c:plotArea>
    <c:legend>
      <c:legendPos val="r"/>
      <c:layout>
        <c:manualLayout>
          <c:xMode val="edge"/>
          <c:yMode val="edge"/>
          <c:x val="0.7584858333333333"/>
          <c:y val="8.0100555555555536E-2"/>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Summary!$C$210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Summary!$D$210:$Q$210</c:f>
              <c:numCache>
                <c:formatCode>0.0%</c:formatCode>
                <c:ptCount val="14"/>
                <c:pt idx="0">
                  <c:v>1.9892892317793828E-2</c:v>
                </c:pt>
                <c:pt idx="1">
                  <c:v>1.5485438909891571E-2</c:v>
                </c:pt>
                <c:pt idx="2">
                  <c:v>1.7599983853225823E-2</c:v>
                </c:pt>
                <c:pt idx="3">
                  <c:v>1.8455766670700716E-2</c:v>
                </c:pt>
                <c:pt idx="4">
                  <c:v>2.9289154381112126E-2</c:v>
                </c:pt>
                <c:pt idx="5">
                  <c:v>2.804022237749491E-2</c:v>
                </c:pt>
                <c:pt idx="6">
                  <c:v>2.3868329626858788E-2</c:v>
                </c:pt>
                <c:pt idx="7">
                  <c:v>2.5999999999999999E-2</c:v>
                </c:pt>
                <c:pt idx="8">
                  <c:v>2.6849006351157549E-2</c:v>
                </c:pt>
                <c:pt idx="9">
                  <c:v>3.0728911384301446E-2</c:v>
                </c:pt>
                <c:pt idx="10">
                  <c:v>2.4888789356352494E-2</c:v>
                </c:pt>
                <c:pt idx="11">
                  <c:v>0</c:v>
                </c:pt>
                <c:pt idx="12">
                  <c:v>0</c:v>
                </c:pt>
                <c:pt idx="13">
                  <c:v>0</c:v>
                </c:pt>
              </c:numCache>
            </c:numRef>
          </c:val>
        </c:ser>
        <c:dLbls>
          <c:showLegendKey val="0"/>
          <c:showVal val="0"/>
          <c:showCatName val="0"/>
          <c:showSerName val="0"/>
          <c:showPercent val="0"/>
          <c:showBubbleSize val="0"/>
        </c:dLbls>
        <c:gapWidth val="50"/>
        <c:axId val="354394880"/>
        <c:axId val="354396800"/>
      </c:barChart>
      <c:lineChart>
        <c:grouping val="standard"/>
        <c:varyColors val="0"/>
        <c:ser>
          <c:idx val="0"/>
          <c:order val="1"/>
          <c:tx>
            <c:strRef>
              <c:f>Summary!$C$208</c:f>
              <c:strCache>
                <c:ptCount val="1"/>
                <c:pt idx="0">
                  <c:v>17/18</c:v>
                </c:pt>
              </c:strCache>
            </c:strRef>
          </c:tx>
          <c:spPr>
            <a:ln w="19050">
              <a:solidFill>
                <a:srgbClr val="9DA6AB"/>
              </a:solidFill>
              <a:prstDash val="sysDot"/>
            </a:ln>
          </c:spPr>
          <c:marker>
            <c:symbol val="none"/>
          </c:marker>
          <c:val>
            <c:numRef>
              <c:f>Summary!$D$208:$P$208</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354394880"/>
        <c:axId val="354396800"/>
      </c:lineChart>
      <c:catAx>
        <c:axId val="35439488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4396800"/>
        <c:crosses val="autoZero"/>
        <c:auto val="1"/>
        <c:lblAlgn val="ctr"/>
        <c:lblOffset val="100"/>
        <c:noMultiLvlLbl val="0"/>
      </c:catAx>
      <c:valAx>
        <c:axId val="354396800"/>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354394880"/>
        <c:crosses val="autoZero"/>
        <c:crossBetween val="between"/>
      </c:valAx>
    </c:plotArea>
    <c:legend>
      <c:legendPos val="r"/>
      <c:layout>
        <c:manualLayout>
          <c:xMode val="edge"/>
          <c:yMode val="edge"/>
          <c:x val="0.7584858333333333"/>
          <c:y val="8.0100555555555536E-2"/>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Summary!$C$22</c:f>
              <c:strCache>
                <c:ptCount val="1"/>
                <c:pt idx="0">
                  <c:v>18/19</c:v>
                </c:pt>
              </c:strCache>
            </c:strRef>
          </c:tx>
          <c:spPr>
            <a:solidFill>
              <a:srgbClr val="C00848"/>
            </a:solidFill>
          </c:spPr>
          <c:invertIfNegative val="0"/>
          <c:val>
            <c:numRef>
              <c:f>Summary!$D$22:$Q$22</c:f>
              <c:numCache>
                <c:formatCode>#,##0</c:formatCode>
                <c:ptCount val="14"/>
                <c:pt idx="0">
                  <c:v>93649.571428571435</c:v>
                </c:pt>
                <c:pt idx="1">
                  <c:v>93473.142857142855</c:v>
                </c:pt>
                <c:pt idx="2">
                  <c:v>93407.857142857145</c:v>
                </c:pt>
                <c:pt idx="3">
                  <c:v>92975.571428571435</c:v>
                </c:pt>
                <c:pt idx="4">
                  <c:v>93152.428571428565</c:v>
                </c:pt>
                <c:pt idx="5">
                  <c:v>93636.28571428571</c:v>
                </c:pt>
                <c:pt idx="6">
                  <c:v>93877.142857142855</c:v>
                </c:pt>
                <c:pt idx="7">
                  <c:v>93919.28571428571</c:v>
                </c:pt>
                <c:pt idx="8">
                  <c:v>94246.428571428565</c:v>
                </c:pt>
                <c:pt idx="9">
                  <c:v>94095.857142857145</c:v>
                </c:pt>
                <c:pt idx="10">
                  <c:v>94323</c:v>
                </c:pt>
                <c:pt idx="11">
                  <c:v>0</c:v>
                </c:pt>
                <c:pt idx="12">
                  <c:v>0</c:v>
                </c:pt>
                <c:pt idx="13">
                  <c:v>0</c:v>
                </c:pt>
              </c:numCache>
            </c:numRef>
          </c:val>
        </c:ser>
        <c:dLbls>
          <c:showLegendKey val="0"/>
          <c:showVal val="0"/>
          <c:showCatName val="0"/>
          <c:showSerName val="0"/>
          <c:showPercent val="0"/>
          <c:showBubbleSize val="0"/>
        </c:dLbls>
        <c:gapWidth val="50"/>
        <c:axId val="354418688"/>
        <c:axId val="354420608"/>
      </c:barChart>
      <c:lineChart>
        <c:grouping val="standard"/>
        <c:varyColors val="0"/>
        <c:ser>
          <c:idx val="0"/>
          <c:order val="0"/>
          <c:tx>
            <c:strRef>
              <c:f>Summary!$C$20</c:f>
              <c:strCache>
                <c:ptCount val="1"/>
                <c:pt idx="0">
                  <c:v>17/18</c:v>
                </c:pt>
              </c:strCache>
            </c:strRef>
          </c:tx>
          <c:spPr>
            <a:ln w="19050">
              <a:solidFill>
                <a:srgbClr val="9DA6AB"/>
              </a:solidFill>
              <a:prstDash val="sysDot"/>
            </a:ln>
          </c:spPr>
          <c:marker>
            <c:symbol val="none"/>
          </c:marker>
          <c:val>
            <c:numRef>
              <c:f>Summary!$D$20:$P$20</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354418688"/>
        <c:axId val="354420608"/>
      </c:lineChart>
      <c:catAx>
        <c:axId val="35441868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54420608"/>
        <c:crosses val="autoZero"/>
        <c:auto val="1"/>
        <c:lblAlgn val="ctr"/>
        <c:lblOffset val="100"/>
        <c:noMultiLvlLbl val="0"/>
      </c:catAx>
      <c:valAx>
        <c:axId val="354420608"/>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418688"/>
        <c:crosses val="autoZero"/>
        <c:crossBetween val="between"/>
      </c:valAx>
    </c:plotArea>
    <c:legend>
      <c:legendPos val="r"/>
      <c:layout>
        <c:manualLayout>
          <c:xMode val="edge"/>
          <c:yMode val="edge"/>
          <c:x val="0.79376361111111116"/>
          <c:y val="0.51754500000000003"/>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Summary!$C$34</c:f>
              <c:strCache>
                <c:ptCount val="1"/>
                <c:pt idx="0">
                  <c:v>18/19</c:v>
                </c:pt>
              </c:strCache>
            </c:strRef>
          </c:tx>
          <c:spPr>
            <a:solidFill>
              <a:srgbClr val="C00848"/>
            </a:solidFill>
          </c:spPr>
          <c:invertIfNegative val="0"/>
          <c:val>
            <c:numRef>
              <c:f>Summary!$D$34:$Q$34</c:f>
              <c:numCache>
                <c:formatCode>#,##0</c:formatCode>
                <c:ptCount val="14"/>
                <c:pt idx="0">
                  <c:v>2399.8571428571427</c:v>
                </c:pt>
                <c:pt idx="1">
                  <c:v>2249.5714285714284</c:v>
                </c:pt>
                <c:pt idx="2">
                  <c:v>1987.4285714285713</c:v>
                </c:pt>
                <c:pt idx="3">
                  <c:v>1727.8571428571429</c:v>
                </c:pt>
                <c:pt idx="4">
                  <c:v>3065.8571428571427</c:v>
                </c:pt>
                <c:pt idx="5">
                  <c:v>3611.7142857142858</c:v>
                </c:pt>
                <c:pt idx="6">
                  <c:v>3702.8571428571427</c:v>
                </c:pt>
                <c:pt idx="7">
                  <c:v>3630</c:v>
                </c:pt>
                <c:pt idx="8">
                  <c:v>3882.8571428571427</c:v>
                </c:pt>
                <c:pt idx="9">
                  <c:v>4015.2857142857142</c:v>
                </c:pt>
                <c:pt idx="10">
                  <c:v>3861.5714285714284</c:v>
                </c:pt>
                <c:pt idx="11">
                  <c:v>0</c:v>
                </c:pt>
                <c:pt idx="12">
                  <c:v>0</c:v>
                </c:pt>
                <c:pt idx="13">
                  <c:v>0</c:v>
                </c:pt>
              </c:numCache>
            </c:numRef>
          </c:val>
        </c:ser>
        <c:dLbls>
          <c:showLegendKey val="0"/>
          <c:showVal val="0"/>
          <c:showCatName val="0"/>
          <c:showSerName val="0"/>
          <c:showPercent val="0"/>
          <c:showBubbleSize val="0"/>
        </c:dLbls>
        <c:gapWidth val="50"/>
        <c:axId val="354434048"/>
        <c:axId val="354436224"/>
      </c:barChart>
      <c:lineChart>
        <c:grouping val="standard"/>
        <c:varyColors val="0"/>
        <c:ser>
          <c:idx val="0"/>
          <c:order val="0"/>
          <c:tx>
            <c:strRef>
              <c:f>Summary!$C$32</c:f>
              <c:strCache>
                <c:ptCount val="1"/>
                <c:pt idx="0">
                  <c:v>17/18</c:v>
                </c:pt>
              </c:strCache>
            </c:strRef>
          </c:tx>
          <c:spPr>
            <a:ln w="19050">
              <a:solidFill>
                <a:srgbClr val="9DA6AB"/>
              </a:solidFill>
              <a:prstDash val="sysDot"/>
            </a:ln>
          </c:spPr>
          <c:marker>
            <c:symbol val="none"/>
          </c:marker>
          <c:val>
            <c:numRef>
              <c:f>Summary!$D$32:$P$32</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354434048"/>
        <c:axId val="354436224"/>
      </c:lineChart>
      <c:catAx>
        <c:axId val="35443404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54436224"/>
        <c:crosses val="autoZero"/>
        <c:auto val="1"/>
        <c:lblAlgn val="ctr"/>
        <c:lblOffset val="100"/>
        <c:noMultiLvlLbl val="0"/>
      </c:catAx>
      <c:valAx>
        <c:axId val="35443622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434048"/>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Summary!$C$46</c:f>
              <c:strCache>
                <c:ptCount val="1"/>
                <c:pt idx="0">
                  <c:v>18/19</c:v>
                </c:pt>
              </c:strCache>
            </c:strRef>
          </c:tx>
          <c:spPr>
            <a:solidFill>
              <a:srgbClr val="C00848"/>
            </a:solidFill>
          </c:spPr>
          <c:invertIfNegative val="0"/>
          <c:val>
            <c:numRef>
              <c:f>Summary!$D$46:$Q$46</c:f>
              <c:numCache>
                <c:formatCode>#,##0</c:formatCode>
                <c:ptCount val="14"/>
                <c:pt idx="0">
                  <c:v>96049.428571428565</c:v>
                </c:pt>
                <c:pt idx="1">
                  <c:v>95721.28571428571</c:v>
                </c:pt>
                <c:pt idx="2">
                  <c:v>95395.28571428571</c:v>
                </c:pt>
                <c:pt idx="3">
                  <c:v>94648.428571428565</c:v>
                </c:pt>
                <c:pt idx="4">
                  <c:v>96218.28571428571</c:v>
                </c:pt>
                <c:pt idx="5">
                  <c:v>97248</c:v>
                </c:pt>
                <c:pt idx="6">
                  <c:v>97580</c:v>
                </c:pt>
                <c:pt idx="7">
                  <c:v>97549.28571428571</c:v>
                </c:pt>
                <c:pt idx="8">
                  <c:v>98129.28571428571</c:v>
                </c:pt>
                <c:pt idx="9">
                  <c:v>98029.857142857145</c:v>
                </c:pt>
                <c:pt idx="10">
                  <c:v>98184.571428571435</c:v>
                </c:pt>
                <c:pt idx="11">
                  <c:v>0</c:v>
                </c:pt>
                <c:pt idx="12">
                  <c:v>0</c:v>
                </c:pt>
                <c:pt idx="13">
                  <c:v>0</c:v>
                </c:pt>
              </c:numCache>
            </c:numRef>
          </c:val>
        </c:ser>
        <c:dLbls>
          <c:showLegendKey val="0"/>
          <c:showVal val="0"/>
          <c:showCatName val="0"/>
          <c:showSerName val="0"/>
          <c:showPercent val="0"/>
          <c:showBubbleSize val="0"/>
        </c:dLbls>
        <c:gapWidth val="50"/>
        <c:axId val="354457856"/>
        <c:axId val="354464128"/>
      </c:barChart>
      <c:lineChart>
        <c:grouping val="standard"/>
        <c:varyColors val="0"/>
        <c:ser>
          <c:idx val="0"/>
          <c:order val="0"/>
          <c:tx>
            <c:strRef>
              <c:f>Summary!$C$44</c:f>
              <c:strCache>
                <c:ptCount val="1"/>
                <c:pt idx="0">
                  <c:v>17/18</c:v>
                </c:pt>
              </c:strCache>
            </c:strRef>
          </c:tx>
          <c:spPr>
            <a:ln w="19050">
              <a:solidFill>
                <a:srgbClr val="9DA6AB"/>
              </a:solidFill>
              <a:prstDash val="sysDot"/>
            </a:ln>
          </c:spPr>
          <c:marker>
            <c:symbol val="none"/>
          </c:marker>
          <c:val>
            <c:numRef>
              <c:f>Summary!$D$44:$P$44</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354457856"/>
        <c:axId val="354464128"/>
      </c:lineChart>
      <c:catAx>
        <c:axId val="35445785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354464128"/>
        <c:crosses val="autoZero"/>
        <c:auto val="1"/>
        <c:lblAlgn val="ctr"/>
        <c:lblOffset val="100"/>
        <c:noMultiLvlLbl val="0"/>
      </c:catAx>
      <c:valAx>
        <c:axId val="354464128"/>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457856"/>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Summary!$C$83</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Summary!$D$83:$Q$83</c:f>
              <c:numCache>
                <c:formatCode>#,##0</c:formatCode>
                <c:ptCount val="14"/>
                <c:pt idx="0">
                  <c:v>23080.857142857141</c:v>
                </c:pt>
                <c:pt idx="1">
                  <c:v>22984.142857142859</c:v>
                </c:pt>
                <c:pt idx="2">
                  <c:v>21743.714285714286</c:v>
                </c:pt>
                <c:pt idx="3">
                  <c:v>21803.714285714286</c:v>
                </c:pt>
                <c:pt idx="4">
                  <c:v>24544.714285714286</c:v>
                </c:pt>
                <c:pt idx="5">
                  <c:v>24498.142857142859</c:v>
                </c:pt>
                <c:pt idx="6">
                  <c:v>24169.428571428572</c:v>
                </c:pt>
                <c:pt idx="7">
                  <c:v>24466</c:v>
                </c:pt>
                <c:pt idx="8">
                  <c:v>24489.428571428572</c:v>
                </c:pt>
                <c:pt idx="9">
                  <c:v>24371.571428571428</c:v>
                </c:pt>
                <c:pt idx="10">
                  <c:v>24538.857142857141</c:v>
                </c:pt>
                <c:pt idx="13">
                  <c:v>0</c:v>
                </c:pt>
              </c:numCache>
            </c:numRef>
          </c:val>
        </c:ser>
        <c:dLbls>
          <c:showLegendKey val="0"/>
          <c:showVal val="0"/>
          <c:showCatName val="0"/>
          <c:showSerName val="0"/>
          <c:showPercent val="0"/>
          <c:showBubbleSize val="0"/>
        </c:dLbls>
        <c:gapWidth val="50"/>
        <c:axId val="354472320"/>
        <c:axId val="354474240"/>
      </c:barChart>
      <c:catAx>
        <c:axId val="35447232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4474240"/>
        <c:crosses val="autoZero"/>
        <c:auto val="1"/>
        <c:lblAlgn val="ctr"/>
        <c:lblOffset val="100"/>
        <c:noMultiLvlLbl val="0"/>
      </c:catAx>
      <c:valAx>
        <c:axId val="354474240"/>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472320"/>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17</c:v>
                </c:pt>
                <c:pt idx="4">
                  <c:v>17</c:v>
                </c:pt>
                <c:pt idx="5">
                  <c:v>38</c:v>
                </c:pt>
                <c:pt idx="6">
                  <c:v>35</c:v>
                </c:pt>
                <c:pt idx="7">
                  <c:v>25</c:v>
                </c:pt>
                <c:pt idx="8">
                  <c:v>13</c:v>
                </c:pt>
                <c:pt idx="9">
                  <c:v>25</c:v>
                </c:pt>
                <c:pt idx="10">
                  <c:v>17</c:v>
                </c:pt>
                <c:pt idx="11">
                  <c:v>0</c:v>
                </c:pt>
                <c:pt idx="12">
                  <c:v>0</c:v>
                </c:pt>
              </c:numCache>
            </c:numRef>
          </c:val>
        </c:ser>
        <c:dLbls>
          <c:showLegendKey val="0"/>
          <c:showVal val="0"/>
          <c:showCatName val="0"/>
          <c:showSerName val="0"/>
          <c:showPercent val="0"/>
          <c:showBubbleSize val="0"/>
        </c:dLbls>
        <c:gapWidth val="50"/>
        <c:axId val="400141312"/>
        <c:axId val="400143488"/>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400141312"/>
        <c:axId val="400143488"/>
      </c:lineChart>
      <c:catAx>
        <c:axId val="40014131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400143488"/>
        <c:crosses val="autoZero"/>
        <c:auto val="1"/>
        <c:lblAlgn val="ctr"/>
        <c:lblOffset val="100"/>
        <c:noMultiLvlLbl val="0"/>
      </c:catAx>
      <c:valAx>
        <c:axId val="400143488"/>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400141312"/>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Summary!$C$57</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Summary!$D$57:$Q$57</c:f>
              <c:numCache>
                <c:formatCode>0.0%</c:formatCode>
                <c:ptCount val="14"/>
                <c:pt idx="0">
                  <c:v>0.94153307969408606</c:v>
                </c:pt>
                <c:pt idx="1">
                  <c:v>0.93393915967339702</c:v>
                </c:pt>
                <c:pt idx="2">
                  <c:v>0.91231222866658579</c:v>
                </c:pt>
                <c:pt idx="3">
                  <c:v>0.87478774834387107</c:v>
                </c:pt>
                <c:pt idx="4">
                  <c:v>0.93198946443206521</c:v>
                </c:pt>
                <c:pt idx="5">
                  <c:v>0.94664745216941659</c:v>
                </c:pt>
                <c:pt idx="6">
                  <c:v>0.94580710332913653</c:v>
                </c:pt>
                <c:pt idx="7">
                  <c:v>0.9462879570034195</c:v>
                </c:pt>
                <c:pt idx="8">
                  <c:v>0.94853000050953185</c:v>
                </c:pt>
                <c:pt idx="9">
                  <c:v>0.952190950570453</c:v>
                </c:pt>
                <c:pt idx="10">
                  <c:v>0.94488805340379345</c:v>
                </c:pt>
                <c:pt idx="11">
                  <c:v>0</c:v>
                </c:pt>
                <c:pt idx="12">
                  <c:v>0</c:v>
                </c:pt>
                <c:pt idx="13">
                  <c:v>0</c:v>
                </c:pt>
              </c:numCache>
            </c:numRef>
          </c:val>
        </c:ser>
        <c:dLbls>
          <c:showLegendKey val="0"/>
          <c:showVal val="0"/>
          <c:showCatName val="0"/>
          <c:showSerName val="0"/>
          <c:showPercent val="0"/>
          <c:showBubbleSize val="0"/>
        </c:dLbls>
        <c:gapWidth val="50"/>
        <c:axId val="353989376"/>
        <c:axId val="353991296"/>
      </c:barChart>
      <c:lineChart>
        <c:grouping val="standard"/>
        <c:varyColors val="0"/>
        <c:ser>
          <c:idx val="0"/>
          <c:order val="0"/>
          <c:tx>
            <c:strRef>
              <c:f>Summary!$C$55</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Summary!$D$55:$P$55</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Summary!$D$56:$Q$56</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53989376"/>
        <c:axId val="353991296"/>
      </c:lineChart>
      <c:catAx>
        <c:axId val="35398937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3991296"/>
        <c:crosses val="autoZero"/>
        <c:auto val="1"/>
        <c:lblAlgn val="ctr"/>
        <c:lblOffset val="100"/>
        <c:noMultiLvlLbl val="0"/>
      </c:catAx>
      <c:valAx>
        <c:axId val="353991296"/>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3989376"/>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Summary!$C$73</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Summary!$D$73:$Q$73</c:f>
              <c:numCache>
                <c:formatCode>#,##0</c:formatCode>
                <c:ptCount val="14"/>
                <c:pt idx="0">
                  <c:v>40658.428571428572</c:v>
                </c:pt>
                <c:pt idx="1">
                  <c:v>40129.428571428572</c:v>
                </c:pt>
                <c:pt idx="2">
                  <c:v>37680.571428571428</c:v>
                </c:pt>
                <c:pt idx="3">
                  <c:v>38508.714285714283</c:v>
                </c:pt>
                <c:pt idx="4">
                  <c:v>41687</c:v>
                </c:pt>
                <c:pt idx="5">
                  <c:v>42190.571428571428</c:v>
                </c:pt>
                <c:pt idx="6">
                  <c:v>42338.428571428572</c:v>
                </c:pt>
                <c:pt idx="7">
                  <c:v>42406</c:v>
                </c:pt>
                <c:pt idx="8">
                  <c:v>42625.285714285717</c:v>
                </c:pt>
                <c:pt idx="9">
                  <c:v>42515.571428571428</c:v>
                </c:pt>
                <c:pt idx="10">
                  <c:v>42977.714285714283</c:v>
                </c:pt>
                <c:pt idx="11">
                  <c:v>0</c:v>
                </c:pt>
                <c:pt idx="12">
                  <c:v>0</c:v>
                </c:pt>
                <c:pt idx="13">
                  <c:v>0</c:v>
                </c:pt>
              </c:numCache>
            </c:numRef>
          </c:val>
        </c:ser>
        <c:dLbls>
          <c:showLegendKey val="0"/>
          <c:showVal val="0"/>
          <c:showCatName val="0"/>
          <c:showSerName val="0"/>
          <c:showPercent val="0"/>
          <c:showBubbleSize val="0"/>
        </c:dLbls>
        <c:gapWidth val="50"/>
        <c:axId val="354003968"/>
        <c:axId val="354005760"/>
      </c:barChart>
      <c:lineChart>
        <c:grouping val="standard"/>
        <c:varyColors val="0"/>
        <c:ser>
          <c:idx val="0"/>
          <c:order val="1"/>
          <c:tx>
            <c:strRef>
              <c:f>Summary!$C$71</c:f>
              <c:strCache>
                <c:ptCount val="1"/>
                <c:pt idx="0">
                  <c:v>17/18</c:v>
                </c:pt>
              </c:strCache>
            </c:strRef>
          </c:tx>
          <c:spPr>
            <a:ln w="19050">
              <a:solidFill>
                <a:srgbClr val="9DA6AB"/>
              </a:solidFill>
              <a:prstDash val="sysDot"/>
            </a:ln>
          </c:spPr>
          <c:marker>
            <c:symbol val="none"/>
          </c:marker>
          <c:val>
            <c:numRef>
              <c:f>Summary!$D$71:$P$71</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354003968"/>
        <c:axId val="354005760"/>
      </c:lineChart>
      <c:catAx>
        <c:axId val="354003968"/>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354005760"/>
        <c:crosses val="autoZero"/>
        <c:auto val="1"/>
        <c:lblAlgn val="ctr"/>
        <c:lblOffset val="100"/>
        <c:noMultiLvlLbl val="0"/>
      </c:catAx>
      <c:valAx>
        <c:axId val="354005760"/>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003968"/>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7803605555555555"/>
          <c:y val="0.58800218154548867"/>
          <c:w val="0.19141722222222221"/>
          <c:h val="0.23958005249343833"/>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Summary!$C$92</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Summary!$D$92:$Q$92</c:f>
              <c:numCache>
                <c:formatCode>#,##0</c:formatCode>
                <c:ptCount val="14"/>
                <c:pt idx="0">
                  <c:v>14924.714285714286</c:v>
                </c:pt>
                <c:pt idx="1">
                  <c:v>14588.571428571429</c:v>
                </c:pt>
                <c:pt idx="2">
                  <c:v>13976.857142857143</c:v>
                </c:pt>
                <c:pt idx="3">
                  <c:v>14105.857142857143</c:v>
                </c:pt>
                <c:pt idx="4">
                  <c:v>15564.142857142857</c:v>
                </c:pt>
                <c:pt idx="5">
                  <c:v>16009.142857142857</c:v>
                </c:pt>
                <c:pt idx="6">
                  <c:v>15653.428571428571</c:v>
                </c:pt>
                <c:pt idx="7">
                  <c:v>15549.857142857143</c:v>
                </c:pt>
                <c:pt idx="8">
                  <c:v>15636.714285714286</c:v>
                </c:pt>
                <c:pt idx="9">
                  <c:v>15513.285714285714</c:v>
                </c:pt>
                <c:pt idx="10">
                  <c:v>15632.285714285714</c:v>
                </c:pt>
                <c:pt idx="11">
                  <c:v>0</c:v>
                </c:pt>
                <c:pt idx="12">
                  <c:v>0</c:v>
                </c:pt>
                <c:pt idx="13">
                  <c:v>0</c:v>
                </c:pt>
              </c:numCache>
            </c:numRef>
          </c:val>
        </c:ser>
        <c:dLbls>
          <c:showLegendKey val="0"/>
          <c:showVal val="0"/>
          <c:showCatName val="0"/>
          <c:showSerName val="0"/>
          <c:showPercent val="0"/>
          <c:showBubbleSize val="0"/>
        </c:dLbls>
        <c:gapWidth val="50"/>
        <c:axId val="354024064"/>
        <c:axId val="354157312"/>
      </c:barChart>
      <c:lineChart>
        <c:grouping val="standard"/>
        <c:varyColors val="0"/>
        <c:ser>
          <c:idx val="0"/>
          <c:order val="1"/>
          <c:tx>
            <c:strRef>
              <c:f>Summary!$C$90</c:f>
              <c:strCache>
                <c:ptCount val="1"/>
                <c:pt idx="0">
                  <c:v>17/18</c:v>
                </c:pt>
              </c:strCache>
            </c:strRef>
          </c:tx>
          <c:spPr>
            <a:ln w="19050">
              <a:solidFill>
                <a:srgbClr val="9DA6AB"/>
              </a:solidFill>
              <a:prstDash val="sysDot"/>
            </a:ln>
          </c:spPr>
          <c:marker>
            <c:symbol val="none"/>
          </c:marker>
          <c:val>
            <c:numRef>
              <c:f>Summary!$D$90:$P$90</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354024064"/>
        <c:axId val="354157312"/>
      </c:lineChart>
      <c:catAx>
        <c:axId val="35402406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4157312"/>
        <c:crosses val="autoZero"/>
        <c:auto val="1"/>
        <c:lblAlgn val="ctr"/>
        <c:lblOffset val="100"/>
        <c:noMultiLvlLbl val="0"/>
      </c:catAx>
      <c:valAx>
        <c:axId val="354157312"/>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024064"/>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Summary!$D$102:$Q$102</c:f>
              <c:numCache>
                <c:formatCode>#,##0</c:formatCode>
                <c:ptCount val="14"/>
                <c:pt idx="0">
                  <c:v>493.57142857142856</c:v>
                </c:pt>
                <c:pt idx="1">
                  <c:v>372.85714285714283</c:v>
                </c:pt>
                <c:pt idx="2">
                  <c:v>510.85714285714283</c:v>
                </c:pt>
                <c:pt idx="3">
                  <c:v>504.28571428571428</c:v>
                </c:pt>
                <c:pt idx="4">
                  <c:v>397.85714285714283</c:v>
                </c:pt>
                <c:pt idx="5">
                  <c:v>616.85714285714289</c:v>
                </c:pt>
                <c:pt idx="6">
                  <c:v>566.71428571428567</c:v>
                </c:pt>
                <c:pt idx="7">
                  <c:v>530</c:v>
                </c:pt>
                <c:pt idx="8">
                  <c:v>708.85714285714289</c:v>
                </c:pt>
                <c:pt idx="9">
                  <c:v>652.85714285714289</c:v>
                </c:pt>
                <c:pt idx="10">
                  <c:v>628.42857142857144</c:v>
                </c:pt>
                <c:pt idx="11">
                  <c:v>0</c:v>
                </c:pt>
                <c:pt idx="12">
                  <c:v>0</c:v>
                </c:pt>
                <c:pt idx="13">
                  <c:v>0</c:v>
                </c:pt>
              </c:numCache>
            </c:numRef>
          </c:val>
        </c:ser>
        <c:dLbls>
          <c:showLegendKey val="0"/>
          <c:showVal val="0"/>
          <c:showCatName val="0"/>
          <c:showSerName val="0"/>
          <c:showPercent val="0"/>
          <c:showBubbleSize val="0"/>
        </c:dLbls>
        <c:gapWidth val="50"/>
        <c:axId val="354169216"/>
        <c:axId val="354171136"/>
      </c:barChart>
      <c:lineChart>
        <c:grouping val="standard"/>
        <c:varyColors val="0"/>
        <c:ser>
          <c:idx val="0"/>
          <c:order val="0"/>
          <c:tx>
            <c:strRef>
              <c:f>Summary!$C$100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Summary!$D$100:$P$100</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354169216"/>
        <c:axId val="354171136"/>
      </c:lineChart>
      <c:catAx>
        <c:axId val="35416921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4171136"/>
        <c:crosses val="autoZero"/>
        <c:auto val="1"/>
        <c:lblAlgn val="ctr"/>
        <c:lblOffset val="100"/>
        <c:noMultiLvlLbl val="0"/>
      </c:catAx>
      <c:valAx>
        <c:axId val="35417113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169216"/>
        <c:crosses val="autoZero"/>
        <c:crossBetween val="between"/>
      </c:valAx>
    </c:plotArea>
    <c:legend>
      <c:legendPos val="r"/>
      <c:layout>
        <c:manualLayout>
          <c:xMode val="edge"/>
          <c:yMode val="edge"/>
          <c:x val="0.80434694444444443"/>
          <c:y val="0.53165611111111111"/>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Summary!$D$116:$Q$116</c:f>
              <c:numCache>
                <c:formatCode>0</c:formatCode>
                <c:ptCount val="14"/>
                <c:pt idx="0">
                  <c:v>135.28571428571428</c:v>
                </c:pt>
                <c:pt idx="1">
                  <c:v>106.85714285714286</c:v>
                </c:pt>
                <c:pt idx="2">
                  <c:v>136</c:v>
                </c:pt>
                <c:pt idx="3">
                  <c:v>112.71428571428571</c:v>
                </c:pt>
                <c:pt idx="4">
                  <c:v>67.428571428571431</c:v>
                </c:pt>
                <c:pt idx="5">
                  <c:v>130.71428571428572</c:v>
                </c:pt>
                <c:pt idx="6">
                  <c:v>124.57142857142857</c:v>
                </c:pt>
                <c:pt idx="7">
                  <c:v>106.71428571428571</c:v>
                </c:pt>
                <c:pt idx="8">
                  <c:v>138</c:v>
                </c:pt>
                <c:pt idx="9">
                  <c:v>155.42857142857142</c:v>
                </c:pt>
                <c:pt idx="10">
                  <c:v>137.14285714285714</c:v>
                </c:pt>
                <c:pt idx="11">
                  <c:v>0</c:v>
                </c:pt>
                <c:pt idx="12">
                  <c:v>0</c:v>
                </c:pt>
                <c:pt idx="13">
                  <c:v>0</c:v>
                </c:pt>
              </c:numCache>
            </c:numRef>
          </c:val>
        </c:ser>
        <c:dLbls>
          <c:showLegendKey val="0"/>
          <c:showVal val="0"/>
          <c:showCatName val="0"/>
          <c:showSerName val="0"/>
          <c:showPercent val="0"/>
          <c:showBubbleSize val="0"/>
        </c:dLbls>
        <c:gapWidth val="50"/>
        <c:axId val="354196864"/>
        <c:axId val="354199040"/>
      </c:barChart>
      <c:lineChart>
        <c:grouping val="standard"/>
        <c:varyColors val="0"/>
        <c:ser>
          <c:idx val="0"/>
          <c:order val="0"/>
          <c:tx>
            <c:strRef>
              <c:f>Summary!$C$114</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Summary!$D$114:$P$114</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354196864"/>
        <c:axId val="354199040"/>
      </c:lineChart>
      <c:catAx>
        <c:axId val="35419686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4199040"/>
        <c:crosses val="autoZero"/>
        <c:auto val="1"/>
        <c:lblAlgn val="ctr"/>
        <c:lblOffset val="100"/>
        <c:noMultiLvlLbl val="0"/>
      </c:catAx>
      <c:valAx>
        <c:axId val="354199040"/>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196864"/>
        <c:crosses val="autoZero"/>
        <c:crossBetween val="between"/>
      </c:valAx>
    </c:plotArea>
    <c:legend>
      <c:legendPos val="r"/>
      <c:layout>
        <c:manualLayout>
          <c:xMode val="edge"/>
          <c:yMode val="edge"/>
          <c:x val="0.77259694444444449"/>
          <c:y val="0.6022116666666667"/>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Summary!$D$130:$Q$130</c:f>
              <c:numCache>
                <c:formatCode>0.0%</c:formatCode>
                <c:ptCount val="14"/>
                <c:pt idx="0">
                  <c:v>0.8214008988067566</c:v>
                </c:pt>
                <c:pt idx="1">
                  <c:v>0.81303841676367872</c:v>
                </c:pt>
                <c:pt idx="2">
                  <c:v>0.80945519685346001</c:v>
                </c:pt>
                <c:pt idx="3">
                  <c:v>0.76777882205513781</c:v>
                </c:pt>
                <c:pt idx="4">
                  <c:v>0.832857422256992</c:v>
                </c:pt>
                <c:pt idx="5">
                  <c:v>0.8522935422268989</c:v>
                </c:pt>
                <c:pt idx="6">
                  <c:v>0.85241907413853113</c:v>
                </c:pt>
                <c:pt idx="7">
                  <c:v>0.85280763708331719</c:v>
                </c:pt>
                <c:pt idx="8">
                  <c:v>0.85627029534560073</c:v>
                </c:pt>
                <c:pt idx="9">
                  <c:v>0.85657153950689191</c:v>
                </c:pt>
                <c:pt idx="10">
                  <c:v>0.85114622057001244</c:v>
                </c:pt>
                <c:pt idx="11">
                  <c:v>0</c:v>
                </c:pt>
                <c:pt idx="12">
                  <c:v>0</c:v>
                </c:pt>
                <c:pt idx="13">
                  <c:v>0</c:v>
                </c:pt>
              </c:numCache>
            </c:numRef>
          </c:val>
        </c:ser>
        <c:dLbls>
          <c:showLegendKey val="0"/>
          <c:showVal val="0"/>
          <c:showCatName val="0"/>
          <c:showSerName val="0"/>
          <c:showPercent val="0"/>
          <c:showBubbleSize val="0"/>
        </c:dLbls>
        <c:gapWidth val="50"/>
        <c:axId val="354233728"/>
        <c:axId val="354240000"/>
      </c:barChart>
      <c:lineChart>
        <c:grouping val="standard"/>
        <c:varyColors val="0"/>
        <c:ser>
          <c:idx val="0"/>
          <c:order val="0"/>
          <c:tx>
            <c:strRef>
              <c:f>Summary!$C$128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Summary!$D$128:$P$128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Summary!$D$129:$Q$129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54233728"/>
        <c:axId val="354240000"/>
      </c:lineChart>
      <c:catAx>
        <c:axId val="35423372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4240000"/>
        <c:crosses val="autoZero"/>
        <c:auto val="1"/>
        <c:lblAlgn val="ctr"/>
        <c:lblOffset val="100"/>
        <c:noMultiLvlLbl val="0"/>
      </c:catAx>
      <c:valAx>
        <c:axId val="35424000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233728"/>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Summary!$C$150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Summary!$D$150:$Q$150</c:f>
              <c:numCache>
                <c:formatCode>0.0%</c:formatCode>
                <c:ptCount val="14"/>
                <c:pt idx="0">
                  <c:v>0.8470066518847007</c:v>
                </c:pt>
                <c:pt idx="1">
                  <c:v>0.79902329075882794</c:v>
                </c:pt>
                <c:pt idx="2">
                  <c:v>0.80173482032218091</c:v>
                </c:pt>
                <c:pt idx="3">
                  <c:v>0.75762784701332186</c:v>
                </c:pt>
                <c:pt idx="4">
                  <c:v>0.73459119496855341</c:v>
                </c:pt>
                <c:pt idx="5">
                  <c:v>0.79054726368159201</c:v>
                </c:pt>
                <c:pt idx="6">
                  <c:v>0.8119218910585817</c:v>
                </c:pt>
                <c:pt idx="7">
                  <c:v>0.7984415584415584</c:v>
                </c:pt>
                <c:pt idx="8">
                  <c:v>0.80603015075376883</c:v>
                </c:pt>
                <c:pt idx="9">
                  <c:v>0.7935710698141637</c:v>
                </c:pt>
                <c:pt idx="10">
                  <c:v>0.79300000000000004</c:v>
                </c:pt>
                <c:pt idx="11">
                  <c:v>0</c:v>
                </c:pt>
                <c:pt idx="12">
                  <c:v>0</c:v>
                </c:pt>
                <c:pt idx="13">
                  <c:v>0</c:v>
                </c:pt>
              </c:numCache>
            </c:numRef>
          </c:val>
        </c:ser>
        <c:dLbls>
          <c:showLegendKey val="0"/>
          <c:showVal val="0"/>
          <c:showCatName val="0"/>
          <c:showSerName val="0"/>
          <c:showPercent val="0"/>
          <c:showBubbleSize val="0"/>
        </c:dLbls>
        <c:gapWidth val="50"/>
        <c:axId val="354253824"/>
        <c:axId val="354256000"/>
      </c:barChart>
      <c:lineChart>
        <c:grouping val="standard"/>
        <c:varyColors val="0"/>
        <c:ser>
          <c:idx val="0"/>
          <c:order val="0"/>
          <c:tx>
            <c:strRef>
              <c:f>Summary!$C$148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Summary!$D$149:$Q$149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54253824"/>
        <c:axId val="354256000"/>
      </c:lineChart>
      <c:catAx>
        <c:axId val="35425382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4256000"/>
        <c:crosses val="autoZero"/>
        <c:auto val="1"/>
        <c:lblAlgn val="ctr"/>
        <c:lblOffset val="100"/>
        <c:noMultiLvlLbl val="0"/>
      </c:catAx>
      <c:valAx>
        <c:axId val="35425600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253824"/>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Summary!$D$170:$Q$170</c:f>
              <c:numCache>
                <c:formatCode>0.0%</c:formatCode>
                <c:ptCount val="14"/>
                <c:pt idx="0">
                  <c:v>0.69096181730304496</c:v>
                </c:pt>
                <c:pt idx="1">
                  <c:v>0.68640308582449372</c:v>
                </c:pt>
                <c:pt idx="2">
                  <c:v>0.70125482625482627</c:v>
                </c:pt>
                <c:pt idx="3">
                  <c:v>0.67523772559673978</c:v>
                </c:pt>
                <c:pt idx="4">
                  <c:v>0.67860967773342418</c:v>
                </c:pt>
                <c:pt idx="5">
                  <c:v>0.7047045101088647</c:v>
                </c:pt>
                <c:pt idx="6">
                  <c:v>0.70674656872221153</c:v>
                </c:pt>
                <c:pt idx="7">
                  <c:v>0.69299999999999995</c:v>
                </c:pt>
                <c:pt idx="8">
                  <c:v>0.69054028071524709</c:v>
                </c:pt>
                <c:pt idx="9">
                  <c:v>0.68815229996134519</c:v>
                </c:pt>
                <c:pt idx="10">
                  <c:v>0.68855932203389836</c:v>
                </c:pt>
                <c:pt idx="11">
                  <c:v>0</c:v>
                </c:pt>
                <c:pt idx="12">
                  <c:v>0</c:v>
                </c:pt>
                <c:pt idx="13">
                  <c:v>0</c:v>
                </c:pt>
              </c:numCache>
            </c:numRef>
          </c:val>
        </c:ser>
        <c:dLbls>
          <c:showLegendKey val="0"/>
          <c:showVal val="0"/>
          <c:showCatName val="0"/>
          <c:showSerName val="0"/>
          <c:showPercent val="0"/>
          <c:showBubbleSize val="0"/>
        </c:dLbls>
        <c:gapWidth val="50"/>
        <c:axId val="354278016"/>
        <c:axId val="354284288"/>
      </c:barChart>
      <c:lineChart>
        <c:grouping val="standard"/>
        <c:varyColors val="0"/>
        <c:ser>
          <c:idx val="0"/>
          <c:order val="0"/>
          <c:tx>
            <c:strRef>
              <c:f>Summary!$C$167</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Summary!$D$168:$P$168</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Summary!$D$169:$Q$169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354278016"/>
        <c:axId val="354284288"/>
      </c:lineChart>
      <c:catAx>
        <c:axId val="35427801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354284288"/>
        <c:crosses val="autoZero"/>
        <c:auto val="1"/>
        <c:lblAlgn val="ctr"/>
        <c:lblOffset val="100"/>
        <c:noMultiLvlLbl val="0"/>
      </c:catAx>
      <c:valAx>
        <c:axId val="35428428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354278016"/>
        <c:crosses val="autoZero"/>
        <c:crossBetween val="between"/>
        <c:majorUnit val="0.1"/>
      </c:valAx>
    </c:plotArea>
    <c:legend>
      <c:legendPos val="r"/>
      <c:layout>
        <c:manualLayout>
          <c:xMode val="edge"/>
          <c:yMode val="edge"/>
          <c:x val="0.52565249999999997"/>
          <c:y val="5.1878333333333325E-2"/>
          <c:w val="0.44541722222222224"/>
          <c:h val="0.1940788888888888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16</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54</xdr:row>
      <xdr:rowOff>104774</xdr:rowOff>
    </xdr:from>
    <xdr:to>
      <xdr:col>23</xdr:col>
      <xdr:colOff>580575</xdr:colOff>
      <xdr:row>66</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53</xdr:row>
      <xdr:rowOff>190500</xdr:rowOff>
    </xdr:from>
    <xdr:to>
      <xdr:col>29</xdr:col>
      <xdr:colOff>9525</xdr:colOff>
      <xdr:row>53</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xdr:row>
      <xdr:rowOff>190500</xdr:rowOff>
    </xdr:from>
    <xdr:to>
      <xdr:col>29</xdr:col>
      <xdr:colOff>9525</xdr:colOff>
      <xdr:row>68</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97</xdr:row>
      <xdr:rowOff>190500</xdr:rowOff>
    </xdr:from>
    <xdr:to>
      <xdr:col>29</xdr:col>
      <xdr:colOff>9525</xdr:colOff>
      <xdr:row>97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68</xdr:row>
      <xdr:rowOff>352425</xdr:rowOff>
    </xdr:from>
    <xdr:to>
      <xdr:col>24</xdr:col>
      <xdr:colOff>95250</xdr:colOff>
      <xdr:row>77</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87</xdr:row>
      <xdr:rowOff>161926</xdr:rowOff>
    </xdr:from>
    <xdr:to>
      <xdr:col>25</xdr:col>
      <xdr:colOff>466725</xdr:colOff>
      <xdr:row>97</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98</xdr:row>
      <xdr:rowOff>180975</xdr:rowOff>
    </xdr:from>
    <xdr:to>
      <xdr:col>23</xdr:col>
      <xdr:colOff>494850</xdr:colOff>
      <xdr:row>110</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113</xdr:row>
      <xdr:rowOff>0</xdr:rowOff>
    </xdr:from>
    <xdr:to>
      <xdr:col>23</xdr:col>
      <xdr:colOff>580575</xdr:colOff>
      <xdr:row>124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125</xdr:row>
      <xdr:rowOff>190500</xdr:rowOff>
    </xdr:from>
    <xdr:to>
      <xdr:col>29</xdr:col>
      <xdr:colOff>9525</xdr:colOff>
      <xdr:row>125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126</xdr:row>
      <xdr:rowOff>19050</xdr:rowOff>
    </xdr:from>
    <xdr:to>
      <xdr:col>23</xdr:col>
      <xdr:colOff>542475</xdr:colOff>
      <xdr:row>137</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165</xdr:row>
      <xdr:rowOff>190500</xdr:rowOff>
    </xdr:from>
    <xdr:to>
      <xdr:col>29</xdr:col>
      <xdr:colOff>9525</xdr:colOff>
      <xdr:row>165</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185</xdr:row>
      <xdr:rowOff>190500</xdr:rowOff>
    </xdr:from>
    <xdr:to>
      <xdr:col>29</xdr:col>
      <xdr:colOff>9525</xdr:colOff>
      <xdr:row>185</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145</xdr:row>
      <xdr:rowOff>295275</xdr:rowOff>
    </xdr:from>
    <xdr:to>
      <xdr:col>23</xdr:col>
      <xdr:colOff>580575</xdr:colOff>
      <xdr:row>156</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165</xdr:row>
      <xdr:rowOff>352425</xdr:rowOff>
    </xdr:from>
    <xdr:to>
      <xdr:col>23</xdr:col>
      <xdr:colOff>552000</xdr:colOff>
      <xdr:row>177</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185</xdr:row>
      <xdr:rowOff>333375</xdr:rowOff>
    </xdr:from>
    <xdr:to>
      <xdr:col>23</xdr:col>
      <xdr:colOff>561975</xdr:colOff>
      <xdr:row>196</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207</xdr:row>
      <xdr:rowOff>114300</xdr:rowOff>
    </xdr:from>
    <xdr:to>
      <xdr:col>23</xdr:col>
      <xdr:colOff>571500</xdr:colOff>
      <xdr:row>218</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18</xdr:row>
      <xdr:rowOff>47625</xdr:rowOff>
    </xdr:from>
    <xdr:to>
      <xdr:col>23</xdr:col>
      <xdr:colOff>485775</xdr:colOff>
      <xdr:row>29</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17</xdr:row>
      <xdr:rowOff>190500</xdr:rowOff>
    </xdr:from>
    <xdr:to>
      <xdr:col>29</xdr:col>
      <xdr:colOff>9525</xdr:colOff>
      <xdr:row>17</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30</xdr:row>
      <xdr:rowOff>76199</xdr:rowOff>
    </xdr:from>
    <xdr:to>
      <xdr:col>23</xdr:col>
      <xdr:colOff>514350</xdr:colOff>
      <xdr:row>42</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42</xdr:row>
      <xdr:rowOff>66675</xdr:rowOff>
    </xdr:from>
    <xdr:to>
      <xdr:col>23</xdr:col>
      <xdr:colOff>542475</xdr:colOff>
      <xdr:row>53</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78</xdr:row>
      <xdr:rowOff>57149</xdr:rowOff>
    </xdr:from>
    <xdr:to>
      <xdr:col>25</xdr:col>
      <xdr:colOff>209551</xdr:colOff>
      <xdr:row>88</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11.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Julian Russell" refreshedDate="43517.45208553240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Julian Russell" refreshedDate="43517.45209803240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Julian Russell" refreshedDate="43517.45209930555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Julian Russell" refreshedDate="43517.45210057870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Julian Russell" refreshedDate="43517.45210185185"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77">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Julian Russell" refreshedDate="43517.4521034722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Julian Russell" refreshedDate="43517.45210486111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Julian Russell" refreshedDate="43517.45210613426"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77">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Julian Russell" refreshedDate="43517.45210775463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Julian Russell" refreshedDate="43517.45210902777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Julian Russell" refreshedDate="43517.45211018518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Julian Russell" refreshedDate="43517.45208715277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Julian Russell" refreshedDate="43517.45211157407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Julian Russell" refreshedDate="43517.45211354166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77">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Julian Russell" refreshedDate="43517.452114930558"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Julian Russell" refreshedDate="43517.45211608795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Julian Russell" refreshedDate="43517.452117361114"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Julian Russell" refreshedDate="43517.452118634261"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Julian Russell" refreshedDate="43517.452119907408"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77">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Julian Russell" refreshedDate="43517.452121296294"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77">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Julian Russell" refreshedDate="43517.45212291666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Julian Russell" refreshedDate="43517.45212476851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77">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 v="[Winter daily sitreps].[Date].&amp;[2019-01-21T00:00:00]" c="21/01/19"/>
        <s v="[Winter daily sitreps].[Date].&amp;[2019-01-22T00:00:00]" c="22/01/19"/>
        <s v="[Winter daily sitreps].[Date].&amp;[2019-01-23T00:00:00]" c="23/01/19"/>
        <s v="[Winter daily sitreps].[Date].&amp;[2019-01-24T00:00:00]" c="24/01/19"/>
        <s v="[Winter daily sitreps].[Date].&amp;[2019-01-25T00:00:00]" c="25/01/19"/>
        <s v="[Winter daily sitreps].[Date].&amp;[2019-01-26T00:00:00]" c="26/01/19"/>
        <s v="[Winter daily sitreps].[Date].&amp;[2019-01-27T00:00:00]" c="27/01/19"/>
        <s v="[Winter daily sitreps].[Date].&amp;[2019-01-28T00:00:00]" c="28/01/19"/>
        <s v="[Winter daily sitreps].[Date].&amp;[2019-01-29T00:00:00]" c="29/01/19"/>
        <s v="[Winter daily sitreps].[Date].&amp;[2019-01-30T00:00:00]" c="30/01/19"/>
        <s v="[Winter daily sitreps].[Date].&amp;[2019-01-31T00:00:00]" c="31/01/19"/>
        <s v="[Winter daily sitreps].[Date].&amp;[2019-02-01T00:00:00]" c="01/02/19"/>
        <s v="[Winter daily sitreps].[Date].&amp;[2019-02-02T00:00:00]" c="02/02/19"/>
        <s v="[Winter daily sitreps].[Date].&amp;[2019-02-03T00:00:00]" c="03/02/19"/>
        <s v="[Winter daily sitreps].[Date].&amp;[2019-02-04T00:00:00]" c="04/02/19"/>
        <s v="[Winter daily sitreps].[Date].&amp;[2019-02-05T00:00:00]" c="05/02/19"/>
        <s v="[Winter daily sitreps].[Date].&amp;[2019-02-06T00:00:00]" c="06/02/19"/>
        <s v="[Winter daily sitreps].[Date].&amp;[2019-02-07T00:00:00]" c="07/02/19"/>
        <s v="[Winter daily sitreps].[Date].&amp;[2019-02-08T00:00:00]" c="08/02/19"/>
        <s v="[Winter daily sitreps].[Date].&amp;[2019-02-09T00:00:00]" c="09/02/19"/>
        <s v="[Winter daily sitreps].[Date].&amp;[2019-02-10T00:00:00]" c="10/02/19"/>
        <s v="[Winter daily sitreps].[Date].&amp;[2019-02-11T00:00:00]" c="11/02/19"/>
        <s v="[Winter daily sitreps].[Date].&amp;[2019-02-12T00:00:00]" c="12/02/19"/>
        <s v="[Winter daily sitreps].[Date].&amp;[2019-02-13T00:00:00]" c="13/02/19"/>
        <s v="[Winter daily sitreps].[Date].&amp;[2019-02-14T00:00:00]" c="14/02/19"/>
        <s v="[Winter daily sitreps].[Date].&amp;[2019-02-15T00:00:00]" c="15/02/19"/>
        <s v="[Winter daily sitreps].[Date].&amp;[2019-02-16T00:00:00]" c="16/02/19"/>
        <s v="[Winter daily sitreps].[Date].&amp;[2019-02-17T00:00:00]" c="17/02/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Julian Russell" refreshedDate="43517.452088541664"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Julian Russell" refreshedDate="43517.452126157405"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Julian Russell" refreshedDate="43517.452127662036"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Julian Russell" refreshedDate="43517.45212939814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Julian Russell" refreshedDate="43517.4521312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Julian Russell" refreshedDate="43517.45213275463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Julian Russell" refreshedDate="43517.4521362268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Julian Russell" refreshedDate="43517.45213819444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Julian Russell" refreshedDate="43517.45214016203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Julian Russell" refreshedDate="43517.45214236110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Julian Russell" refreshedDate="43517.45214432870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1">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Julian Russell" refreshedDate="43517.45208993055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Julian Russell" refreshedDate="43517.45214918981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Julian Russell" refreshedDate="43517.452151273152"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11">
        <s v="[Winter bed occ over 14 days].[Week].&amp;[1]" c="1"/>
        <s v="[Winter bed occ over 14 days].[Week].&amp;[2]" c="2"/>
        <s v="[Winter bed occ over 14 days].[Week].&amp;[3]" c="3"/>
        <s v="[Winter bed occ over 14 days].[Week].&amp;[4]" c="4"/>
        <s v="[Winter bed occ over 14 days].[Week].&amp;[5]" c="5"/>
        <s v="[Winter bed occ over 14 days].[Week].&amp;[6]" c="6"/>
        <s v="[Winter bed occ over 14 days].[Week].&amp;[7]" c="7"/>
        <s v="[Winter bed occ over 14 days].[Week].&amp;[8]" c="8"/>
        <s v="[Winter bed occ over 14 days].[Week].&amp;[9]" c="9"/>
        <s v="[Winter bed occ over 14 days].[Week].&amp;[10]" c="10"/>
        <s v="[Winter bed occ over 14 days].[Week].&amp;[11]" c="11"/>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Julian Russell" refreshedDate="43517.45209120370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Julian Russell" refreshedDate="43517.4520925925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Julian Russell" refreshedDate="43517.45209398148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Julian Russell" refreshedDate="43517.45209537036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Julian Russell" refreshedDate="43517.45209664351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1">
        <s v="[Winter daily sitreps].[Week long].&amp;[Week 1]" c="Week 1"/>
        <s v="[Winter daily sitreps].[Week long].&amp;[Week 10]" c="Week 10"/>
        <s v="[Winter daily sitreps].[Week long].&amp;[Week 11]" c="Week 1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pivotTable1.xml><?xml version="1.0" encoding="utf-8"?>
<pivotTableDefinition xmlns="http://schemas.openxmlformats.org/spreadsheetml/2006/main" name="PivotTable9" cacheId="1262"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18"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2">
        <item x="0"/>
        <item x="1"/>
        <item x="2"/>
        <item x="3"/>
        <item x="4"/>
        <item x="5"/>
        <item x="6"/>
        <item x="7"/>
        <item x="8"/>
        <item x="9"/>
        <item x="10"/>
        <item t="default"/>
      </items>
    </pivotField>
  </pivotFields>
  <rowFields count="1">
    <field x="3"/>
  </rowFields>
  <rowItems count="12">
    <i>
      <x/>
    </i>
    <i>
      <x v="1"/>
    </i>
    <i>
      <x v="2"/>
    </i>
    <i>
      <x v="3"/>
    </i>
    <i>
      <x v="4"/>
    </i>
    <i>
      <x v="5"/>
    </i>
    <i>
      <x v="6"/>
    </i>
    <i>
      <x v="7"/>
    </i>
    <i>
      <x v="8"/>
    </i>
    <i>
      <x v="9"/>
    </i>
    <i>
      <x v="10"/>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1278" applyNumberFormats="0" applyBorderFormats="0" applyFontFormats="0" applyPatternFormats="0" applyAlignmentFormats="0" applyWidthHeightFormats="1" dataCaption="Values" tag="75108420-684c-4036-bdfe-dfd1f973e47b" updatedVersion="4" minRefreshableVersion="3" useAutoFormatting="1" subtotalHiddenItems="1" colGrandTotals="0" itemPrintTitles="1" createdVersion="4" indent="0" outline="1" outlineData="1" multipleFieldFilters="0" fieldListSortAscending="1">
  <location ref="AG5:DQ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2">
        <item x="0"/>
        <item x="3"/>
        <item x="4"/>
        <item x="5"/>
        <item x="6"/>
        <item x="7"/>
        <item x="8"/>
        <item x="9"/>
        <item x="10"/>
        <item x="1"/>
        <item x="2"/>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88">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i>
      <x v="10"/>
      <x/>
    </i>
    <i r="1">
      <x v="1"/>
    </i>
    <i r="1">
      <x v="2"/>
    </i>
    <i r="1">
      <x v="3"/>
    </i>
    <i r="1">
      <x v="4"/>
    </i>
    <i r="1">
      <x v="5"/>
    </i>
    <i r="1">
      <x v="6"/>
    </i>
    <i t="default">
      <x v="10"/>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1257"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19"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12">
        <item x="0"/>
        <item x="1"/>
        <item x="2"/>
        <item x="3"/>
        <item x="4"/>
        <item x="5"/>
        <item x="6"/>
        <item x="7"/>
        <item x="8"/>
        <item x="9"/>
        <item x="10"/>
        <item t="default"/>
      </items>
    </pivotField>
  </pivotFields>
  <rowFields count="1">
    <field x="4"/>
  </rowFields>
  <rowItems count="12">
    <i>
      <x/>
    </i>
    <i>
      <x v="1"/>
    </i>
    <i>
      <x v="2"/>
    </i>
    <i>
      <x v="3"/>
    </i>
    <i>
      <x v="4"/>
    </i>
    <i>
      <x v="5"/>
    </i>
    <i>
      <x v="6"/>
    </i>
    <i>
      <x v="7"/>
    </i>
    <i>
      <x v="8"/>
    </i>
    <i>
      <x v="9"/>
    </i>
    <i>
      <x v="10"/>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1279" applyNumberFormats="0" applyBorderFormats="0" applyFontFormats="0" applyPatternFormats="0" applyAlignmentFormats="0" applyWidthHeightFormats="1" dataCaption="Values" tag="adfc440e-7866-4953-bb1b-eb581333be63" updatedVersion="4" minRefreshableVersion="3" useAutoFormatting="1" subtotalHiddenItems="1" rowGrandTotals="0" itemPrintTitles="1" createdVersion="4" indent="0" outline="1" outlineData="1" multipleFieldFilters="0" fieldListSortAscending="1">
  <location ref="AI6:AO18"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s>
  <rowFields count="1">
    <field x="2"/>
  </rowFields>
  <rowItems count="11">
    <i>
      <x/>
    </i>
    <i>
      <x v="1"/>
    </i>
    <i>
      <x v="2"/>
    </i>
    <i>
      <x v="3"/>
    </i>
    <i>
      <x v="4"/>
    </i>
    <i>
      <x v="5"/>
    </i>
    <i>
      <x v="6"/>
    </i>
    <i>
      <x v="7"/>
    </i>
    <i>
      <x v="8"/>
    </i>
    <i>
      <x v="9"/>
    </i>
    <i>
      <x v="10"/>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1266" applyNumberFormats="0" applyBorderFormats="0" applyFontFormats="0" applyPatternFormats="0" applyAlignmentFormats="0" applyWidthHeightFormats="1" dataCaption="Values" tag="ecb01006-d778-4523-bb61-3a857638a5df" updatedVersion="4" minRefreshableVersion="3" useAutoFormatting="1" subtotalHiddenItems="1" itemPrintTitles="1" createdVersion="4" indent="0" outline="1" outlineData="1" multipleFieldFilters="0" fieldListSortAscending="1">
  <location ref="R5:X18"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s>
  <rowFields count="1">
    <field x="2"/>
  </rowFields>
  <rowItems count="12">
    <i>
      <x/>
    </i>
    <i>
      <x v="1"/>
    </i>
    <i>
      <x v="2"/>
    </i>
    <i>
      <x v="3"/>
    </i>
    <i>
      <x v="4"/>
    </i>
    <i>
      <x v="5"/>
    </i>
    <i>
      <x v="6"/>
    </i>
    <i>
      <x v="7"/>
    </i>
    <i>
      <x v="8"/>
    </i>
    <i>
      <x v="9"/>
    </i>
    <i>
      <x v="10"/>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1282" applyNumberFormats="0" applyBorderFormats="0" applyFontFormats="0" applyPatternFormats="0" applyAlignmentFormats="0" applyWidthHeightFormats="1" dataCaption="Values" tag="68ce7bb5-b9a1-4618-b6f2-2507f223e533" updatedVersion="4" minRefreshableVersion="3" useAutoFormatting="1" subtotalHiddenItems="1" itemPrintTitles="1" createdVersion="4" indent="0" outline="1" outlineData="1" multipleFieldFilters="0" fieldListSortAscending="1">
  <location ref="B5:H18"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s>
  <rowFields count="1">
    <field x="2"/>
  </rowFields>
  <rowItems count="12">
    <i>
      <x/>
    </i>
    <i>
      <x v="1"/>
    </i>
    <i>
      <x v="2"/>
    </i>
    <i>
      <x v="3"/>
    </i>
    <i>
      <x v="4"/>
    </i>
    <i>
      <x v="5"/>
    </i>
    <i>
      <x v="6"/>
    </i>
    <i>
      <x v="7"/>
    </i>
    <i>
      <x v="8"/>
    </i>
    <i>
      <x v="9"/>
    </i>
    <i>
      <x v="10"/>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2" cacheId="1253"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18"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12">
    <i>
      <x/>
    </i>
    <i>
      <x v="1"/>
    </i>
    <i>
      <x v="2"/>
    </i>
    <i>
      <x v="3"/>
    </i>
    <i>
      <x v="4"/>
    </i>
    <i>
      <x v="5"/>
    </i>
    <i>
      <x v="6"/>
    </i>
    <i>
      <x v="7"/>
    </i>
    <i>
      <x v="8"/>
    </i>
    <i>
      <x v="9"/>
    </i>
    <i>
      <x v="10"/>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23" cacheId="1252" applyNumberFormats="0" applyBorderFormats="0" applyFontFormats="0" applyPatternFormats="0" applyAlignmentFormats="0" applyWidthHeightFormats="1" dataCaption="Values" tag="2d9d57d6-241a-4b7d-8007-23756dbf9354" updatedVersion="4" minRefreshableVersion="3" useAutoFormatting="1" subtotalHiddenItems="1" rowGrandTotals="0" colGrandTotals="0" itemPrintTitles="1" createdVersion="4" indent="0" outline="1" outlineData="1" multipleFieldFilters="0" fieldListSortAscending="1">
  <location ref="BR5:CC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2">
        <item x="0"/>
        <item x="1"/>
        <item x="2"/>
        <item x="3"/>
        <item x="4"/>
        <item x="5"/>
        <item x="6"/>
        <item x="7"/>
        <item x="8"/>
        <item x="9"/>
        <item x="10"/>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11">
    <i>
      <x/>
    </i>
    <i>
      <x v="1"/>
    </i>
    <i>
      <x v="2"/>
    </i>
    <i>
      <x v="3"/>
    </i>
    <i>
      <x v="4"/>
    </i>
    <i>
      <x v="5"/>
    </i>
    <i>
      <x v="6"/>
    </i>
    <i>
      <x v="7"/>
    </i>
    <i>
      <x v="8"/>
    </i>
    <i>
      <x v="9"/>
    </i>
    <i>
      <x v="10"/>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19" cacheId="1255"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J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12">
        <item x="0"/>
        <item x="1"/>
        <item x="2"/>
        <item x="3"/>
        <item x="4"/>
        <item x="5"/>
        <item x="6"/>
        <item x="7"/>
        <item x="8"/>
        <item x="9"/>
        <item x="10"/>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11">
    <i>
      <x/>
    </i>
    <i>
      <x v="1"/>
    </i>
    <i>
      <x v="2"/>
    </i>
    <i>
      <x v="3"/>
    </i>
    <i>
      <x v="4"/>
    </i>
    <i>
      <x v="5"/>
    </i>
    <i>
      <x v="6"/>
    </i>
    <i>
      <x v="7"/>
    </i>
    <i>
      <x v="8"/>
    </i>
    <i>
      <x v="9"/>
    </i>
    <i>
      <x v="10"/>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4" cacheId="1251" applyNumberFormats="0" applyBorderFormats="0" applyFontFormats="0" applyPatternFormats="0" applyAlignmentFormats="0" applyWidthHeightFormats="1" dataCaption="Values" tag="6a6694bf-2579-4d47-ad99-0cf669c79fb5" updatedVersion="4" minRefreshableVersion="3" useAutoFormatting="1" subtotalHiddenItems="1" rowGrandTotals="0" colGrandTotals="0" itemPrintTitles="1" createdVersion="4" indent="0" outline="1" outlineData="1" multipleFieldFilters="0" fieldListSortAscending="1">
  <location ref="CI5:CJ82"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 dataField="1" showAll="0"/>
  </pivotFields>
  <rowFields count="1">
    <field x="1"/>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17" cacheId="1268" applyNumberFormats="0" applyBorderFormats="0" applyFontFormats="0" applyPatternFormats="0" applyAlignmentFormats="0" applyWidthHeightFormats="1" dataCaption="Values" tag="97b77543-1b1d-432f-8c12-86d5d61267bb" updatedVersion="4" minRefreshableVersion="3" useAutoFormatting="1" subtotalHiddenItems="1" rowGrandTotals="0" colGrandTotals="0" itemPrintTitles="1" createdVersion="4" indent="0" outline="1" outlineData="1" multipleFieldFilters="0" fieldListSortAscending="1">
  <location ref="B5:C1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s>
  <rowFields count="1">
    <field x="1"/>
  </rowFields>
  <rowItems count="11">
    <i>
      <x/>
    </i>
    <i>
      <x v="1"/>
    </i>
    <i>
      <x v="2"/>
    </i>
    <i>
      <x v="3"/>
    </i>
    <i>
      <x v="4"/>
    </i>
    <i>
      <x v="5"/>
    </i>
    <i>
      <x v="6"/>
    </i>
    <i>
      <x v="7"/>
    </i>
    <i>
      <x v="8"/>
    </i>
    <i>
      <x v="9"/>
    </i>
    <i>
      <x v="10"/>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8" cacheId="1263" applyNumberFormats="0" applyBorderFormats="0" applyFontFormats="0" applyPatternFormats="0" applyAlignmentFormats="0" applyWidthHeightFormats="1" dataCaption="Values" tag="c1f45b27-5377-4b85-a5cc-8347f81f52db" updatedVersion="4" minRefreshableVersion="3" useAutoFormatting="1" subtotalHiddenItems="1" itemPrintTitles="1" createdVersion="4" indent="0" outline="1" outlineData="1" multipleFieldFilters="0" fieldListSortAscending="1">
  <location ref="B5:C17" firstHeaderRow="1" firstDataRow="1" firstDataCol="1" rowPageCount="1" colPageCount="1"/>
  <pivotFields count="3">
    <pivotField dataField="1" showAll="0"/>
    <pivotField axis="axisRow" allDrilled="1" showAll="0" dataSourceSort="1" defaultAttributeDrillState="1">
      <items count="12">
        <item x="0"/>
        <item x="1"/>
        <item x="2"/>
        <item x="3"/>
        <item x="4"/>
        <item x="5"/>
        <item x="6"/>
        <item x="7"/>
        <item x="8"/>
        <item x="9"/>
        <item x="10"/>
        <item t="default"/>
      </items>
    </pivotField>
    <pivotField axis="axisPage" allDrilled="1" showAll="0" dataSourceSort="1" defaultAttributeDrillState="1">
      <items count="1">
        <item t="default"/>
      </items>
    </pivotField>
  </pivotFields>
  <rowFields count="1">
    <field x="1"/>
  </rowFields>
  <rowItems count="12">
    <i>
      <x/>
    </i>
    <i>
      <x v="1"/>
    </i>
    <i>
      <x v="2"/>
    </i>
    <i>
      <x v="3"/>
    </i>
    <i>
      <x v="4"/>
    </i>
    <i>
      <x v="5"/>
    </i>
    <i>
      <x v="6"/>
    </i>
    <i>
      <x v="7"/>
    </i>
    <i>
      <x v="8"/>
    </i>
    <i>
      <x v="9"/>
    </i>
    <i>
      <x v="10"/>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18" cacheId="1256" applyNumberFormats="0" applyBorderFormats="0" applyFontFormats="0" applyPatternFormats="0" applyAlignmentFormats="0" applyWidthHeightFormats="1" dataCaption="Values" tag="8602e907-ddc4-40bb-89ca-8369de914bb2" updatedVersion="4" minRefreshableVersion="3" useAutoFormatting="1" subtotalHiddenItems="1" itemPrintTitles="1" createdVersion="4" indent="0" outline="1" outlineData="1" multipleFieldFilters="0" fieldListSortAscending="1">
  <location ref="G5:M18"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s>
  <rowFields count="1">
    <field x="2"/>
  </rowFields>
  <rowItems count="12">
    <i>
      <x/>
    </i>
    <i>
      <x v="1"/>
    </i>
    <i>
      <x v="2"/>
    </i>
    <i>
      <x v="3"/>
    </i>
    <i>
      <x v="4"/>
    </i>
    <i>
      <x v="5"/>
    </i>
    <i>
      <x v="6"/>
    </i>
    <i>
      <x v="7"/>
    </i>
    <i>
      <x v="8"/>
    </i>
    <i>
      <x v="9"/>
    </i>
    <i>
      <x v="10"/>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20" cacheId="1254" applyNumberFormats="0" applyBorderFormats="0" applyFontFormats="0" applyPatternFormats="0" applyAlignmentFormats="0" applyWidthHeightFormats="1" dataCaption="Values" tag="7ec86bb0-3bf3-4944-b894-a8057789e36b" updatedVersion="4" minRefreshableVersion="3" useAutoFormatting="1" subtotalHiddenItems="1" rowGrandTotals="0" colGrandTotals="0" itemPrintTitles="1" createdVersion="4" indent="0" outline="1" outlineData="1" multipleFieldFilters="0" fieldListSortAscending="1">
  <location ref="AO5:AP82"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 dataField="1" showAll="0"/>
  </pivotFields>
  <rowFields count="1">
    <field x="1"/>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1269" applyNumberFormats="0" applyBorderFormats="0" applyFontFormats="0" applyPatternFormats="0" applyAlignmentFormats="0" applyWidthHeightFormats="1" dataCaption="Values" tag="fb069d29-b488-44cf-b4dd-a64c1834045e" updatedVersion="4" minRefreshableVersion="3" useAutoFormatting="1" subtotalHiddenItems="1" rowGrandTotals="0" colGrandTotals="0" itemPrintTitles="1" createdVersion="4" indent="0" outline="1" outlineData="1" multipleFieldFilters="0" fieldListSortAscending="1">
  <location ref="AU5:AV1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s>
  <rowFields count="1">
    <field x="1"/>
  </rowFields>
  <rowItems count="11">
    <i>
      <x/>
    </i>
    <i>
      <x v="1"/>
    </i>
    <i>
      <x v="2"/>
    </i>
    <i>
      <x v="3"/>
    </i>
    <i>
      <x v="4"/>
    </i>
    <i>
      <x v="5"/>
    </i>
    <i>
      <x v="6"/>
    </i>
    <i>
      <x v="7"/>
    </i>
    <i>
      <x v="8"/>
    </i>
    <i>
      <x v="9"/>
    </i>
    <i>
      <x v="10"/>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5" cacheId="1270" applyNumberFormats="0" applyBorderFormats="0" applyFontFormats="0" applyPatternFormats="0" applyAlignmentFormats="0" applyWidthHeightFormats="1" dataCaption="Values" tag="61ac615e-4002-46a2-afd6-5601e05c1057" updatedVersion="4" minRefreshableVersion="3" useAutoFormatting="1" subtotalHiddenItems="1" rowGrandTotals="0" colGrandTotals="0" itemPrintTitles="1" createdVersion="4" indent="0" outline="1" outlineData="1" multipleFieldFilters="0" fieldListSortAscending="1">
  <location ref="C5:E16"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 dataField="1" showAll="0"/>
  </pivotFields>
  <rowFields count="1">
    <field x="1"/>
  </rowFields>
  <rowItems count="11">
    <i>
      <x/>
    </i>
    <i>
      <x v="1"/>
    </i>
    <i>
      <x v="2"/>
    </i>
    <i>
      <x v="3"/>
    </i>
    <i>
      <x v="4"/>
    </i>
    <i>
      <x v="5"/>
    </i>
    <i>
      <x v="6"/>
    </i>
    <i>
      <x v="7"/>
    </i>
    <i>
      <x v="8"/>
    </i>
    <i>
      <x v="9"/>
    </i>
    <i>
      <x v="10"/>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7" cacheId="1271" applyNumberFormats="0" applyBorderFormats="0" applyFontFormats="0" applyPatternFormats="0" applyAlignmentFormats="0" applyWidthHeightFormats="1" dataCaption="Values" tag="dd0981dd-8639-45ae-b501-a497897f676e" updatedVersion="4" minRefreshableVersion="3" useAutoFormatting="1" subtotalHiddenItems="1" rowGrandTotals="0" colGrandTotals="0" itemPrintTitles="1" createdVersion="4" indent="0" outline="1" outlineData="1" multipleFieldFilters="0" fieldListSortAscending="1">
  <location ref="AF5:AH16"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 dataField="1" showAll="0"/>
  </pivotFields>
  <rowFields count="1">
    <field x="1"/>
  </rowFields>
  <rowItems count="11">
    <i>
      <x/>
    </i>
    <i>
      <x v="1"/>
    </i>
    <i>
      <x v="2"/>
    </i>
    <i>
      <x v="3"/>
    </i>
    <i>
      <x v="4"/>
    </i>
    <i>
      <x v="5"/>
    </i>
    <i>
      <x v="6"/>
    </i>
    <i>
      <x v="7"/>
    </i>
    <i>
      <x v="8"/>
    </i>
    <i>
      <x v="9"/>
    </i>
    <i>
      <x v="10"/>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8" cacheId="1249" applyNumberFormats="0" applyBorderFormats="0" applyFontFormats="0" applyPatternFormats="0" applyAlignmentFormats="0" applyWidthHeightFormats="1" dataCaption="Values" tag="b9575012-05ef-4632-bede-b87d05a4d489" updatedVersion="4" minRefreshableVersion="3" useAutoFormatting="1" subtotalHiddenItems="1" itemPrintTitles="1" createdVersion="4" indent="0" outline="1" outlineData="1" multipleFieldFilters="0" fieldListSortAscending="1">
  <location ref="AL5:AX19"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s>
  <rowFields count="1">
    <field x="3"/>
  </rowFields>
  <rowItems count="12">
    <i>
      <x/>
    </i>
    <i>
      <x v="1"/>
    </i>
    <i>
      <x v="2"/>
    </i>
    <i>
      <x v="3"/>
    </i>
    <i>
      <x v="4"/>
    </i>
    <i>
      <x v="5"/>
    </i>
    <i>
      <x v="6"/>
    </i>
    <i>
      <x v="7"/>
    </i>
    <i>
      <x v="8"/>
    </i>
    <i>
      <x v="9"/>
    </i>
    <i>
      <x v="10"/>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6" cacheId="1250" applyNumberFormats="0" applyBorderFormats="0" applyFontFormats="0" applyPatternFormats="0" applyAlignmentFormats="0" applyWidthHeightFormats="1" dataCaption="Values" tag="c1fa9d37-cafa-4c6c-bd29-455cc7cea9b3" updatedVersion="4" minRefreshableVersion="3" useAutoFormatting="1" subtotalHiddenItems="1" itemPrintTitles="1" createdVersion="4" indent="0" outline="1" outlineData="1" multipleFieldFilters="0" fieldListSortAscending="1">
  <location ref="I5:U19"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s>
  <rowFields count="1">
    <field x="3"/>
  </rowFields>
  <rowItems count="12">
    <i>
      <x/>
    </i>
    <i>
      <x v="1"/>
    </i>
    <i>
      <x v="2"/>
    </i>
    <i>
      <x v="3"/>
    </i>
    <i>
      <x v="4"/>
    </i>
    <i>
      <x v="5"/>
    </i>
    <i>
      <x v="6"/>
    </i>
    <i>
      <x v="7"/>
    </i>
    <i>
      <x v="8"/>
    </i>
    <i>
      <x v="9"/>
    </i>
    <i>
      <x v="10"/>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4" cacheId="1245" applyNumberFormats="0" applyBorderFormats="0" applyFontFormats="0" applyPatternFormats="0" applyAlignmentFormats="0" applyWidthHeightFormats="1" dataCaption="Values" tag="e4f2c472-a146-4ee5-be49-5287088b7209" updatedVersion="4" minRefreshableVersion="3" useAutoFormatting="1" subtotalHiddenItems="1" itemPrintTitles="1" createdVersion="4" indent="0" outline="1" outlineData="1" multipleFieldFilters="0" fieldListSortAscending="1">
  <location ref="CE5:CQ19"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2">
    <i>
      <x/>
    </i>
    <i>
      <x v="1"/>
    </i>
    <i>
      <x v="2"/>
    </i>
    <i>
      <x v="3"/>
    </i>
    <i>
      <x v="4"/>
    </i>
    <i>
      <x v="5"/>
    </i>
    <i>
      <x v="6"/>
    </i>
    <i>
      <x v="7"/>
    </i>
    <i>
      <x v="8"/>
    </i>
    <i>
      <x v="9"/>
    </i>
    <i>
      <x v="10"/>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3" cacheId="1275" applyNumberFormats="0" applyBorderFormats="0" applyFontFormats="0" applyPatternFormats="0" applyAlignmentFormats="0" applyWidthHeightFormats="1" dataCaption="Values" tag="ba0b1b6b-253c-4af3-8da1-40f03654e889" updatedVersion="4" minRefreshableVersion="3" useAutoFormatting="1" subtotalHiddenItems="1" rowGrandTotals="0" colGrandTotals="0" itemPrintTitles="1" createdVersion="4" indent="0" outline="1" outlineData="1" multipleFieldFilters="0" fieldListSortAscending="1">
  <location ref="BG5:BI16"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 dataField="1" showAll="0"/>
  </pivotFields>
  <rowFields count="1">
    <field x="1"/>
  </rowFields>
  <rowItems count="11">
    <i>
      <x/>
    </i>
    <i>
      <x v="1"/>
    </i>
    <i>
      <x v="2"/>
    </i>
    <i>
      <x v="3"/>
    </i>
    <i>
      <x v="4"/>
    </i>
    <i>
      <x v="5"/>
    </i>
    <i>
      <x v="6"/>
    </i>
    <i>
      <x v="7"/>
    </i>
    <i>
      <x v="8"/>
    </i>
    <i>
      <x v="9"/>
    </i>
    <i>
      <x v="10"/>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2" cacheId="1248" applyNumberFormats="0" applyBorderFormats="0" applyFontFormats="0" applyPatternFormats="0" applyAlignmentFormats="0" applyWidthHeightFormats="1" dataCaption="Values" tag="358dad61-fa71-44e8-8354-35ea41b29d4d" updatedVersion="4" minRefreshableVersion="3" useAutoFormatting="1" subtotalHiddenItems="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6" cacheId="1264" applyNumberFormats="0" applyBorderFormats="0" applyFontFormats="0" applyPatternFormats="0" applyAlignmentFormats="0" applyWidthHeightFormats="1" dataCaption="Values" tag="70907dcb-9db8-4617-8784-43e18385953c" updatedVersion="4" minRefreshableVersion="3" useAutoFormatting="1" subtotalHiddenItems="1" rowGrandTotals="0" colGrandTotals="0" itemPrintTitles="1" createdVersion="4" indent="0" outline="1" outlineData="1" multipleFieldFilters="0" fieldListSortAscending="1">
  <location ref="AB5:AC82"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s>
  <rowFields count="1">
    <field x="2"/>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 cacheId="1273" applyNumberFormats="0" applyBorderFormats="0" applyFontFormats="0" applyPatternFormats="0" applyAlignmentFormats="0" applyWidthHeightFormats="1" dataCaption="Values" tag="8092ca98-d055-401c-855a-87a650e1589b" updatedVersion="4" minRefreshableVersion="3" useAutoFormatting="1" subtotalHiddenItems="1" rowGrandTotals="0" colGrandTotals="0" itemPrintTitles="1" createdVersion="4" indent="0" outline="1" outlineData="1" multipleFieldFilters="0" fieldListSortAscending="1">
  <location ref="G5:I16"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 dataField="1" showAll="0"/>
  </pivotFields>
  <rowFields count="1">
    <field x="1"/>
  </rowFields>
  <rowItems count="11">
    <i>
      <x/>
    </i>
    <i>
      <x v="1"/>
    </i>
    <i>
      <x v="2"/>
    </i>
    <i>
      <x v="3"/>
    </i>
    <i>
      <x v="4"/>
    </i>
    <i>
      <x v="5"/>
    </i>
    <i>
      <x v="6"/>
    </i>
    <i>
      <x v="7"/>
    </i>
    <i>
      <x v="8"/>
    </i>
    <i>
      <x v="9"/>
    </i>
    <i>
      <x v="10"/>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4" cacheId="1246" applyNumberFormats="0" applyBorderFormats="0" applyFontFormats="0" applyPatternFormats="0" applyAlignmentFormats="0" applyWidthHeightFormats="1" dataCaption="Values" tag="4c22a14f-62ef-455b-972d-914729223058" updatedVersion="4" minRefreshableVersion="3" useAutoFormatting="1" subtotalHiddenItems="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2" cacheId="1247" applyNumberFormats="0" applyBorderFormats="0" applyFontFormats="0" applyPatternFormats="0" applyAlignmentFormats="0" applyWidthHeightFormats="1" dataCaption="Values" tag="cb83e953-d3a9-4433-84e3-86f132084549" updatedVersion="4" minRefreshableVersion="3" useAutoFormatting="1" subtotalHiddenItems="1" itemPrintTitles="1" createdVersion="4" indent="0" outline="1" outlineData="1" multipleFieldFilters="0" fieldListSortAscending="1">
  <location ref="AD5:AP19"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2">
    <i>
      <x/>
    </i>
    <i>
      <x v="1"/>
    </i>
    <i>
      <x v="2"/>
    </i>
    <i>
      <x v="3"/>
    </i>
    <i>
      <x v="4"/>
    </i>
    <i>
      <x v="5"/>
    </i>
    <i>
      <x v="6"/>
    </i>
    <i>
      <x v="7"/>
    </i>
    <i>
      <x v="8"/>
    </i>
    <i>
      <x v="9"/>
    </i>
    <i>
      <x v="10"/>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11" cacheId="1272" applyNumberFormats="0" applyBorderFormats="0" applyFontFormats="0" applyPatternFormats="0" applyAlignmentFormats="0" applyWidthHeightFormats="1" dataCaption="Values" tag="f735e7c4-c917-477e-b71c-97e37308f16d" updatedVersion="4" minRefreshableVersion="3" useAutoFormatting="1" subtotalHiddenItems="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1274" applyNumberFormats="0" applyBorderFormats="0" applyFontFormats="0" applyPatternFormats="0" applyAlignmentFormats="0" applyWidthHeightFormats="1" dataCaption="Values" tag="442be530-2bb4-402f-8e52-cb60fa276076" updatedVersion="4" minRefreshableVersion="3" useAutoFormatting="1" subtotalHiddenItems="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10" cacheId="1243" applyNumberFormats="0" applyBorderFormats="0" applyFontFormats="0" applyPatternFormats="0" applyAlignmentFormats="0" applyWidthHeightFormats="1" dataCaption="Values" tag="63d379ad-3316-4220-96ab-b24ff7ed409f" updatedVersion="4" minRefreshableVersion="3" useAutoFormatting="1" subtotalHiddenItems="1" itemPrintTitles="1" createdVersion="4" indent="0" outline="1" outlineData="1" multipleFieldFilters="0" fieldListSortAscending="1">
  <location ref="AL5:AX19"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2">
    <i>
      <x/>
    </i>
    <i>
      <x v="1"/>
    </i>
    <i>
      <x v="2"/>
    </i>
    <i>
      <x v="3"/>
    </i>
    <i>
      <x v="4"/>
    </i>
    <i>
      <x v="5"/>
    </i>
    <i>
      <x v="6"/>
    </i>
    <i>
      <x v="7"/>
    </i>
    <i>
      <x v="8"/>
    </i>
    <i>
      <x v="9"/>
    </i>
    <i>
      <x v="10"/>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9" cacheId="1277" applyNumberFormats="0" applyBorderFormats="0" applyFontFormats="0" applyPatternFormats="0" applyAlignmentFormats="0" applyWidthHeightFormats="1" dataCaption="Values" tag="b0ef4df9-2980-427c-9277-09e19a1bf0e0" updatedVersion="4" minRefreshableVersion="3" useAutoFormatting="1" subtotalHiddenItems="1" rowGrandTotals="0" colGrandTotals="0" itemPrintTitles="1" createdVersion="4" indent="0" outline="1" outlineData="1" multipleFieldFilters="0" fieldListSortAscending="1">
  <location ref="AF5:AH16"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 dataField="1" showAll="0"/>
  </pivotFields>
  <rowFields count="1">
    <field x="1"/>
  </rowFields>
  <rowItems count="11">
    <i>
      <x/>
    </i>
    <i>
      <x v="1"/>
    </i>
    <i>
      <x v="2"/>
    </i>
    <i>
      <x v="3"/>
    </i>
    <i>
      <x v="4"/>
    </i>
    <i>
      <x v="5"/>
    </i>
    <i>
      <x v="6"/>
    </i>
    <i>
      <x v="7"/>
    </i>
    <i>
      <x v="8"/>
    </i>
    <i>
      <x v="9"/>
    </i>
    <i>
      <x v="10"/>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6" cacheId="1276" applyNumberFormats="0" applyBorderFormats="0" applyFontFormats="0" applyPatternFormats="0" applyAlignmentFormats="0" applyWidthHeightFormats="1" dataCaption="Values" tag="33689785-b65f-4d09-8f69-70383ef188d2" updatedVersion="4" minRefreshableVersion="3" useAutoFormatting="1" subtotalHiddenItems="1" rowGrandTotals="0" colGrandTotals="0" itemPrintTitles="1" createdVersion="4" indent="0" outline="1" outlineData="1" multipleFieldFilters="0" fieldListSortAscending="1">
  <location ref="B5:D16"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 dataField="1" showAll="0"/>
  </pivotFields>
  <rowFields count="1">
    <field x="1"/>
  </rowFields>
  <rowItems count="11">
    <i>
      <x/>
    </i>
    <i>
      <x v="1"/>
    </i>
    <i>
      <x v="2"/>
    </i>
    <i>
      <x v="3"/>
    </i>
    <i>
      <x v="4"/>
    </i>
    <i>
      <x v="5"/>
    </i>
    <i>
      <x v="6"/>
    </i>
    <i>
      <x v="7"/>
    </i>
    <i>
      <x v="8"/>
    </i>
    <i>
      <x v="9"/>
    </i>
    <i>
      <x v="10"/>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8" cacheId="1244" applyNumberFormats="0" applyBorderFormats="0" applyFontFormats="0" applyPatternFormats="0" applyAlignmentFormats="0" applyWidthHeightFormats="1" dataCaption="Values" tag="a2bb9c2e-6606-40c6-8988-4a0b49a15b1b" updatedVersion="4" minRefreshableVersion="3" useAutoFormatting="1" subtotalHiddenItems="1" itemPrintTitles="1" createdVersion="4" indent="0" outline="1" outlineData="1" multipleFieldFilters="0" fieldListSortAscending="1">
  <location ref="H5:T19"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12">
    <i>
      <x/>
    </i>
    <i>
      <x v="1"/>
    </i>
    <i>
      <x v="2"/>
    </i>
    <i>
      <x v="3"/>
    </i>
    <i>
      <x v="4"/>
    </i>
    <i>
      <x v="5"/>
    </i>
    <i>
      <x v="6"/>
    </i>
    <i>
      <x v="7"/>
    </i>
    <i>
      <x v="8"/>
    </i>
    <i>
      <x v="9"/>
    </i>
    <i>
      <x v="10"/>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1240" applyNumberFormats="0" applyBorderFormats="0" applyFontFormats="0" applyPatternFormats="0" applyAlignmentFormats="0" applyWidthHeightFormats="1" dataCaption="Values" tag="3cb5cdca-36b5-486f-a20e-39ce49e1e44d" updatedVersion="4" minRefreshableVersion="3" useAutoFormatting="1" subtotalHiddenItems="1" rowGrandTotals="0" colGrandTotals="0" itemPrintTitles="1" createdVersion="4" indent="0" outline="1" outlineData="1" multipleFieldFilters="0" fieldListSortAscending="1">
  <location ref="AX5:BI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2">
        <item x="0"/>
        <item x="1"/>
        <item x="2"/>
        <item x="3"/>
        <item x="4"/>
        <item x="5"/>
        <item x="6"/>
        <item x="7"/>
        <item x="8"/>
        <item x="9"/>
        <item x="10"/>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11">
    <i>
      <x/>
    </i>
    <i>
      <x v="1"/>
    </i>
    <i>
      <x v="2"/>
    </i>
    <i>
      <x v="3"/>
    </i>
    <i>
      <x v="4"/>
    </i>
    <i>
      <x v="5"/>
    </i>
    <i>
      <x v="6"/>
    </i>
    <i>
      <x v="7"/>
    </i>
    <i>
      <x v="8"/>
    </i>
    <i>
      <x v="9"/>
    </i>
    <i>
      <x v="10"/>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4" cacheId="1265" applyNumberFormats="0" applyBorderFormats="0" applyFontFormats="0" applyPatternFormats="0" applyAlignmentFormats="0" applyWidthHeightFormats="1" dataCaption="Values" tag="9d06cd80-18ab-4970-aab5-c7eca71eb3db" updatedVersion="4" minRefreshableVersion="3" useAutoFormatting="1" subtotalHiddenItems="1" rowGrandTotals="0" colGrandTotals="0" itemPrintTitles="1" createdVersion="4" indent="0" outline="1" outlineData="1" multipleFieldFilters="0" fieldListSortAscending="1">
  <location ref="W5:X82"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s>
  <rowFields count="1">
    <field x="2"/>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1241"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18"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11">
    <i>
      <x/>
    </i>
    <i>
      <x v="1"/>
    </i>
    <i>
      <x v="2"/>
    </i>
    <i>
      <x v="3"/>
    </i>
    <i>
      <x v="4"/>
    </i>
    <i>
      <x v="5"/>
    </i>
    <i>
      <x v="6"/>
    </i>
    <i>
      <x v="7"/>
    </i>
    <i>
      <x v="8"/>
    </i>
    <i>
      <x v="9"/>
    </i>
    <i>
      <x v="10"/>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1242"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17"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11">
    <i>
      <x/>
    </i>
    <i>
      <x v="1"/>
    </i>
    <i>
      <x v="2"/>
    </i>
    <i>
      <x v="3"/>
    </i>
    <i>
      <x v="4"/>
    </i>
    <i>
      <x v="5"/>
    </i>
    <i>
      <x v="6"/>
    </i>
    <i>
      <x v="7"/>
    </i>
    <i>
      <x v="8"/>
    </i>
    <i>
      <x v="9"/>
    </i>
    <i>
      <x v="10"/>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2" cacheId="1260"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19"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12">
        <item x="0"/>
        <item x="1"/>
        <item x="2"/>
        <item x="3"/>
        <item x="4"/>
        <item x="5"/>
        <item x="6"/>
        <item x="7"/>
        <item x="8"/>
        <item x="9"/>
        <item x="10"/>
        <item t="default"/>
      </items>
    </pivotField>
  </pivotFields>
  <rowFields count="1">
    <field x="5"/>
  </rowFields>
  <rowItems count="12">
    <i>
      <x/>
    </i>
    <i>
      <x v="1"/>
    </i>
    <i>
      <x v="2"/>
    </i>
    <i>
      <x v="3"/>
    </i>
    <i>
      <x v="4"/>
    </i>
    <i>
      <x v="5"/>
    </i>
    <i>
      <x v="6"/>
    </i>
    <i>
      <x v="7"/>
    </i>
    <i>
      <x v="8"/>
    </i>
    <i>
      <x v="9"/>
    </i>
    <i>
      <x v="10"/>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0" cacheId="1261" applyNumberFormats="0" applyBorderFormats="0" applyFontFormats="0" applyPatternFormats="0" applyAlignmentFormats="0" applyWidthHeightFormats="1" dataCaption="Values" tag="28dedf1c-92d5-4d53-b4e5-4da17111bb79" updatedVersion="4" minRefreshableVersion="3" useAutoFormatting="1" subtotalHiddenItems="1" itemPrintTitles="1" createdVersion="4" indent="0" outline="1" outlineData="1" multipleFieldFilters="0" fieldListSortAscending="1">
  <location ref="B5:E17"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
        <item x="0"/>
        <item x="1"/>
        <item x="2"/>
        <item x="3"/>
        <item x="4"/>
        <item x="5"/>
        <item x="6"/>
        <item x="7"/>
        <item x="8"/>
        <item x="9"/>
        <item x="10"/>
        <item t="default"/>
      </items>
    </pivotField>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1" cacheId="1267" applyNumberFormats="0" applyBorderFormats="0" applyFontFormats="0" applyPatternFormats="0" applyAlignmentFormats="0" applyWidthHeightFormats="1" dataCaption="Values" tag="e0ec11de-981b-4052-a8fe-1e8cd442aade" updatedVersion="4" minRefreshableVersion="3" useAutoFormatting="1" subtotalHiddenItems="1" rowGrandTotals="0" colGrandTotals="0" itemPrintTitles="1" createdVersion="4" indent="0" outline="1" outlineData="1" multipleFieldFilters="0" fieldListSortAscending="1">
  <location ref="L5:O82"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s>
    </pivotField>
  </pivotFields>
  <rowFields count="1">
    <field x="4"/>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3" cacheId="1259"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83"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t="default"/>
      </items>
    </pivotField>
  </pivotFields>
  <rowFields count="1">
    <field x="4"/>
  </rowFields>
  <rowItems count="7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1258" applyNumberFormats="0" applyBorderFormats="0" applyFontFormats="0" applyPatternFormats="0" applyAlignmentFormats="0" applyWidthHeightFormats="1" dataCaption="Values" tag="8eedc978-07e8-48d8-81c4-2d336553a92f" updatedVersion="4" minRefreshableVersion="3" useAutoFormatting="1" subtotalHiddenItems="1" itemPrintTitles="1" createdVersion="4" indent="0" outline="1" outlineData="1" multipleFieldFilters="0" fieldListSortAscending="1">
  <location ref="B5:D17"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2">
        <item x="0"/>
        <item x="1"/>
        <item x="2"/>
        <item x="3"/>
        <item x="4"/>
        <item x="5"/>
        <item x="6"/>
        <item x="7"/>
        <item x="8"/>
        <item x="9"/>
        <item x="10"/>
        <item t="default"/>
      </items>
    </pivotField>
  </pivotFields>
  <rowFields count="1">
    <field x="3"/>
  </rowFields>
  <rowItems count="12">
    <i>
      <x/>
    </i>
    <i>
      <x v="1"/>
    </i>
    <i>
      <x v="2"/>
    </i>
    <i>
      <x v="3"/>
    </i>
    <i>
      <x v="4"/>
    </i>
    <i>
      <x v="5"/>
    </i>
    <i>
      <x v="6"/>
    </i>
    <i>
      <x v="7"/>
    </i>
    <i>
      <x v="8"/>
    </i>
    <i>
      <x v="9"/>
    </i>
    <i>
      <x v="10"/>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21"/>
  <sheetViews>
    <sheetView showGridLines="0" tabSelected="1" zoomScaleNormal="100" workbookViewId="0">
      <pane ySplit="4" topLeftCell="A5" activePane="bottomLeft" state="frozen"/>
      <selection pane="bottomLeft" activeCell="AL10" sqref="AL10"/>
    </sheetView>
  </sheetViews>
  <sheetFormatPr defaultRowHeight="15" x14ac:dyDescent="0.25"/>
  <cols>
    <col min="1" max="1" width="1.7109375" customWidth="1"/>
    <col min="2" max="2" width="5.28515625" customWidth="1"/>
    <col min="3" max="3" width="33" customWidth="1"/>
    <col min="4" max="17" width="7.42578125" customWidth="1"/>
    <col min="18" max="18" width="2.85546875" customWidth="1"/>
    <col min="19" max="20" width="9.5703125" bestFit="1" customWidth="1"/>
    <col min="24" max="24" width="8.7109375" customWidth="1"/>
    <col min="25" max="25" width="2.140625" customWidth="1"/>
    <col min="26" max="26" width="9.140625" customWidth="1"/>
  </cols>
  <sheetData>
    <row r="2" spans="2:29" ht="84" customHeight="1" x14ac:dyDescent="0.25">
      <c r="C2" s="118" t="s">
        <v>338</v>
      </c>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row>
    <row r="4" spans="2:29" ht="15" customHeight="1" x14ac:dyDescent="0.35">
      <c r="C4" s="5"/>
      <c r="D4" s="23" t="s">
        <v>50</v>
      </c>
      <c r="E4" s="23" t="s">
        <v>51</v>
      </c>
      <c r="F4" s="23" t="s">
        <v>52</v>
      </c>
      <c r="G4" s="23" t="s">
        <v>53</v>
      </c>
      <c r="H4" s="23" t="s">
        <v>54</v>
      </c>
      <c r="I4" s="23" t="s">
        <v>55</v>
      </c>
      <c r="J4" s="23" t="s">
        <v>56</v>
      </c>
      <c r="K4" s="23" t="s">
        <v>57</v>
      </c>
      <c r="L4" s="23" t="s">
        <v>58</v>
      </c>
      <c r="M4" s="23" t="s">
        <v>59</v>
      </c>
      <c r="N4" s="23" t="s">
        <v>60</v>
      </c>
      <c r="O4" s="23" t="s">
        <v>61</v>
      </c>
      <c r="P4" s="23" t="s">
        <v>62</v>
      </c>
      <c r="Q4" s="23"/>
      <c r="S4" s="133" t="s">
        <v>32</v>
      </c>
      <c r="T4" s="133"/>
      <c r="U4" s="133"/>
      <c r="V4" s="133"/>
      <c r="W4" s="133"/>
      <c r="X4" s="133"/>
      <c r="Z4" s="133" t="s">
        <v>6</v>
      </c>
      <c r="AA4" s="133"/>
      <c r="AB4" s="133"/>
      <c r="AC4" s="133"/>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19" t="s">
        <v>5</v>
      </c>
      <c r="C6" s="1" t="s">
        <v>0</v>
      </c>
      <c r="D6" s="84">
        <v>25</v>
      </c>
      <c r="E6" s="84">
        <v>30</v>
      </c>
      <c r="F6" s="84">
        <v>6</v>
      </c>
      <c r="G6" s="84">
        <v>39</v>
      </c>
      <c r="H6" s="84">
        <v>32</v>
      </c>
      <c r="I6" s="84">
        <v>6</v>
      </c>
      <c r="J6" s="84">
        <v>20</v>
      </c>
      <c r="K6" s="84">
        <v>43</v>
      </c>
      <c r="L6" s="84">
        <v>36</v>
      </c>
      <c r="M6" s="84">
        <v>30</v>
      </c>
      <c r="N6" s="84">
        <v>23</v>
      </c>
      <c r="O6" s="84">
        <v>13</v>
      </c>
      <c r="P6" s="84">
        <v>33</v>
      </c>
      <c r="Q6" s="71"/>
      <c r="Z6" s="120" t="s">
        <v>30</v>
      </c>
      <c r="AA6" s="120"/>
      <c r="AB6" s="120"/>
      <c r="AC6" s="120"/>
    </row>
    <row r="7" spans="2:29" ht="7.5" customHeight="1" x14ac:dyDescent="0.25">
      <c r="B7" s="119"/>
      <c r="C7" s="1"/>
      <c r="D7" s="61"/>
      <c r="Q7" s="71"/>
      <c r="Z7" s="120"/>
      <c r="AA7" s="120"/>
      <c r="AB7" s="120"/>
      <c r="AC7" s="120"/>
    </row>
    <row r="8" spans="2:29" x14ac:dyDescent="0.25">
      <c r="B8" s="119"/>
      <c r="C8" s="16" t="s">
        <v>251</v>
      </c>
      <c r="D8" s="108">
        <f>IFERROR(VLOOKUP(D$4,'A&amp;E diverts'!$M$3:$T$17,2,FALSE),"")</f>
        <v>25</v>
      </c>
      <c r="E8" s="108">
        <f>IFERROR(VLOOKUP(E$4,'A&amp;E diverts'!$M$3:$T$17,2,FALSE),"")</f>
        <v>30</v>
      </c>
      <c r="F8" s="108">
        <f>IFERROR(VLOOKUP(F$4,'A&amp;E diverts'!$M$3:$T$17,2,FALSE),"")</f>
        <v>15</v>
      </c>
      <c r="G8" s="108">
        <f>IFERROR(VLOOKUP(G$4,'A&amp;E diverts'!$M$3:$T$17,2,FALSE),"")</f>
        <v>17</v>
      </c>
      <c r="H8" s="108">
        <f>IFERROR(VLOOKUP(H$4,'A&amp;E diverts'!$M$3:$T$17,2,FALSE),"")</f>
        <v>17</v>
      </c>
      <c r="I8" s="108">
        <f>IFERROR(VLOOKUP(I$4,'A&amp;E diverts'!$M$3:$T$17,2,FALSE),"")</f>
        <v>38</v>
      </c>
      <c r="J8" s="108">
        <f>IFERROR(VLOOKUP(J$4,'A&amp;E diverts'!$M$3:$T$17,2,FALSE),"")</f>
        <v>35</v>
      </c>
      <c r="K8" s="108">
        <f>IFERROR(VLOOKUP(K$4,'A&amp;E diverts'!$M$3:$T$17,2,FALSE),"")</f>
        <v>25</v>
      </c>
      <c r="L8" s="108">
        <f>IFERROR(VLOOKUP(L$4,'A&amp;E diverts'!$M$3:$T$17,2,FALSE),"")</f>
        <v>13</v>
      </c>
      <c r="M8" s="108">
        <f>IFERROR(VLOOKUP(M$4,'A&amp;E diverts'!$M$3:$T$17,2,FALSE),"")</f>
        <v>25</v>
      </c>
      <c r="N8" s="108">
        <f>IFERROR(VLOOKUP(N$4,'A&amp;E diverts'!$M$3:$T$17,2,FALSE),"")</f>
        <v>17</v>
      </c>
      <c r="O8" s="108" t="str">
        <f>IFERROR(VLOOKUP(O$4,'A&amp;E diverts'!$M$3:$T$17,2,FALSE),"")</f>
        <v/>
      </c>
      <c r="P8" s="108" t="str">
        <f>IFERROR(VLOOKUP(P$4,'A&amp;E diverts'!$M$3:$T$17,2,FALSE),"")</f>
        <v/>
      </c>
      <c r="Q8" s="82"/>
      <c r="Z8" s="120"/>
      <c r="AA8" s="120"/>
      <c r="AB8" s="120"/>
      <c r="AC8" s="120"/>
    </row>
    <row r="9" spans="2:29" x14ac:dyDescent="0.25">
      <c r="B9" s="119"/>
      <c r="C9" s="1" t="s">
        <v>2</v>
      </c>
      <c r="D9" s="63">
        <f>IFERROR(VLOOKUP(D$4,'A&amp;E diverts'!$M$3:$T$17,3,FALSE),"")</f>
        <v>0</v>
      </c>
      <c r="E9" s="63">
        <f>IFERROR(VLOOKUP(E$4,'A&amp;E diverts'!$M$3:$T$17,3,FALSE),"")</f>
        <v>0</v>
      </c>
      <c r="F9" s="63">
        <f>IFERROR(VLOOKUP(F$4,'A&amp;E diverts'!$M$3:$T$17,3,FALSE),"")</f>
        <v>0</v>
      </c>
      <c r="G9" s="63">
        <f>IFERROR(VLOOKUP(G$4,'A&amp;E diverts'!$M$3:$T$17,3,FALSE),"")</f>
        <v>0</v>
      </c>
      <c r="H9" s="63">
        <f>IFERROR(VLOOKUP(H$4,'A&amp;E diverts'!$M$3:$T$17,3,FALSE),"")</f>
        <v>1</v>
      </c>
      <c r="I9" s="63">
        <f>IFERROR(VLOOKUP(I$4,'A&amp;E diverts'!$M$3:$T$17,3,FALSE),"")</f>
        <v>0</v>
      </c>
      <c r="J9" s="63">
        <f>IFERROR(VLOOKUP(J$4,'A&amp;E diverts'!$M$3:$T$17,3,FALSE),"")</f>
        <v>0</v>
      </c>
      <c r="K9" s="63">
        <f>IFERROR(VLOOKUP(K$4,'A&amp;E diverts'!$M$3:$T$17,3,FALSE),"")</f>
        <v>0</v>
      </c>
      <c r="L9" s="63">
        <f>IFERROR(VLOOKUP(L$4,'A&amp;E diverts'!$M$3:$T$17,3,FALSE),"")</f>
        <v>0</v>
      </c>
      <c r="M9" s="63">
        <f>IFERROR(VLOOKUP(M$4,'A&amp;E diverts'!$M$3:$T$17,3,FALSE),"")</f>
        <v>0</v>
      </c>
      <c r="N9" s="63">
        <f>IFERROR(VLOOKUP(N$4,'A&amp;E diverts'!$M$3:$T$17,3,FALSE),"")</f>
        <v>0</v>
      </c>
      <c r="O9" s="63" t="str">
        <f>IFERROR(VLOOKUP(O$4,'A&amp;E diverts'!$M$3:$T$17,3,FALSE),"")</f>
        <v/>
      </c>
      <c r="P9" s="63" t="str">
        <f>IFERROR(VLOOKUP(P$4,'A&amp;E diverts'!$M$3:$T$17,3,FALSE),"")</f>
        <v/>
      </c>
      <c r="Q9" s="83"/>
      <c r="Z9" s="120"/>
      <c r="AA9" s="120"/>
      <c r="AB9" s="120"/>
      <c r="AC9" s="120"/>
    </row>
    <row r="10" spans="2:29" x14ac:dyDescent="0.25">
      <c r="B10" s="119"/>
      <c r="C10" s="1" t="s">
        <v>29</v>
      </c>
      <c r="D10" s="63">
        <f>IFERROR(VLOOKUP(D$4,'A&amp;E diverts'!$M$3:$T$17,4,FALSE),"")</f>
        <v>13</v>
      </c>
      <c r="E10" s="63">
        <f>IFERROR(VLOOKUP(E$4,'A&amp;E diverts'!$M$3:$T$17,4,FALSE),"")</f>
        <v>18</v>
      </c>
      <c r="F10" s="63">
        <f>IFERROR(VLOOKUP(F$4,'A&amp;E diverts'!$M$3:$T$17,4,FALSE),"")</f>
        <v>3</v>
      </c>
      <c r="G10" s="63">
        <f>IFERROR(VLOOKUP(G$4,'A&amp;E diverts'!$M$3:$T$17,4,FALSE),"")</f>
        <v>11</v>
      </c>
      <c r="H10" s="63">
        <f>IFERROR(VLOOKUP(H$4,'A&amp;E diverts'!$M$3:$T$17,4,FALSE),"")</f>
        <v>4</v>
      </c>
      <c r="I10" s="63">
        <f>IFERROR(VLOOKUP(I$4,'A&amp;E diverts'!$M$3:$T$17,4,FALSE),"")</f>
        <v>30</v>
      </c>
      <c r="J10" s="63">
        <f>IFERROR(VLOOKUP(J$4,'A&amp;E diverts'!$M$3:$T$17,4,FALSE),"")</f>
        <v>23</v>
      </c>
      <c r="K10" s="63">
        <f>IFERROR(VLOOKUP(K$4,'A&amp;E diverts'!$M$3:$T$17,4,FALSE),"")</f>
        <v>7</v>
      </c>
      <c r="L10" s="63">
        <f>IFERROR(VLOOKUP(L$4,'A&amp;E diverts'!$M$3:$T$17,4,FALSE),"")</f>
        <v>6</v>
      </c>
      <c r="M10" s="63">
        <f>IFERROR(VLOOKUP(M$4,'A&amp;E diverts'!$M$3:$T$17,4,FALSE),"")</f>
        <v>11</v>
      </c>
      <c r="N10" s="63">
        <f>IFERROR(VLOOKUP(N$4,'A&amp;E diverts'!$M$3:$T$17,4,FALSE),"")</f>
        <v>7</v>
      </c>
      <c r="O10" s="63" t="str">
        <f>IFERROR(VLOOKUP(O$4,'A&amp;E diverts'!$M$3:$T$17,4,FALSE),"")</f>
        <v/>
      </c>
      <c r="P10" s="63" t="str">
        <f>IFERROR(VLOOKUP(P$4,'A&amp;E diverts'!$M$3:$T$17,4,FALSE),"")</f>
        <v/>
      </c>
      <c r="Q10" s="83" t="str">
        <f>IFERROR(VLOOKUP(Q$4,'A&amp;E diverts'!$M$3:$T$17,4,FALSE),"")</f>
        <v/>
      </c>
      <c r="Z10" s="117" t="s">
        <v>339</v>
      </c>
      <c r="AA10" s="117"/>
      <c r="AB10" s="117"/>
      <c r="AC10" s="117"/>
    </row>
    <row r="11" spans="2:29" x14ac:dyDescent="0.25">
      <c r="B11" s="119"/>
      <c r="C11" s="1" t="s">
        <v>3</v>
      </c>
      <c r="D11" s="63">
        <f>IFERROR(VLOOKUP(D$4,'A&amp;E diverts'!$M$3:$T$17,5,FALSE),"")</f>
        <v>8</v>
      </c>
      <c r="E11" s="63">
        <f>IFERROR(VLOOKUP(E$4,'A&amp;E diverts'!$M$3:$T$17,5,FALSE),"")</f>
        <v>8</v>
      </c>
      <c r="F11" s="63">
        <f>IFERROR(VLOOKUP(F$4,'A&amp;E diverts'!$M$3:$T$17,5,FALSE),"")</f>
        <v>4</v>
      </c>
      <c r="G11" s="63">
        <f>IFERROR(VLOOKUP(G$4,'A&amp;E diverts'!$M$3:$T$17,5,FALSE),"")</f>
        <v>3</v>
      </c>
      <c r="H11" s="63">
        <f>IFERROR(VLOOKUP(H$4,'A&amp;E diverts'!$M$3:$T$17,5,FALSE),"")</f>
        <v>10</v>
      </c>
      <c r="I11" s="63">
        <f>IFERROR(VLOOKUP(I$4,'A&amp;E diverts'!$M$3:$T$17,5,FALSE),"")</f>
        <v>6</v>
      </c>
      <c r="J11" s="63">
        <f>IFERROR(VLOOKUP(J$4,'A&amp;E diverts'!$M$3:$T$17,5,FALSE),"")</f>
        <v>10</v>
      </c>
      <c r="K11" s="63">
        <f>IFERROR(VLOOKUP(K$4,'A&amp;E diverts'!$M$3:$T$17,5,FALSE),"")</f>
        <v>16</v>
      </c>
      <c r="L11" s="63">
        <f>IFERROR(VLOOKUP(L$4,'A&amp;E diverts'!$M$3:$T$17,5,FALSE),"")</f>
        <v>3</v>
      </c>
      <c r="M11" s="63">
        <f>IFERROR(VLOOKUP(M$4,'A&amp;E diverts'!$M$3:$T$17,5,FALSE),"")</f>
        <v>9</v>
      </c>
      <c r="N11" s="63">
        <f>IFERROR(VLOOKUP(N$4,'A&amp;E diverts'!$M$3:$T$17,5,FALSE),"")</f>
        <v>8</v>
      </c>
      <c r="O11" s="63" t="str">
        <f>IFERROR(VLOOKUP(O$4,'A&amp;E diverts'!$M$3:$T$17,5,FALSE),"")</f>
        <v/>
      </c>
      <c r="P11" s="63" t="str">
        <f>IFERROR(VLOOKUP(P$4,'A&amp;E diverts'!$M$3:$T$17,5,FALSE),"")</f>
        <v/>
      </c>
      <c r="Q11" s="83" t="str">
        <f>IFERROR(VLOOKUP(Q$4,'A&amp;E diverts'!$M$3:$T$17,5,FALSE),"")</f>
        <v/>
      </c>
      <c r="Z11" s="117"/>
      <c r="AA11" s="117"/>
      <c r="AB11" s="117"/>
      <c r="AC11" s="117"/>
    </row>
    <row r="12" spans="2:29" x14ac:dyDescent="0.25">
      <c r="B12" s="119"/>
      <c r="C12" s="1" t="s">
        <v>267</v>
      </c>
      <c r="D12" s="63">
        <f>IFERROR(VLOOKUP(D$4,'A&amp;E diverts'!$M$3:$T$17,6,FALSE),"")</f>
        <v>2</v>
      </c>
      <c r="E12" s="63">
        <f>IFERROR(VLOOKUP(E$4,'A&amp;E diverts'!$M$3:$T$17,6,FALSE),"")</f>
        <v>2</v>
      </c>
      <c r="F12" s="63">
        <f>IFERROR(VLOOKUP(F$4,'A&amp;E diverts'!$M$3:$T$17,6,FALSE),"")</f>
        <v>4</v>
      </c>
      <c r="G12" s="63">
        <f>IFERROR(VLOOKUP(G$4,'A&amp;E diverts'!$M$3:$T$17,6,FALSE),"")</f>
        <v>2</v>
      </c>
      <c r="H12" s="63">
        <f>IFERROR(VLOOKUP(H$4,'A&amp;E diverts'!$M$3:$T$17,6,FALSE),"")</f>
        <v>2</v>
      </c>
      <c r="I12" s="63">
        <f>IFERROR(VLOOKUP(I$4,'A&amp;E diverts'!$M$3:$T$17,6,FALSE),"")</f>
        <v>2</v>
      </c>
      <c r="J12" s="63">
        <f>IFERROR(VLOOKUP(J$4,'A&amp;E diverts'!$M$3:$T$17,6,FALSE),"")</f>
        <v>2</v>
      </c>
      <c r="K12" s="63">
        <f>IFERROR(VLOOKUP(K$4,'A&amp;E diverts'!$M$3:$T$17,6,FALSE),"")</f>
        <v>1</v>
      </c>
      <c r="L12" s="63">
        <f>IFERROR(VLOOKUP(L$4,'A&amp;E diverts'!$M$3:$T$17,6,FALSE),"")</f>
        <v>3</v>
      </c>
      <c r="M12" s="63">
        <f>IFERROR(VLOOKUP(M$4,'A&amp;E diverts'!$M$3:$T$17,6,FALSE),"")</f>
        <v>4</v>
      </c>
      <c r="N12" s="63">
        <f>IFERROR(VLOOKUP(N$4,'A&amp;E diverts'!$M$3:$T$17,6,FALSE),"")</f>
        <v>2</v>
      </c>
      <c r="O12" s="63" t="str">
        <f>IFERROR(VLOOKUP(O$4,'A&amp;E diverts'!$M$3:$T$17,6,FALSE),"")</f>
        <v/>
      </c>
      <c r="P12" s="63" t="str">
        <f>IFERROR(VLOOKUP(P$4,'A&amp;E diverts'!$M$3:$T$17,6,FALSE),"")</f>
        <v/>
      </c>
      <c r="Q12" s="83" t="str">
        <f>IFERROR(VLOOKUP(Q$4,'A&amp;E diverts'!$M$3:$T$17,6,FALSE),"")</f>
        <v/>
      </c>
      <c r="Z12" s="117"/>
      <c r="AA12" s="117"/>
      <c r="AB12" s="117"/>
      <c r="AC12" s="117"/>
    </row>
    <row r="13" spans="2:29" x14ac:dyDescent="0.25">
      <c r="B13" s="119"/>
      <c r="C13" s="11" t="s">
        <v>275</v>
      </c>
      <c r="D13" s="63">
        <f>IFERROR(VLOOKUP(D$4,'A&amp;E diverts'!$M$3:$T$17,7,FALSE),"")</f>
        <v>2</v>
      </c>
      <c r="E13" s="63">
        <f>IFERROR(VLOOKUP(E$4,'A&amp;E diverts'!$M$3:$T$17,7,FALSE),"")</f>
        <v>2</v>
      </c>
      <c r="F13" s="63">
        <f>IFERROR(VLOOKUP(F$4,'A&amp;E diverts'!$M$3:$T$17,7,FALSE),"")</f>
        <v>4</v>
      </c>
      <c r="G13" s="63">
        <f>IFERROR(VLOOKUP(G$4,'A&amp;E diverts'!$M$3:$T$17,7,FALSE),"")</f>
        <v>1</v>
      </c>
      <c r="H13" s="63">
        <f>IFERROR(VLOOKUP(H$4,'A&amp;E diverts'!$M$3:$T$17,7,FALSE),"")</f>
        <v>0</v>
      </c>
      <c r="I13" s="63">
        <f>IFERROR(VLOOKUP(I$4,'A&amp;E diverts'!$M$3:$T$17,7,FALSE),"")</f>
        <v>0</v>
      </c>
      <c r="J13" s="63">
        <f>IFERROR(VLOOKUP(J$4,'A&amp;E diverts'!$M$3:$T$17,7,FALSE),"")</f>
        <v>0</v>
      </c>
      <c r="K13" s="63">
        <f>IFERROR(VLOOKUP(K$4,'A&amp;E diverts'!$M$3:$T$17,7,FALSE),"")</f>
        <v>1</v>
      </c>
      <c r="L13" s="63">
        <f>IFERROR(VLOOKUP(L$4,'A&amp;E diverts'!$M$3:$T$17,7,FALSE),"")</f>
        <v>1</v>
      </c>
      <c r="M13" s="63">
        <f>IFERROR(VLOOKUP(M$4,'A&amp;E diverts'!$M$3:$T$17,7,FALSE),"")</f>
        <v>1</v>
      </c>
      <c r="N13" s="63">
        <f>IFERROR(VLOOKUP(N$4,'A&amp;E diverts'!$M$3:$T$17,7,FALSE),"")</f>
        <v>0</v>
      </c>
      <c r="O13" s="63" t="str">
        <f>IFERROR(VLOOKUP(O$4,'A&amp;E diverts'!$M$3:$T$17,7,FALSE),"")</f>
        <v/>
      </c>
      <c r="P13" s="63" t="str">
        <f>IFERROR(VLOOKUP(P$4,'A&amp;E diverts'!$M$3:$T$17,7,FALSE),"")</f>
        <v/>
      </c>
      <c r="Q13" s="83" t="str">
        <f>IFERROR(VLOOKUP(Q$4,'A&amp;E diverts'!$M$3:$T$17,7,FALSE),"")</f>
        <v/>
      </c>
      <c r="Z13" s="117"/>
      <c r="AA13" s="117"/>
      <c r="AB13" s="117"/>
      <c r="AC13" s="117"/>
    </row>
    <row r="14" spans="2:29" ht="7.5" customHeight="1" x14ac:dyDescent="0.25">
      <c r="B14" s="119"/>
      <c r="Z14" s="117"/>
      <c r="AA14" s="117"/>
      <c r="AB14" s="117"/>
      <c r="AC14" s="117"/>
    </row>
    <row r="15" spans="2:29" x14ac:dyDescent="0.25">
      <c r="B15" s="119"/>
      <c r="C15" s="1" t="s">
        <v>31</v>
      </c>
      <c r="D15" s="121" t="s">
        <v>0</v>
      </c>
      <c r="E15" s="121"/>
      <c r="F15" s="121"/>
      <c r="G15" s="121" t="s">
        <v>252</v>
      </c>
      <c r="H15" s="121"/>
      <c r="I15" s="121"/>
      <c r="J15" s="121"/>
      <c r="K15" s="122" t="s">
        <v>251</v>
      </c>
      <c r="L15" s="122"/>
      <c r="M15" s="122"/>
      <c r="N15" s="128" t="str">
        <f>'A&amp;E diverts'!Z5&amp;" ("&amp;TEXT('A&amp;E diverts'!Z7,"d-mmm")&amp;")"</f>
        <v>12 (8-Jan)</v>
      </c>
      <c r="O15" s="128"/>
      <c r="P15" s="128"/>
      <c r="Q15" s="85"/>
      <c r="Z15" s="117"/>
      <c r="AA15" s="117"/>
      <c r="AB15" s="117"/>
      <c r="AC15" s="117"/>
    </row>
    <row r="16" spans="2:29" ht="7.5" customHeight="1" x14ac:dyDescent="0.25">
      <c r="B16" s="119"/>
      <c r="C16" s="1"/>
      <c r="K16" s="4"/>
      <c r="L16" s="4"/>
      <c r="M16" s="4"/>
      <c r="N16" s="4"/>
      <c r="O16" s="4"/>
      <c r="P16" s="4"/>
      <c r="Q16" s="86"/>
      <c r="Z16" s="117"/>
      <c r="AA16" s="117"/>
      <c r="AB16" s="117"/>
      <c r="AC16" s="117"/>
    </row>
    <row r="17" spans="2:31" x14ac:dyDescent="0.25">
      <c r="B17" s="119"/>
      <c r="C17" s="1" t="s">
        <v>28</v>
      </c>
      <c r="D17" s="121" t="s">
        <v>0</v>
      </c>
      <c r="E17" s="121"/>
      <c r="F17" s="121"/>
      <c r="G17" s="121" t="s">
        <v>253</v>
      </c>
      <c r="H17" s="121"/>
      <c r="I17" s="121"/>
      <c r="J17" s="121"/>
      <c r="K17" s="122" t="s">
        <v>251</v>
      </c>
      <c r="L17" s="122"/>
      <c r="M17" s="122"/>
      <c r="N17" s="128" t="str">
        <f>'A&amp;E diverts'!AE5&amp;" out of "&amp;'A&amp;E diverts'!AE6&amp;" ("&amp;TEXT('A&amp;E diverts'!AE7,"0%")&amp;")"</f>
        <v>8 out of 77 (10%)</v>
      </c>
      <c r="O17" s="128"/>
      <c r="P17" s="128"/>
      <c r="Q17" s="85"/>
      <c r="R17" s="61"/>
      <c r="Z17" s="117"/>
      <c r="AA17" s="117"/>
      <c r="AB17" s="117"/>
      <c r="AC17" s="117"/>
      <c r="AE17" s="39"/>
    </row>
    <row r="18" spans="2:31" ht="30" customHeight="1" x14ac:dyDescent="0.25">
      <c r="C18" s="1"/>
    </row>
    <row r="19" spans="2:31" ht="15" customHeight="1" x14ac:dyDescent="0.25">
      <c r="B19" s="119" t="s">
        <v>235</v>
      </c>
      <c r="C19" s="12" t="s">
        <v>394</v>
      </c>
    </row>
    <row r="20" spans="2:31" ht="15" customHeight="1" x14ac:dyDescent="0.25">
      <c r="B20" s="119"/>
      <c r="C20" s="1" t="s">
        <v>0</v>
      </c>
      <c r="D20" s="14">
        <v>93650.428571428565</v>
      </c>
      <c r="E20" s="14">
        <v>93161.71428571429</v>
      </c>
      <c r="F20" s="14">
        <v>92488.71428571429</v>
      </c>
      <c r="G20" s="14">
        <v>93346.71428571429</v>
      </c>
      <c r="H20" s="14">
        <v>93925.857142857145</v>
      </c>
      <c r="I20" s="14">
        <v>94001.571428571435</v>
      </c>
      <c r="J20" s="14">
        <v>93775.71428571429</v>
      </c>
      <c r="K20" s="14">
        <v>93805.28571428571</v>
      </c>
      <c r="L20" s="14">
        <v>94035.71428571429</v>
      </c>
      <c r="M20" s="14">
        <v>93641</v>
      </c>
      <c r="N20" s="14">
        <v>93906.571428571435</v>
      </c>
      <c r="O20" s="14">
        <v>94013.142857142855</v>
      </c>
      <c r="P20" s="14">
        <v>93559.428571428565</v>
      </c>
      <c r="Z20" s="120" t="s">
        <v>250</v>
      </c>
      <c r="AA20" s="120"/>
      <c r="AB20" s="120"/>
      <c r="AC20" s="120"/>
    </row>
    <row r="21" spans="2:31" ht="7.5" customHeight="1" x14ac:dyDescent="0.25">
      <c r="B21" s="119"/>
      <c r="C21" s="1"/>
      <c r="D21" s="31">
        <v>0.85</v>
      </c>
      <c r="E21" s="31">
        <v>0.85</v>
      </c>
      <c r="F21" s="31">
        <v>0.85</v>
      </c>
      <c r="G21" s="31">
        <v>0.85</v>
      </c>
      <c r="H21" s="31">
        <v>0.85</v>
      </c>
      <c r="I21" s="31">
        <v>0.85</v>
      </c>
      <c r="J21" s="31">
        <v>0.85</v>
      </c>
      <c r="K21" s="31">
        <v>0.85</v>
      </c>
      <c r="L21" s="31">
        <v>0.85</v>
      </c>
      <c r="M21" s="31">
        <v>0.85</v>
      </c>
      <c r="N21" s="31">
        <v>0.85</v>
      </c>
      <c r="O21" s="31">
        <v>0.85</v>
      </c>
      <c r="P21" s="31">
        <v>0.85</v>
      </c>
      <c r="Q21" s="31">
        <v>0.85</v>
      </c>
      <c r="Z21" s="120"/>
      <c r="AA21" s="120"/>
      <c r="AB21" s="120"/>
      <c r="AC21" s="120"/>
    </row>
    <row r="22" spans="2:31" x14ac:dyDescent="0.25">
      <c r="B22" s="119"/>
      <c r="C22" s="16" t="s">
        <v>251</v>
      </c>
      <c r="D22" s="73">
        <f>IFERROR(VLOOKUP(D$4,'G&amp;A bed avail.'!$AQ$5:$AX$19,2,FALSE),"")</f>
        <v>93649.571428571435</v>
      </c>
      <c r="E22" s="73">
        <f>IFERROR(VLOOKUP(E$4,'G&amp;A bed avail.'!$AQ$5:$AX$19,2,FALSE),"")</f>
        <v>93473.142857142855</v>
      </c>
      <c r="F22" s="73">
        <f>IFERROR(VLOOKUP(F$4,'G&amp;A bed avail.'!$AQ$5:$AX$19,2,FALSE),"")</f>
        <v>93407.857142857145</v>
      </c>
      <c r="G22" s="73">
        <f>IFERROR(VLOOKUP(G$4,'G&amp;A bed avail.'!$AQ$5:$AX$19,2,FALSE),"")</f>
        <v>92975.571428571435</v>
      </c>
      <c r="H22" s="73">
        <f>IFERROR(VLOOKUP(H$4,'G&amp;A bed avail.'!$AQ$5:$AX$19,2,FALSE),"")</f>
        <v>93152.428571428565</v>
      </c>
      <c r="I22" s="73">
        <f>IFERROR(VLOOKUP(I$4,'G&amp;A bed avail.'!$AQ$5:$AX$19,2,FALSE),"")</f>
        <v>93636.28571428571</v>
      </c>
      <c r="J22" s="73">
        <f>IFERROR(VLOOKUP(J$4,'G&amp;A bed avail.'!$AQ$5:$AX$19,2,FALSE),"")</f>
        <v>93877.142857142855</v>
      </c>
      <c r="K22" s="73">
        <f>IFERROR(VLOOKUP(K$4,'G&amp;A bed avail.'!$AQ$5:$AX$19,2,FALSE),"")</f>
        <v>93919.28571428571</v>
      </c>
      <c r="L22" s="73">
        <f>IFERROR(VLOOKUP(L$4,'G&amp;A bed avail.'!$AQ$5:$AX$19,2,FALSE),"")</f>
        <v>94246.428571428565</v>
      </c>
      <c r="M22" s="73">
        <f>IFERROR(VLOOKUP(M$4,'G&amp;A bed avail.'!$AQ$5:$AX$19,2,FALSE),"")</f>
        <v>94095.857142857145</v>
      </c>
      <c r="N22" s="73">
        <f>IFERROR(VLOOKUP(N$4,'G&amp;A bed avail.'!$AQ$5:$AX$19,2,FALSE),"")</f>
        <v>94323</v>
      </c>
      <c r="O22" s="73" t="str">
        <f>IFERROR(VLOOKUP(O$4,'G&amp;A bed avail.'!$AQ$5:$AX$19,2,FALSE),"")</f>
        <v/>
      </c>
      <c r="P22" s="73" t="str">
        <f>IFERROR(VLOOKUP(P$4,'G&amp;A bed avail.'!$AQ$5:$AX$19,2,FALSE),"")</f>
        <v/>
      </c>
      <c r="Q22" s="87" t="str">
        <f>IFERROR(VLOOKUP(Q$4,'G&amp;A bed avail.'!$AQ$5:$AX$19,2,FALSE),"")</f>
        <v/>
      </c>
      <c r="R22" s="2"/>
      <c r="Z22" s="120"/>
      <c r="AA22" s="120"/>
      <c r="AB22" s="120"/>
      <c r="AC22" s="120"/>
    </row>
    <row r="23" spans="2:31" x14ac:dyDescent="0.25">
      <c r="B23" s="119"/>
      <c r="C23" s="1" t="s">
        <v>2</v>
      </c>
      <c r="D23" s="65">
        <f>IFERROR(VLOOKUP(D$4,'G&amp;A bed avail.'!$AQ$5:$AX$19,3,FALSE),"")</f>
        <v>13416.571428571429</v>
      </c>
      <c r="E23" s="65">
        <f>IFERROR(VLOOKUP(E$4,'G&amp;A bed avail.'!$AQ$5:$AX$19,3,FALSE),"")</f>
        <v>13428.714285714286</v>
      </c>
      <c r="F23" s="65">
        <f>IFERROR(VLOOKUP(F$4,'G&amp;A bed avail.'!$AQ$5:$AX$19,3,FALSE),"")</f>
        <v>13430.857142857143</v>
      </c>
      <c r="G23" s="65">
        <f>IFERROR(VLOOKUP(G$4,'G&amp;A bed avail.'!$AQ$5:$AX$19,3,FALSE),"")</f>
        <v>13381.142857142857</v>
      </c>
      <c r="H23" s="65">
        <f>IFERROR(VLOOKUP(H$4,'G&amp;A bed avail.'!$AQ$5:$AX$19,3,FALSE),"")</f>
        <v>13476.857142857143</v>
      </c>
      <c r="I23" s="65">
        <f>IFERROR(VLOOKUP(I$4,'G&amp;A bed avail.'!$AQ$5:$AX$19,3,FALSE),"")</f>
        <v>13481.142857142857</v>
      </c>
      <c r="J23" s="65">
        <f>IFERROR(VLOOKUP(J$4,'G&amp;A bed avail.'!$AQ$5:$AX$19,3,FALSE),"")</f>
        <v>13524.285714285714</v>
      </c>
      <c r="K23" s="65">
        <f>IFERROR(VLOOKUP(K$4,'G&amp;A bed avail.'!$AQ$5:$AX$19,3,FALSE),"")</f>
        <v>13553.285714285714</v>
      </c>
      <c r="L23" s="65">
        <f>IFERROR(VLOOKUP(L$4,'G&amp;A bed avail.'!$AQ$5:$AX$19,3,FALSE),"")</f>
        <v>13577.142857142857</v>
      </c>
      <c r="M23" s="65">
        <f>IFERROR(VLOOKUP(M$4,'G&amp;A bed avail.'!$AQ$5:$AX$19,3,FALSE),"")</f>
        <v>13399.285714285714</v>
      </c>
      <c r="N23" s="65">
        <f>IFERROR(VLOOKUP(N$4,'G&amp;A bed avail.'!$AQ$5:$AX$19,3,FALSE),"")</f>
        <v>13604.142857142857</v>
      </c>
      <c r="O23" s="65" t="str">
        <f>IFERROR(VLOOKUP(O$4,'G&amp;A bed avail.'!$AQ$5:$AX$19,3,FALSE),"")</f>
        <v/>
      </c>
      <c r="P23" s="65" t="str">
        <f>IFERROR(VLOOKUP(P$4,'G&amp;A bed avail.'!$AQ$5:$AX$19,3,FALSE),"")</f>
        <v/>
      </c>
      <c r="Q23" s="88" t="str">
        <f>IFERROR(VLOOKUP(Q$4,'G&amp;A bed avail.'!$AQ$5:$AX$19,3,FALSE),"")</f>
        <v/>
      </c>
      <c r="Z23" s="120"/>
      <c r="AA23" s="120"/>
      <c r="AB23" s="120"/>
      <c r="AC23" s="120"/>
    </row>
    <row r="24" spans="2:31" ht="15" customHeight="1" x14ac:dyDescent="0.25">
      <c r="B24" s="119"/>
      <c r="C24" s="1" t="s">
        <v>29</v>
      </c>
      <c r="D24" s="65">
        <f>IFERROR(VLOOKUP(D$4,'G&amp;A bed avail.'!$AQ$5:$AX$19,4,FALSE),"")</f>
        <v>27132.428571428572</v>
      </c>
      <c r="E24" s="65">
        <f>IFERROR(VLOOKUP(E$4,'G&amp;A bed avail.'!$AQ$5:$AX$19,4,FALSE),"")</f>
        <v>26999</v>
      </c>
      <c r="F24" s="65">
        <f>IFERROR(VLOOKUP(F$4,'G&amp;A bed avail.'!$AQ$5:$AX$19,4,FALSE),"")</f>
        <v>26957.428571428572</v>
      </c>
      <c r="G24" s="65">
        <f>IFERROR(VLOOKUP(G$4,'G&amp;A bed avail.'!$AQ$5:$AX$19,4,FALSE),"")</f>
        <v>26865.285714285714</v>
      </c>
      <c r="H24" s="65">
        <f>IFERROR(VLOOKUP(H$4,'G&amp;A bed avail.'!$AQ$5:$AX$19,4,FALSE),"")</f>
        <v>26566.428571428572</v>
      </c>
      <c r="I24" s="65">
        <f>IFERROR(VLOOKUP(I$4,'G&amp;A bed avail.'!$AQ$5:$AX$19,4,FALSE),"")</f>
        <v>27015.428571428572</v>
      </c>
      <c r="J24" s="65">
        <f>IFERROR(VLOOKUP(J$4,'G&amp;A bed avail.'!$AQ$5:$AX$19,4,FALSE),"")</f>
        <v>27013.714285714286</v>
      </c>
      <c r="K24" s="65">
        <f>IFERROR(VLOOKUP(K$4,'G&amp;A bed avail.'!$AQ$5:$AX$19,4,FALSE),"")</f>
        <v>27040.714285714286</v>
      </c>
      <c r="L24" s="65">
        <f>IFERROR(VLOOKUP(L$4,'G&amp;A bed avail.'!$AQ$5:$AX$19,4,FALSE),"")</f>
        <v>27114.428571428572</v>
      </c>
      <c r="M24" s="65">
        <f>IFERROR(VLOOKUP(M$4,'G&amp;A bed avail.'!$AQ$5:$AX$19,4,FALSE),"")</f>
        <v>27186.285714285714</v>
      </c>
      <c r="N24" s="65">
        <f>IFERROR(VLOOKUP(N$4,'G&amp;A bed avail.'!$AQ$5:$AX$19,4,FALSE),"")</f>
        <v>27182</v>
      </c>
      <c r="O24" s="65" t="str">
        <f>IFERROR(VLOOKUP(O$4,'G&amp;A bed avail.'!$AQ$5:$AX$19,4,FALSE),"")</f>
        <v/>
      </c>
      <c r="P24" s="65" t="str">
        <f>IFERROR(VLOOKUP(P$4,'G&amp;A bed avail.'!$AQ$5:$AX$19,4,FALSE),"")</f>
        <v/>
      </c>
      <c r="Q24" s="88" t="str">
        <f>IFERROR(VLOOKUP(Q$4,'G&amp;A bed avail.'!$AQ$5:$AX$19,4,FALSE),"")</f>
        <v/>
      </c>
      <c r="Z24" s="117" t="s">
        <v>368</v>
      </c>
      <c r="AA24" s="117"/>
      <c r="AB24" s="117"/>
      <c r="AC24" s="117"/>
    </row>
    <row r="25" spans="2:31" x14ac:dyDescent="0.25">
      <c r="B25" s="119"/>
      <c r="C25" s="1" t="s">
        <v>3</v>
      </c>
      <c r="D25" s="65">
        <f>IFERROR(VLOOKUP(D$4,'G&amp;A bed avail.'!$AQ$5:$AX$19,5,FALSE),"")</f>
        <v>30921.571428571428</v>
      </c>
      <c r="E25" s="65">
        <f>IFERROR(VLOOKUP(E$4,'G&amp;A bed avail.'!$AQ$5:$AX$19,5,FALSE),"")</f>
        <v>30941.571428571428</v>
      </c>
      <c r="F25" s="65">
        <f>IFERROR(VLOOKUP(F$4,'G&amp;A bed avail.'!$AQ$5:$AX$19,5,FALSE),"")</f>
        <v>30859.571428571428</v>
      </c>
      <c r="G25" s="65">
        <f>IFERROR(VLOOKUP(G$4,'G&amp;A bed avail.'!$AQ$5:$AX$19,5,FALSE),"")</f>
        <v>30747</v>
      </c>
      <c r="H25" s="65">
        <f>IFERROR(VLOOKUP(H$4,'G&amp;A bed avail.'!$AQ$5:$AX$19,5,FALSE),"")</f>
        <v>30943.142857142859</v>
      </c>
      <c r="I25" s="65">
        <f>IFERROR(VLOOKUP(I$4,'G&amp;A bed avail.'!$AQ$5:$AX$19,5,FALSE),"")</f>
        <v>30865.142857142859</v>
      </c>
      <c r="J25" s="65">
        <f>IFERROR(VLOOKUP(J$4,'G&amp;A bed avail.'!$AQ$5:$AX$19,5,FALSE),"")</f>
        <v>31038.142857142859</v>
      </c>
      <c r="K25" s="65">
        <f>IFERROR(VLOOKUP(K$4,'G&amp;A bed avail.'!$AQ$5:$AX$19,5,FALSE),"")</f>
        <v>30988.285714285714</v>
      </c>
      <c r="L25" s="65">
        <f>IFERROR(VLOOKUP(L$4,'G&amp;A bed avail.'!$AQ$5:$AX$19,5,FALSE),"")</f>
        <v>31181.428571428572</v>
      </c>
      <c r="M25" s="65">
        <f>IFERROR(VLOOKUP(M$4,'G&amp;A bed avail.'!$AQ$5:$AX$19,5,FALSE),"")</f>
        <v>31173.714285714286</v>
      </c>
      <c r="N25" s="65">
        <f>IFERROR(VLOOKUP(N$4,'G&amp;A bed avail.'!$AQ$5:$AX$19,5,FALSE),"")</f>
        <v>31214.714285714286</v>
      </c>
      <c r="O25" s="65" t="str">
        <f>IFERROR(VLOOKUP(O$4,'G&amp;A bed avail.'!$AQ$5:$AX$19,5,FALSE),"")</f>
        <v/>
      </c>
      <c r="P25" s="65" t="str">
        <f>IFERROR(VLOOKUP(P$4,'G&amp;A bed avail.'!$AQ$5:$AX$19,5,FALSE),"")</f>
        <v/>
      </c>
      <c r="Q25" s="88" t="str">
        <f>IFERROR(VLOOKUP(Q$4,'G&amp;A bed avail.'!$AQ$5:$AX$19,5,FALSE),"")</f>
        <v/>
      </c>
      <c r="Z25" s="117"/>
      <c r="AA25" s="117"/>
      <c r="AB25" s="117"/>
      <c r="AC25" s="117"/>
    </row>
    <row r="26" spans="2:31" x14ac:dyDescent="0.25">
      <c r="B26" s="119"/>
      <c r="C26" s="1" t="s">
        <v>267</v>
      </c>
      <c r="D26" s="65">
        <f>IFERROR(VLOOKUP(D$4,'G&amp;A bed avail.'!$AQ$5:$AX$19,6,FALSE),"")</f>
        <v>12909.857142857143</v>
      </c>
      <c r="E26" s="65">
        <f>IFERROR(VLOOKUP(E$4,'G&amp;A bed avail.'!$AQ$5:$AX$19,6,FALSE),"")</f>
        <v>12873.285714285714</v>
      </c>
      <c r="F26" s="65">
        <f>IFERROR(VLOOKUP(F$4,'G&amp;A bed avail.'!$AQ$5:$AX$19,6,FALSE),"")</f>
        <v>12871.714285714286</v>
      </c>
      <c r="G26" s="65">
        <f>IFERROR(VLOOKUP(G$4,'G&amp;A bed avail.'!$AQ$5:$AX$19,6,FALSE),"")</f>
        <v>12748.428571428571</v>
      </c>
      <c r="H26" s="65">
        <f>IFERROR(VLOOKUP(H$4,'G&amp;A bed avail.'!$AQ$5:$AX$19,6,FALSE),"")</f>
        <v>12861.285714285714</v>
      </c>
      <c r="I26" s="65">
        <f>IFERROR(VLOOKUP(I$4,'G&amp;A bed avail.'!$AQ$5:$AX$19,6,FALSE),"")</f>
        <v>12922.428571428571</v>
      </c>
      <c r="J26" s="65">
        <f>IFERROR(VLOOKUP(J$4,'G&amp;A bed avail.'!$AQ$5:$AX$19,6,FALSE),"")</f>
        <v>12951.285714285714</v>
      </c>
      <c r="K26" s="65">
        <f>IFERROR(VLOOKUP(K$4,'G&amp;A bed avail.'!$AQ$5:$AX$19,6,FALSE),"")</f>
        <v>12988.857142857143</v>
      </c>
      <c r="L26" s="65">
        <f>IFERROR(VLOOKUP(L$4,'G&amp;A bed avail.'!$AQ$5:$AX$19,6,FALSE),"")</f>
        <v>13030.571428571429</v>
      </c>
      <c r="M26" s="65">
        <f>IFERROR(VLOOKUP(M$4,'G&amp;A bed avail.'!$AQ$5:$AX$19,6,FALSE),"")</f>
        <v>13028.714285714286</v>
      </c>
      <c r="N26" s="65">
        <f>IFERROR(VLOOKUP(N$4,'G&amp;A bed avail.'!$AQ$5:$AX$19,6,FALSE),"")</f>
        <v>13053</v>
      </c>
      <c r="O26" s="65" t="str">
        <f>IFERROR(VLOOKUP(O$4,'G&amp;A bed avail.'!$AQ$5:$AX$19,6,FALSE),"")</f>
        <v/>
      </c>
      <c r="P26" s="65" t="str">
        <f>IFERROR(VLOOKUP(P$4,'G&amp;A bed avail.'!$AQ$5:$AX$19,6,FALSE),"")</f>
        <v/>
      </c>
      <c r="Q26" s="88" t="str">
        <f>IFERROR(VLOOKUP(Q$4,'G&amp;A bed avail.'!$AQ$5:$AX$19,6,FALSE),"")</f>
        <v/>
      </c>
      <c r="Z26" s="117"/>
      <c r="AA26" s="117"/>
      <c r="AB26" s="117"/>
      <c r="AC26" s="117"/>
    </row>
    <row r="27" spans="2:31" x14ac:dyDescent="0.25">
      <c r="B27" s="119"/>
      <c r="C27" s="11" t="s">
        <v>275</v>
      </c>
      <c r="D27" s="65">
        <f>IFERROR(VLOOKUP(D$4,'G&amp;A bed avail.'!$AQ$5:$AX$19,7,FALSE),"")</f>
        <v>9269.1428571428569</v>
      </c>
      <c r="E27" s="65">
        <f>IFERROR(VLOOKUP(E$4,'G&amp;A bed avail.'!$AQ$5:$AX$19,7,FALSE),"")</f>
        <v>9230.5714285714294</v>
      </c>
      <c r="F27" s="65">
        <f>IFERROR(VLOOKUP(F$4,'G&amp;A bed avail.'!$AQ$5:$AX$19,7,FALSE),"")</f>
        <v>9288.2857142857138</v>
      </c>
      <c r="G27" s="65">
        <f>IFERROR(VLOOKUP(G$4,'G&amp;A bed avail.'!$AQ$5:$AX$19,7,FALSE),"")</f>
        <v>9233.7142857142862</v>
      </c>
      <c r="H27" s="65">
        <f>IFERROR(VLOOKUP(H$4,'G&amp;A bed avail.'!$AQ$5:$AX$19,7,FALSE),"")</f>
        <v>9304.7142857142862</v>
      </c>
      <c r="I27" s="65">
        <f>IFERROR(VLOOKUP(I$4,'G&amp;A bed avail.'!$AQ$5:$AX$19,7,FALSE),"")</f>
        <v>9352.1428571428569</v>
      </c>
      <c r="J27" s="65">
        <f>IFERROR(VLOOKUP(J$4,'G&amp;A bed avail.'!$AQ$5:$AX$19,7,FALSE),"")</f>
        <v>9349.7142857142862</v>
      </c>
      <c r="K27" s="65">
        <f>IFERROR(VLOOKUP(K$4,'G&amp;A bed avail.'!$AQ$5:$AX$19,7,FALSE),"")</f>
        <v>9348.1428571428569</v>
      </c>
      <c r="L27" s="65">
        <f>IFERROR(VLOOKUP(L$4,'G&amp;A bed avail.'!$AQ$5:$AX$19,7,FALSE),"")</f>
        <v>9342.8571428571431</v>
      </c>
      <c r="M27" s="65">
        <f>IFERROR(VLOOKUP(M$4,'G&amp;A bed avail.'!$AQ$5:$AX$19,7,FALSE),"")</f>
        <v>9307.8571428571431</v>
      </c>
      <c r="N27" s="65">
        <f>IFERROR(VLOOKUP(N$4,'G&amp;A bed avail.'!$AQ$5:$AX$19,7,FALSE),"")</f>
        <v>9269.1428571428569</v>
      </c>
      <c r="O27" s="65" t="str">
        <f>IFERROR(VLOOKUP(O$4,'G&amp;A bed avail.'!$AQ$5:$AX$19,7,FALSE),"")</f>
        <v/>
      </c>
      <c r="P27" s="65" t="str">
        <f>IFERROR(VLOOKUP(P$4,'G&amp;A bed avail.'!$AQ$5:$AX$19,7,FALSE),"")</f>
        <v/>
      </c>
      <c r="Q27" s="88" t="str">
        <f>IFERROR(VLOOKUP(Q$4,'G&amp;A bed avail.'!$AQ$5:$AX$19,7,FALSE),"")</f>
        <v/>
      </c>
      <c r="Z27" s="117"/>
      <c r="AA27" s="117"/>
      <c r="AB27" s="117"/>
      <c r="AC27" s="117"/>
    </row>
    <row r="28" spans="2:31" ht="7.5" customHeight="1" x14ac:dyDescent="0.25">
      <c r="B28" s="119"/>
      <c r="C28" s="1"/>
      <c r="D28" s="34"/>
      <c r="E28" s="34"/>
      <c r="F28" s="34"/>
      <c r="G28" s="34"/>
      <c r="H28" s="34"/>
      <c r="I28" s="34"/>
      <c r="J28" s="34"/>
      <c r="K28" s="34"/>
      <c r="L28" s="34"/>
      <c r="M28" s="34"/>
      <c r="N28" s="34"/>
      <c r="O28" s="34"/>
      <c r="P28" s="34"/>
      <c r="Q28" s="34"/>
      <c r="Z28" s="117"/>
      <c r="AA28" s="117"/>
      <c r="AB28" s="117"/>
      <c r="AC28" s="117"/>
    </row>
    <row r="29" spans="2:31" x14ac:dyDescent="0.25">
      <c r="B29" s="119"/>
      <c r="C29" s="1" t="s">
        <v>244</v>
      </c>
      <c r="D29" s="121" t="s">
        <v>0</v>
      </c>
      <c r="E29" s="121"/>
      <c r="F29" s="121"/>
      <c r="G29" s="121" t="s">
        <v>254</v>
      </c>
      <c r="H29" s="121"/>
      <c r="I29" s="121"/>
      <c r="J29" s="121"/>
      <c r="K29" s="122" t="s">
        <v>251</v>
      </c>
      <c r="L29" s="122"/>
      <c r="M29" s="122"/>
      <c r="N29" s="134" t="str">
        <f>TEXT('G&amp;A bed avail.'!BG6,"0,0")&amp;" ("&amp;TEXT('G&amp;A bed avail.'!BI6,"d-mmm")&amp;")"</f>
        <v>94,532 (4-Feb)</v>
      </c>
      <c r="O29" s="134"/>
      <c r="P29" s="134"/>
      <c r="Q29" s="89"/>
      <c r="R29" s="61"/>
      <c r="Z29" s="117"/>
      <c r="AA29" s="117"/>
      <c r="AB29" s="117"/>
      <c r="AC29" s="117"/>
    </row>
    <row r="30" spans="2:31" ht="7.5" customHeight="1" x14ac:dyDescent="0.25">
      <c r="B30" s="119"/>
      <c r="C30" s="1"/>
      <c r="D30" s="34"/>
      <c r="E30" s="34"/>
      <c r="F30" s="34"/>
      <c r="G30" s="34"/>
      <c r="H30" s="34"/>
      <c r="I30" s="34"/>
      <c r="J30" s="34"/>
      <c r="K30" s="34"/>
      <c r="L30" s="34"/>
      <c r="M30" s="34"/>
      <c r="N30" s="34"/>
      <c r="O30" s="34"/>
      <c r="P30" s="34"/>
      <c r="Q30" s="34"/>
      <c r="Z30" s="117"/>
      <c r="AA30" s="117"/>
      <c r="AB30" s="117"/>
      <c r="AC30" s="117"/>
    </row>
    <row r="31" spans="2:31" ht="15" customHeight="1" x14ac:dyDescent="0.25">
      <c r="B31" s="119"/>
      <c r="C31" s="12" t="s">
        <v>248</v>
      </c>
      <c r="Z31" s="117"/>
      <c r="AA31" s="117"/>
      <c r="AB31" s="117"/>
      <c r="AC31" s="117"/>
    </row>
    <row r="32" spans="2:31" ht="15" customHeight="1" x14ac:dyDescent="0.25">
      <c r="B32" s="119"/>
      <c r="C32" s="1" t="s">
        <v>0</v>
      </c>
      <c r="D32" s="14">
        <v>2560.2857142857142</v>
      </c>
      <c r="E32" s="14">
        <v>2922.5714285714284</v>
      </c>
      <c r="F32" s="14">
        <v>2430.2857142857142</v>
      </c>
      <c r="G32" s="14">
        <v>2778.7142857142858</v>
      </c>
      <c r="H32" s="14">
        <v>4699.4285714285716</v>
      </c>
      <c r="I32" s="14">
        <v>4626</v>
      </c>
      <c r="J32" s="14">
        <v>4468.1428571428569</v>
      </c>
      <c r="K32" s="14">
        <v>4527.1428571428569</v>
      </c>
      <c r="L32" s="14">
        <v>4496.2857142857147</v>
      </c>
      <c r="M32" s="14">
        <v>4487.4285714285716</v>
      </c>
      <c r="N32" s="14">
        <v>4614.8571428571431</v>
      </c>
      <c r="O32" s="14">
        <v>4677.5714285714284</v>
      </c>
      <c r="P32" s="14">
        <v>4551.2857142857147</v>
      </c>
      <c r="R32" s="3"/>
      <c r="Z32" s="117"/>
      <c r="AA32" s="117"/>
      <c r="AB32" s="117"/>
      <c r="AC32" s="117"/>
    </row>
    <row r="33" spans="2:29" ht="7.5" customHeight="1" x14ac:dyDescent="0.25">
      <c r="B33" s="119"/>
      <c r="C33" s="1"/>
      <c r="D33" s="31">
        <v>0.85</v>
      </c>
      <c r="E33" s="31">
        <v>0.85</v>
      </c>
      <c r="F33" s="31">
        <v>0.85</v>
      </c>
      <c r="G33" s="31">
        <v>0.85</v>
      </c>
      <c r="H33" s="31">
        <v>0.85</v>
      </c>
      <c r="I33" s="31">
        <v>0.85</v>
      </c>
      <c r="J33" s="31">
        <v>0.85</v>
      </c>
      <c r="K33" s="31">
        <v>0.85</v>
      </c>
      <c r="L33" s="31">
        <v>0.85</v>
      </c>
      <c r="M33" s="31">
        <v>0.85</v>
      </c>
      <c r="N33" s="31">
        <v>0.85</v>
      </c>
      <c r="O33" s="31">
        <v>0.85</v>
      </c>
      <c r="P33" s="31">
        <v>0.85</v>
      </c>
      <c r="Q33" s="31">
        <v>0.85</v>
      </c>
      <c r="Z33" s="117"/>
      <c r="AA33" s="117"/>
      <c r="AB33" s="117"/>
      <c r="AC33" s="117"/>
    </row>
    <row r="34" spans="2:29" x14ac:dyDescent="0.25">
      <c r="B34" s="119"/>
      <c r="C34" s="16" t="s">
        <v>251</v>
      </c>
      <c r="D34" s="73">
        <f>IFERROR(VLOOKUP(D$4, 'G&amp;A bed avail.'!$AQ$22:$AX$36,2,FALSE),"")</f>
        <v>2399.8571428571427</v>
      </c>
      <c r="E34" s="73">
        <f>IFERROR(VLOOKUP(E$4, 'G&amp;A bed avail.'!$AQ$22:$AX$36,2,FALSE),"")</f>
        <v>2249.5714285714284</v>
      </c>
      <c r="F34" s="73">
        <f>IFERROR(VLOOKUP(F$4, 'G&amp;A bed avail.'!$AQ$22:$AX$36,2,FALSE),"")</f>
        <v>1987.4285714285713</v>
      </c>
      <c r="G34" s="73">
        <f>IFERROR(VLOOKUP(G$4, 'G&amp;A bed avail.'!$AQ$22:$AX$36,2,FALSE),"")</f>
        <v>1727.8571428571429</v>
      </c>
      <c r="H34" s="73">
        <f>IFERROR(VLOOKUP(H$4, 'G&amp;A bed avail.'!$AQ$22:$AX$36,2,FALSE),"")</f>
        <v>3065.8571428571427</v>
      </c>
      <c r="I34" s="73">
        <f>IFERROR(VLOOKUP(I$4, 'G&amp;A bed avail.'!$AQ$22:$AX$36,2,FALSE),"")</f>
        <v>3611.7142857142858</v>
      </c>
      <c r="J34" s="73">
        <f>IFERROR(VLOOKUP(J$4, 'G&amp;A bed avail.'!$AQ$22:$AX$36,2,FALSE),"")</f>
        <v>3702.8571428571427</v>
      </c>
      <c r="K34" s="73">
        <f>IFERROR(VLOOKUP(K$4, 'G&amp;A bed avail.'!$AQ$22:$AX$36,2,FALSE),"")</f>
        <v>3630</v>
      </c>
      <c r="L34" s="73">
        <f>IFERROR(VLOOKUP(L$4, 'G&amp;A bed avail.'!$AQ$22:$AX$36,2,FALSE),"")</f>
        <v>3882.8571428571427</v>
      </c>
      <c r="M34" s="73">
        <f>IFERROR(VLOOKUP(M$4, 'G&amp;A bed avail.'!$AQ$22:$AX$36,2,FALSE),"")</f>
        <v>4015.2857142857142</v>
      </c>
      <c r="N34" s="73">
        <f>IFERROR(VLOOKUP(N$4, 'G&amp;A bed avail.'!$AQ$22:$AX$36,2,FALSE),"")</f>
        <v>3861.5714285714284</v>
      </c>
      <c r="O34" s="73" t="str">
        <f>IFERROR(VLOOKUP(O$4, 'G&amp;A bed avail.'!$AQ$22:$AX$36,2,FALSE),"")</f>
        <v/>
      </c>
      <c r="P34" s="73" t="str">
        <f>IFERROR(VLOOKUP(P$4, 'G&amp;A bed avail.'!$AQ$22:$AX$36,2,FALSE),"")</f>
        <v/>
      </c>
      <c r="Q34" s="87" t="str">
        <f>IFERROR(VLOOKUP(Q$4, 'G&amp;A bed avail.'!$AQ$22:$AX$36,2,FALSE),"")</f>
        <v/>
      </c>
      <c r="R34" s="2"/>
      <c r="Z34" s="117"/>
      <c r="AA34" s="117"/>
      <c r="AB34" s="117"/>
      <c r="AC34" s="117"/>
    </row>
    <row r="35" spans="2:29" x14ac:dyDescent="0.25">
      <c r="B35" s="119"/>
      <c r="C35" s="1" t="s">
        <v>2</v>
      </c>
      <c r="D35" s="65">
        <f>IFERROR(VLOOKUP(D$4, 'G&amp;A bed avail.'!$AQ$22:$AX$36,3,FALSE),"")</f>
        <v>309.71428571428572</v>
      </c>
      <c r="E35" s="65">
        <f>IFERROR(VLOOKUP(E$4, 'G&amp;A bed avail.'!$AQ$22:$AX$36,3,FALSE),"")</f>
        <v>283.42857142857144</v>
      </c>
      <c r="F35" s="65">
        <f>IFERROR(VLOOKUP(F$4, 'G&amp;A bed avail.'!$AQ$22:$AX$36,3,FALSE),"")</f>
        <v>260.42857142857144</v>
      </c>
      <c r="G35" s="65">
        <f>IFERROR(VLOOKUP(G$4, 'G&amp;A bed avail.'!$AQ$22:$AX$36,3,FALSE),"")</f>
        <v>194.28571428571428</v>
      </c>
      <c r="H35" s="65">
        <f>IFERROR(VLOOKUP(H$4, 'G&amp;A bed avail.'!$AQ$22:$AX$36,3,FALSE),"")</f>
        <v>355.42857142857144</v>
      </c>
      <c r="I35" s="65">
        <f>IFERROR(VLOOKUP(I$4, 'G&amp;A bed avail.'!$AQ$22:$AX$36,3,FALSE),"")</f>
        <v>428.28571428571428</v>
      </c>
      <c r="J35" s="65">
        <f>IFERROR(VLOOKUP(J$4, 'G&amp;A bed avail.'!$AQ$22:$AX$36,3,FALSE),"")</f>
        <v>433.71428571428572</v>
      </c>
      <c r="K35" s="65">
        <f>IFERROR(VLOOKUP(K$4, 'G&amp;A bed avail.'!$AQ$22:$AX$36,3,FALSE),"")</f>
        <v>458.42857142857144</v>
      </c>
      <c r="L35" s="65">
        <f>IFERROR(VLOOKUP(L$4, 'G&amp;A bed avail.'!$AQ$22:$AX$36,3,FALSE),"")</f>
        <v>528.14285714285711</v>
      </c>
      <c r="M35" s="65">
        <f>IFERROR(VLOOKUP(M$4, 'G&amp;A bed avail.'!$AQ$22:$AX$36,3,FALSE),"")</f>
        <v>515.71428571428567</v>
      </c>
      <c r="N35" s="65">
        <f>IFERROR(VLOOKUP(N$4, 'G&amp;A bed avail.'!$AQ$22:$AX$36,3,FALSE),"")</f>
        <v>518.14285714285711</v>
      </c>
      <c r="O35" s="65" t="str">
        <f>IFERROR(VLOOKUP(O$4, 'G&amp;A bed avail.'!$AQ$22:$AX$36,3,FALSE),"")</f>
        <v/>
      </c>
      <c r="P35" s="65" t="str">
        <f>IFERROR(VLOOKUP(P$4, 'G&amp;A bed avail.'!$AQ$22:$AX$36,3,FALSE),"")</f>
        <v/>
      </c>
      <c r="Q35" s="88" t="str">
        <f>IFERROR(VLOOKUP(Q$4, 'G&amp;A bed avail.'!$AQ$22:$AX$36,3,FALSE),"")</f>
        <v/>
      </c>
      <c r="Z35" s="117"/>
      <c r="AA35" s="117"/>
      <c r="AB35" s="117"/>
      <c r="AC35" s="117"/>
    </row>
    <row r="36" spans="2:29" ht="15" customHeight="1" x14ac:dyDescent="0.25">
      <c r="B36" s="119"/>
      <c r="C36" s="1" t="s">
        <v>29</v>
      </c>
      <c r="D36" s="65">
        <f>IFERROR(VLOOKUP(D$4, 'G&amp;A bed avail.'!$AQ$22:$AX$36,4,FALSE),"")</f>
        <v>725.14285714285711</v>
      </c>
      <c r="E36" s="65">
        <f>IFERROR(VLOOKUP(E$4, 'G&amp;A bed avail.'!$AQ$22:$AX$36,4,FALSE),"")</f>
        <v>683.85714285714289</v>
      </c>
      <c r="F36" s="65">
        <f>IFERROR(VLOOKUP(F$4, 'G&amp;A bed avail.'!$AQ$22:$AX$36,4,FALSE),"")</f>
        <v>600.57142857142856</v>
      </c>
      <c r="G36" s="65">
        <f>IFERROR(VLOOKUP(G$4, 'G&amp;A bed avail.'!$AQ$22:$AX$36,4,FALSE),"")</f>
        <v>567.57142857142856</v>
      </c>
      <c r="H36" s="65">
        <f>IFERROR(VLOOKUP(H$4, 'G&amp;A bed avail.'!$AQ$22:$AX$36,4,FALSE),"")</f>
        <v>1001.1428571428571</v>
      </c>
      <c r="I36" s="65">
        <f>IFERROR(VLOOKUP(I$4, 'G&amp;A bed avail.'!$AQ$22:$AX$36,4,FALSE),"")</f>
        <v>1176.7142857142858</v>
      </c>
      <c r="J36" s="65">
        <f>IFERROR(VLOOKUP(J$4, 'G&amp;A bed avail.'!$AQ$22:$AX$36,4,FALSE),"")</f>
        <v>1247.2857142857142</v>
      </c>
      <c r="K36" s="65">
        <f>IFERROR(VLOOKUP(K$4, 'G&amp;A bed avail.'!$AQ$22:$AX$36,4,FALSE),"")</f>
        <v>1200.7142857142858</v>
      </c>
      <c r="L36" s="65">
        <f>IFERROR(VLOOKUP(L$4, 'G&amp;A bed avail.'!$AQ$22:$AX$36,4,FALSE),"")</f>
        <v>1293.7142857142858</v>
      </c>
      <c r="M36" s="65">
        <f>IFERROR(VLOOKUP(M$4, 'G&amp;A bed avail.'!$AQ$22:$AX$36,4,FALSE),"")</f>
        <v>1342.5714285714287</v>
      </c>
      <c r="N36" s="65">
        <f>IFERROR(VLOOKUP(N$4, 'G&amp;A bed avail.'!$AQ$22:$AX$36,4,FALSE),"")</f>
        <v>1266.8571428571429</v>
      </c>
      <c r="O36" s="65" t="str">
        <f>IFERROR(VLOOKUP(O$4, 'G&amp;A bed avail.'!$AQ$22:$AX$36,4,FALSE),"")</f>
        <v/>
      </c>
      <c r="P36" s="65" t="str">
        <f>IFERROR(VLOOKUP(P$4, 'G&amp;A bed avail.'!$AQ$22:$AX$36,4,FALSE),"")</f>
        <v/>
      </c>
      <c r="Q36" s="88" t="str">
        <f>IFERROR(VLOOKUP(Q$4, 'G&amp;A bed avail.'!$AQ$22:$AX$36,4,FALSE),"")</f>
        <v/>
      </c>
      <c r="Z36" s="117"/>
      <c r="AA36" s="117"/>
      <c r="AB36" s="117"/>
      <c r="AC36" s="117"/>
    </row>
    <row r="37" spans="2:29" x14ac:dyDescent="0.25">
      <c r="B37" s="119"/>
      <c r="C37" s="1" t="s">
        <v>3</v>
      </c>
      <c r="D37" s="65">
        <f>IFERROR(VLOOKUP(D$4, 'G&amp;A bed avail.'!$AQ$22:$AX$36,5,FALSE),"")</f>
        <v>701.85714285714289</v>
      </c>
      <c r="E37" s="65">
        <f>IFERROR(VLOOKUP(E$4, 'G&amp;A bed avail.'!$AQ$22:$AX$36,5,FALSE),"")</f>
        <v>680.85714285714289</v>
      </c>
      <c r="F37" s="65">
        <f>IFERROR(VLOOKUP(F$4, 'G&amp;A bed avail.'!$AQ$22:$AX$36,5,FALSE),"")</f>
        <v>657.57142857142856</v>
      </c>
      <c r="G37" s="65">
        <f>IFERROR(VLOOKUP(G$4, 'G&amp;A bed avail.'!$AQ$22:$AX$36,5,FALSE),"")</f>
        <v>597.85714285714289</v>
      </c>
      <c r="H37" s="65">
        <f>IFERROR(VLOOKUP(H$4, 'G&amp;A bed avail.'!$AQ$22:$AX$36,5,FALSE),"")</f>
        <v>983.57142857142856</v>
      </c>
      <c r="I37" s="65">
        <f>IFERROR(VLOOKUP(I$4, 'G&amp;A bed avail.'!$AQ$22:$AX$36,5,FALSE),"")</f>
        <v>1156.7142857142858</v>
      </c>
      <c r="J37" s="65">
        <f>IFERROR(VLOOKUP(J$4, 'G&amp;A bed avail.'!$AQ$22:$AX$36,5,FALSE),"")</f>
        <v>1146.8571428571429</v>
      </c>
      <c r="K37" s="65">
        <f>IFERROR(VLOOKUP(K$4, 'G&amp;A bed avail.'!$AQ$22:$AX$36,5,FALSE),"")</f>
        <v>1129.8571428571429</v>
      </c>
      <c r="L37" s="65">
        <f>IFERROR(VLOOKUP(L$4, 'G&amp;A bed avail.'!$AQ$22:$AX$36,5,FALSE),"")</f>
        <v>1200.8571428571429</v>
      </c>
      <c r="M37" s="65">
        <f>IFERROR(VLOOKUP(M$4, 'G&amp;A bed avail.'!$AQ$22:$AX$36,5,FALSE),"")</f>
        <v>1218.1428571428571</v>
      </c>
      <c r="N37" s="65">
        <f>IFERROR(VLOOKUP(N$4, 'G&amp;A bed avail.'!$AQ$22:$AX$36,5,FALSE),"")</f>
        <v>1207.5714285714287</v>
      </c>
      <c r="O37" s="65" t="str">
        <f>IFERROR(VLOOKUP(O$4, 'G&amp;A bed avail.'!$AQ$22:$AX$36,5,FALSE),"")</f>
        <v/>
      </c>
      <c r="P37" s="65" t="str">
        <f>IFERROR(VLOOKUP(P$4, 'G&amp;A bed avail.'!$AQ$22:$AX$36,5,FALSE),"")</f>
        <v/>
      </c>
      <c r="Q37" s="88" t="str">
        <f>IFERROR(VLOOKUP(Q$4, 'G&amp;A bed avail.'!$AQ$22:$AX$36,5,FALSE),"")</f>
        <v/>
      </c>
      <c r="Z37" s="117"/>
      <c r="AA37" s="117"/>
      <c r="AB37" s="117"/>
      <c r="AC37" s="117"/>
    </row>
    <row r="38" spans="2:29" x14ac:dyDescent="0.25">
      <c r="B38" s="119"/>
      <c r="C38" s="1" t="s">
        <v>267</v>
      </c>
      <c r="D38" s="65">
        <f>IFERROR(VLOOKUP(D$4, 'G&amp;A bed avail.'!$AQ$22:$AX$36,6,FALSE),"")</f>
        <v>392.85714285714283</v>
      </c>
      <c r="E38" s="65">
        <f>IFERROR(VLOOKUP(E$4, 'G&amp;A bed avail.'!$AQ$22:$AX$36,6,FALSE),"")</f>
        <v>364.42857142857144</v>
      </c>
      <c r="F38" s="65">
        <f>IFERROR(VLOOKUP(F$4, 'G&amp;A bed avail.'!$AQ$22:$AX$36,6,FALSE),"")</f>
        <v>301.14285714285717</v>
      </c>
      <c r="G38" s="65">
        <f>IFERROR(VLOOKUP(G$4, 'G&amp;A bed avail.'!$AQ$22:$AX$36,6,FALSE),"")</f>
        <v>253.57142857142858</v>
      </c>
      <c r="H38" s="65">
        <f>IFERROR(VLOOKUP(H$4, 'G&amp;A bed avail.'!$AQ$22:$AX$36,6,FALSE),"")</f>
        <v>471.14285714285717</v>
      </c>
      <c r="I38" s="65">
        <f>IFERROR(VLOOKUP(I$4, 'G&amp;A bed avail.'!$AQ$22:$AX$36,6,FALSE),"")</f>
        <v>539.57142857142856</v>
      </c>
      <c r="J38" s="65">
        <f>IFERROR(VLOOKUP(J$4, 'G&amp;A bed avail.'!$AQ$22:$AX$36,6,FALSE),"")</f>
        <v>543.28571428571433</v>
      </c>
      <c r="K38" s="65">
        <f>IFERROR(VLOOKUP(K$4, 'G&amp;A bed avail.'!$AQ$22:$AX$36,6,FALSE),"")</f>
        <v>521.28571428571433</v>
      </c>
      <c r="L38" s="65">
        <f>IFERROR(VLOOKUP(L$4, 'G&amp;A bed avail.'!$AQ$22:$AX$36,6,FALSE),"")</f>
        <v>534.57142857142856</v>
      </c>
      <c r="M38" s="65">
        <f>IFERROR(VLOOKUP(M$4, 'G&amp;A bed avail.'!$AQ$22:$AX$36,6,FALSE),"")</f>
        <v>579.85714285714289</v>
      </c>
      <c r="N38" s="65">
        <f>IFERROR(VLOOKUP(N$4, 'G&amp;A bed avail.'!$AQ$22:$AX$36,6,FALSE),"")</f>
        <v>562.71428571428567</v>
      </c>
      <c r="O38" s="65" t="str">
        <f>IFERROR(VLOOKUP(O$4, 'G&amp;A bed avail.'!$AQ$22:$AX$36,6,FALSE),"")</f>
        <v/>
      </c>
      <c r="P38" s="65" t="str">
        <f>IFERROR(VLOOKUP(P$4, 'G&amp;A bed avail.'!$AQ$22:$AX$36,6,FALSE),"")</f>
        <v/>
      </c>
      <c r="Q38" s="88" t="str">
        <f>IFERROR(VLOOKUP(Q$4, 'G&amp;A bed avail.'!$AQ$22:$AX$36,6,FALSE),"")</f>
        <v/>
      </c>
      <c r="Z38" s="117"/>
      <c r="AA38" s="117"/>
      <c r="AB38" s="117"/>
      <c r="AC38" s="117"/>
    </row>
    <row r="39" spans="2:29" x14ac:dyDescent="0.25">
      <c r="B39" s="119"/>
      <c r="C39" s="11" t="s">
        <v>275</v>
      </c>
      <c r="D39" s="65">
        <f>IFERROR(VLOOKUP(D$4, 'G&amp;A bed avail.'!$AQ$22:$AX$36,7,FALSE),"")</f>
        <v>270.28571428571428</v>
      </c>
      <c r="E39" s="65">
        <f>IFERROR(VLOOKUP(E$4, 'G&amp;A bed avail.'!$AQ$22:$AX$36,7,FALSE),"")</f>
        <v>237</v>
      </c>
      <c r="F39" s="65">
        <f>IFERROR(VLOOKUP(F$4, 'G&amp;A bed avail.'!$AQ$22:$AX$36,7,FALSE),"")</f>
        <v>167.71428571428572</v>
      </c>
      <c r="G39" s="65">
        <f>IFERROR(VLOOKUP(G$4, 'G&amp;A bed avail.'!$AQ$22:$AX$36,7,FALSE),"")</f>
        <v>114.57142857142857</v>
      </c>
      <c r="H39" s="65">
        <f>IFERROR(VLOOKUP(H$4, 'G&amp;A bed avail.'!$AQ$22:$AX$36,7,FALSE),"")</f>
        <v>254.57142857142858</v>
      </c>
      <c r="I39" s="65">
        <f>IFERROR(VLOOKUP(I$4, 'G&amp;A bed avail.'!$AQ$22:$AX$36,7,FALSE),"")</f>
        <v>310.42857142857144</v>
      </c>
      <c r="J39" s="65">
        <f>IFERROR(VLOOKUP(J$4, 'G&amp;A bed avail.'!$AQ$22:$AX$36,7,FALSE),"")</f>
        <v>331.71428571428572</v>
      </c>
      <c r="K39" s="65">
        <f>IFERROR(VLOOKUP(K$4, 'G&amp;A bed avail.'!$AQ$22:$AX$36,7,FALSE),"")</f>
        <v>319.71428571428572</v>
      </c>
      <c r="L39" s="65">
        <f>IFERROR(VLOOKUP(L$4, 'G&amp;A bed avail.'!$AQ$22:$AX$36,7,FALSE),"")</f>
        <v>325.57142857142856</v>
      </c>
      <c r="M39" s="65">
        <f>IFERROR(VLOOKUP(M$4, 'G&amp;A bed avail.'!$AQ$22:$AX$36,7,FALSE),"")</f>
        <v>359</v>
      </c>
      <c r="N39" s="65">
        <f>IFERROR(VLOOKUP(N$4, 'G&amp;A bed avail.'!$AQ$22:$AX$36,7,FALSE),"")</f>
        <v>306.28571428571428</v>
      </c>
      <c r="O39" s="65" t="str">
        <f>IFERROR(VLOOKUP(O$4, 'G&amp;A bed avail.'!$AQ$22:$AX$36,7,FALSE),"")</f>
        <v/>
      </c>
      <c r="P39" s="65" t="str">
        <f>IFERROR(VLOOKUP(P$4, 'G&amp;A bed avail.'!$AQ$22:$AX$36,7,FALSE),"")</f>
        <v/>
      </c>
      <c r="Q39" s="88" t="str">
        <f>IFERROR(VLOOKUP(Q$4, 'G&amp;A bed avail.'!$AQ$22:$AX$36,7,FALSE),"")</f>
        <v/>
      </c>
      <c r="Z39" s="117"/>
      <c r="AA39" s="117"/>
      <c r="AB39" s="117"/>
      <c r="AC39" s="117"/>
    </row>
    <row r="40" spans="2:29" ht="7.5" customHeight="1" x14ac:dyDescent="0.25">
      <c r="B40" s="119"/>
      <c r="C40" s="1"/>
      <c r="D40" s="34"/>
      <c r="E40" s="34"/>
      <c r="F40" s="34"/>
      <c r="G40" s="34"/>
      <c r="H40" s="34"/>
      <c r="I40" s="34"/>
      <c r="J40" s="34"/>
      <c r="K40" s="34"/>
      <c r="L40" s="34"/>
      <c r="M40" s="34"/>
      <c r="N40" s="34"/>
      <c r="O40" s="34"/>
      <c r="P40" s="34"/>
      <c r="Q40" s="34"/>
      <c r="Z40" s="117"/>
      <c r="AA40" s="117"/>
      <c r="AB40" s="117"/>
      <c r="AC40" s="117"/>
    </row>
    <row r="41" spans="2:29" x14ac:dyDescent="0.25">
      <c r="B41" s="119"/>
      <c r="C41" s="1" t="s">
        <v>245</v>
      </c>
      <c r="D41" s="123" t="s">
        <v>0</v>
      </c>
      <c r="E41" s="124"/>
      <c r="F41" s="125"/>
      <c r="G41" s="123" t="s">
        <v>255</v>
      </c>
      <c r="H41" s="124"/>
      <c r="I41" s="124"/>
      <c r="J41" s="124"/>
      <c r="K41" s="126" t="s">
        <v>251</v>
      </c>
      <c r="L41" s="127"/>
      <c r="M41" s="127"/>
      <c r="N41" s="128" t="str">
        <f>TEXT('G&amp;A bed avail.'!BG7,"0,0")&amp;" ("&amp;TEXT('G&amp;A bed avail.'!BI7,"d-mmm")&amp;")"</f>
        <v>4,327 (11-Feb)</v>
      </c>
      <c r="O41" s="128"/>
      <c r="P41" s="128"/>
      <c r="Q41" s="85"/>
      <c r="R41" s="61"/>
      <c r="Z41" s="117"/>
      <c r="AA41" s="117"/>
      <c r="AB41" s="117"/>
      <c r="AC41" s="117"/>
    </row>
    <row r="42" spans="2:29" ht="7.5" customHeight="1" x14ac:dyDescent="0.25">
      <c r="B42" s="119"/>
      <c r="C42" s="1"/>
      <c r="D42" s="34"/>
      <c r="E42" s="34"/>
      <c r="F42" s="34"/>
      <c r="G42" s="34"/>
      <c r="H42" s="34"/>
      <c r="I42" s="34"/>
      <c r="J42" s="34"/>
      <c r="K42" s="34"/>
      <c r="L42" s="34"/>
      <c r="M42" s="34"/>
      <c r="N42" s="34"/>
      <c r="O42" s="34"/>
      <c r="P42" s="34"/>
      <c r="Q42" s="34"/>
      <c r="Z42" s="117"/>
      <c r="AA42" s="117"/>
      <c r="AB42" s="117"/>
      <c r="AC42" s="117"/>
    </row>
    <row r="43" spans="2:29" ht="15" customHeight="1" x14ac:dyDescent="0.25">
      <c r="B43" s="119"/>
      <c r="C43" s="12" t="s">
        <v>249</v>
      </c>
      <c r="Z43" s="117"/>
      <c r="AA43" s="117"/>
      <c r="AB43" s="117"/>
      <c r="AC43" s="117"/>
    </row>
    <row r="44" spans="2:29" ht="15" customHeight="1" x14ac:dyDescent="0.25">
      <c r="B44" s="119"/>
      <c r="C44" s="1" t="s">
        <v>0</v>
      </c>
      <c r="D44" s="14">
        <v>96210.71428571429</v>
      </c>
      <c r="E44" s="14">
        <v>96084.28571428571</v>
      </c>
      <c r="F44" s="14">
        <v>94919</v>
      </c>
      <c r="G44" s="14">
        <v>96129.571428571435</v>
      </c>
      <c r="H44" s="14">
        <v>98579.28571428571</v>
      </c>
      <c r="I44" s="14">
        <v>98611.142857142855</v>
      </c>
      <c r="J44" s="14">
        <v>98222.71428571429</v>
      </c>
      <c r="K44" s="14">
        <v>98310.857142857145</v>
      </c>
      <c r="L44" s="14">
        <v>98509.571428571435</v>
      </c>
      <c r="M44" s="14">
        <v>98109.28571428571</v>
      </c>
      <c r="N44" s="14">
        <v>98498.28571428571</v>
      </c>
      <c r="O44" s="14">
        <v>98668.142857142855</v>
      </c>
      <c r="P44" s="14">
        <v>98087.571428571435</v>
      </c>
      <c r="R44" s="3"/>
      <c r="Z44" s="117"/>
      <c r="AA44" s="117"/>
      <c r="AB44" s="117"/>
      <c r="AC44" s="117"/>
    </row>
    <row r="45" spans="2:29" ht="7.5" customHeight="1" x14ac:dyDescent="0.25">
      <c r="B45" s="119"/>
      <c r="C45" s="1"/>
      <c r="D45" s="31">
        <v>0.85</v>
      </c>
      <c r="E45" s="31">
        <v>0.85</v>
      </c>
      <c r="F45" s="31">
        <v>0.85</v>
      </c>
      <c r="G45" s="31">
        <v>0.85</v>
      </c>
      <c r="H45" s="31">
        <v>0.85</v>
      </c>
      <c r="I45" s="31">
        <v>0.85</v>
      </c>
      <c r="J45" s="31">
        <v>0.85</v>
      </c>
      <c r="K45" s="31">
        <v>0.85</v>
      </c>
      <c r="L45" s="31">
        <v>0.85</v>
      </c>
      <c r="M45" s="31">
        <v>0.85</v>
      </c>
      <c r="N45" s="31">
        <v>0.85</v>
      </c>
      <c r="O45" s="31">
        <v>0.85</v>
      </c>
      <c r="P45" s="31">
        <v>0.85</v>
      </c>
      <c r="Q45" s="31">
        <v>0.85</v>
      </c>
      <c r="Z45" s="117"/>
      <c r="AA45" s="117"/>
      <c r="AB45" s="117"/>
      <c r="AC45" s="117"/>
    </row>
    <row r="46" spans="2:29" x14ac:dyDescent="0.25">
      <c r="B46" s="119"/>
      <c r="C46" s="16" t="s">
        <v>251</v>
      </c>
      <c r="D46" s="64">
        <f>IFERROR(VLOOKUP(D$4, 'G&amp;A bed avail.'!$AQ$38:$AX$52,2,FALSE),"")</f>
        <v>96049.428571428565</v>
      </c>
      <c r="E46" s="64">
        <f>IFERROR(VLOOKUP(E$4, 'G&amp;A bed avail.'!$AQ$38:$AX$52,2,FALSE),"")</f>
        <v>95721.28571428571</v>
      </c>
      <c r="F46" s="64">
        <f>IFERROR(VLOOKUP(F$4, 'G&amp;A bed avail.'!$AQ$38:$AX$52,2,FALSE),"")</f>
        <v>95395.28571428571</v>
      </c>
      <c r="G46" s="64">
        <f>IFERROR(VLOOKUP(G$4, 'G&amp;A bed avail.'!$AQ$38:$AX$52,2,FALSE),"")</f>
        <v>94648.428571428565</v>
      </c>
      <c r="H46" s="64">
        <f>IFERROR(VLOOKUP(H$4, 'G&amp;A bed avail.'!$AQ$38:$AX$52,2,FALSE),"")</f>
        <v>96218.28571428571</v>
      </c>
      <c r="I46" s="64">
        <f>IFERROR(VLOOKUP(I$4, 'G&amp;A bed avail.'!$AQ$38:$AX$52,2,FALSE),"")</f>
        <v>97248</v>
      </c>
      <c r="J46" s="64">
        <f>IFERROR(VLOOKUP(J$4, 'G&amp;A bed avail.'!$AQ$38:$AX$52,2,FALSE),"")</f>
        <v>97580</v>
      </c>
      <c r="K46" s="64">
        <f>IFERROR(VLOOKUP(K$4, 'G&amp;A bed avail.'!$AQ$38:$AX$52,2,FALSE),"")</f>
        <v>97549.28571428571</v>
      </c>
      <c r="L46" s="64">
        <f>IFERROR(VLOOKUP(L$4, 'G&amp;A bed avail.'!$AQ$38:$AX$52,2,FALSE),"")</f>
        <v>98129.28571428571</v>
      </c>
      <c r="M46" s="64">
        <f>IFERROR(VLOOKUP(M$4, 'G&amp;A bed avail.'!$AQ$38:$AX$52,2,FALSE),"")</f>
        <v>98029.857142857145</v>
      </c>
      <c r="N46" s="64">
        <f>IFERROR(VLOOKUP(N$4, 'G&amp;A bed avail.'!$AQ$38:$AX$52,2,FALSE),"")</f>
        <v>98184.571428571435</v>
      </c>
      <c r="O46" s="64" t="str">
        <f>IFERROR(VLOOKUP(O$4, 'G&amp;A bed avail.'!$AQ$38:$AX$52,2,FALSE),"")</f>
        <v/>
      </c>
      <c r="P46" s="64" t="str">
        <f>IFERROR(VLOOKUP(P$4, 'G&amp;A bed avail.'!$AQ$38:$AX$52,2,FALSE),"")</f>
        <v/>
      </c>
      <c r="Q46" s="87" t="str">
        <f>IFERROR(VLOOKUP(Q$4, 'G&amp;A bed avail.'!$AQ$38:$AX$52,2,FALSE),"")</f>
        <v/>
      </c>
      <c r="R46" s="2"/>
      <c r="Z46" s="117"/>
      <c r="AA46" s="117"/>
      <c r="AB46" s="117"/>
      <c r="AC46" s="117"/>
    </row>
    <row r="47" spans="2:29" x14ac:dyDescent="0.25">
      <c r="B47" s="119"/>
      <c r="C47" s="1" t="s">
        <v>2</v>
      </c>
      <c r="D47" s="65">
        <f>IFERROR(VLOOKUP(D$4, 'G&amp;A bed avail.'!$AQ$38:$AX$52,3,FALSE),"")</f>
        <v>13726.285714285714</v>
      </c>
      <c r="E47" s="65">
        <f>IFERROR(VLOOKUP(E$4, 'G&amp;A bed avail.'!$AQ$38:$AX$52,3,FALSE),"")</f>
        <v>13712.142857142857</v>
      </c>
      <c r="F47" s="65">
        <f>IFERROR(VLOOKUP(F$4, 'G&amp;A bed avail.'!$AQ$38:$AX$52,3,FALSE),"")</f>
        <v>13691.285714285714</v>
      </c>
      <c r="G47" s="65">
        <f>IFERROR(VLOOKUP(G$4, 'G&amp;A bed avail.'!$AQ$38:$AX$52,3,FALSE),"")</f>
        <v>13575.428571428571</v>
      </c>
      <c r="H47" s="65">
        <f>IFERROR(VLOOKUP(H$4, 'G&amp;A bed avail.'!$AQ$38:$AX$52,3,FALSE),"")</f>
        <v>13832.285714285714</v>
      </c>
      <c r="I47" s="65">
        <f>IFERROR(VLOOKUP(I$4, 'G&amp;A bed avail.'!$AQ$38:$AX$52,3,FALSE),"")</f>
        <v>13909.428571428571</v>
      </c>
      <c r="J47" s="65">
        <f>IFERROR(VLOOKUP(J$4, 'G&amp;A bed avail.'!$AQ$38:$AX$52,3,FALSE),"")</f>
        <v>13958</v>
      </c>
      <c r="K47" s="65">
        <f>IFERROR(VLOOKUP(K$4, 'G&amp;A bed avail.'!$AQ$38:$AX$52,3,FALSE),"")</f>
        <v>14011.714285714286</v>
      </c>
      <c r="L47" s="65">
        <f>IFERROR(VLOOKUP(L$4, 'G&amp;A bed avail.'!$AQ$38:$AX$52,3,FALSE),"")</f>
        <v>14105.285714285714</v>
      </c>
      <c r="M47" s="65">
        <f>IFERROR(VLOOKUP(M$4, 'G&amp;A bed avail.'!$AQ$38:$AX$52,3,FALSE),"")</f>
        <v>13833.714285714286</v>
      </c>
      <c r="N47" s="65">
        <f>IFERROR(VLOOKUP(N$4, 'G&amp;A bed avail.'!$AQ$38:$AX$52,3,FALSE),"")</f>
        <v>14122.285714285714</v>
      </c>
      <c r="O47" s="65" t="str">
        <f>IFERROR(VLOOKUP(O$4, 'G&amp;A bed avail.'!$AQ$38:$AX$52,3,FALSE),"")</f>
        <v/>
      </c>
      <c r="P47" s="65" t="str">
        <f>IFERROR(VLOOKUP(P$4, 'G&amp;A bed avail.'!$AQ$38:$AX$52,3,FALSE),"")</f>
        <v/>
      </c>
      <c r="Q47" s="88" t="str">
        <f>IFERROR(VLOOKUP(Q$4, 'G&amp;A bed avail.'!$AQ$38:$AX$52,3,FALSE),"")</f>
        <v/>
      </c>
      <c r="Z47" s="117"/>
      <c r="AA47" s="117"/>
      <c r="AB47" s="117"/>
      <c r="AC47" s="117"/>
    </row>
    <row r="48" spans="2:29" ht="15" customHeight="1" x14ac:dyDescent="0.25">
      <c r="B48" s="119"/>
      <c r="C48" s="1" t="s">
        <v>29</v>
      </c>
      <c r="D48" s="65">
        <f>IFERROR(VLOOKUP(D$4, 'G&amp;A bed avail.'!$AQ$38:$AX$52,4,FALSE),"")</f>
        <v>27857.571428571428</v>
      </c>
      <c r="E48" s="65">
        <f>IFERROR(VLOOKUP(E$4, 'G&amp;A bed avail.'!$AQ$38:$AX$52,4,FALSE),"")</f>
        <v>27681.428571428572</v>
      </c>
      <c r="F48" s="65">
        <f>IFERROR(VLOOKUP(F$4, 'G&amp;A bed avail.'!$AQ$38:$AX$52,4,FALSE),"")</f>
        <v>27558</v>
      </c>
      <c r="G48" s="65">
        <f>IFERROR(VLOOKUP(G$4, 'G&amp;A bed avail.'!$AQ$38:$AX$52,4,FALSE),"")</f>
        <v>27377.857142857141</v>
      </c>
      <c r="H48" s="65">
        <f>IFERROR(VLOOKUP(H$4, 'G&amp;A bed avail.'!$AQ$38:$AX$52,4,FALSE),"")</f>
        <v>27567.571428571428</v>
      </c>
      <c r="I48" s="65">
        <f>IFERROR(VLOOKUP(I$4, 'G&amp;A bed avail.'!$AQ$38:$AX$52,4,FALSE),"")</f>
        <v>28192.142857142859</v>
      </c>
      <c r="J48" s="65">
        <f>IFERROR(VLOOKUP(J$4, 'G&amp;A bed avail.'!$AQ$38:$AX$52,4,FALSE),"")</f>
        <v>28261</v>
      </c>
      <c r="K48" s="65">
        <f>IFERROR(VLOOKUP(K$4, 'G&amp;A bed avail.'!$AQ$38:$AX$52,4,FALSE),"")</f>
        <v>28241.428571428572</v>
      </c>
      <c r="L48" s="65">
        <f>IFERROR(VLOOKUP(L$4, 'G&amp;A bed avail.'!$AQ$38:$AX$52,4,FALSE),"")</f>
        <v>28408.142857142859</v>
      </c>
      <c r="M48" s="65">
        <f>IFERROR(VLOOKUP(M$4, 'G&amp;A bed avail.'!$AQ$38:$AX$52,4,FALSE),"")</f>
        <v>28528.857142857141</v>
      </c>
      <c r="N48" s="65">
        <f>IFERROR(VLOOKUP(N$4, 'G&amp;A bed avail.'!$AQ$38:$AX$52,4,FALSE),"")</f>
        <v>28448.857142857141</v>
      </c>
      <c r="O48" s="65" t="str">
        <f>IFERROR(VLOOKUP(O$4, 'G&amp;A bed avail.'!$AQ$38:$AX$52,4,FALSE),"")</f>
        <v/>
      </c>
      <c r="P48" s="65" t="str">
        <f>IFERROR(VLOOKUP(P$4, 'G&amp;A bed avail.'!$AQ$38:$AX$52,4,FALSE),"")</f>
        <v/>
      </c>
      <c r="Q48" s="88" t="str">
        <f>IFERROR(VLOOKUP(Q$4, 'G&amp;A bed avail.'!$AQ$38:$AX$52,4,FALSE),"")</f>
        <v/>
      </c>
      <c r="Z48" s="117"/>
      <c r="AA48" s="117"/>
      <c r="AB48" s="117"/>
      <c r="AC48" s="117"/>
    </row>
    <row r="49" spans="2:29" x14ac:dyDescent="0.25">
      <c r="B49" s="119"/>
      <c r="C49" s="1" t="s">
        <v>3</v>
      </c>
      <c r="D49" s="65">
        <f>IFERROR(VLOOKUP(D$4, 'G&amp;A bed avail.'!$AQ$38:$AX$52,5,FALSE),"")</f>
        <v>31623.428571428572</v>
      </c>
      <c r="E49" s="65">
        <f>IFERROR(VLOOKUP(E$4, 'G&amp;A bed avail.'!$AQ$38:$AX$52,5,FALSE),"")</f>
        <v>31622.428571428572</v>
      </c>
      <c r="F49" s="65">
        <f>IFERROR(VLOOKUP(F$4, 'G&amp;A bed avail.'!$AQ$38:$AX$52,5,FALSE),"")</f>
        <v>31517.142857142859</v>
      </c>
      <c r="G49" s="65">
        <f>IFERROR(VLOOKUP(G$4, 'G&amp;A bed avail.'!$AQ$38:$AX$52,5,FALSE),"")</f>
        <v>31344.857142857141</v>
      </c>
      <c r="H49" s="65">
        <f>IFERROR(VLOOKUP(H$4, 'G&amp;A bed avail.'!$AQ$38:$AX$52,5,FALSE),"")</f>
        <v>31926.714285714286</v>
      </c>
      <c r="I49" s="65">
        <f>IFERROR(VLOOKUP(I$4, 'G&amp;A bed avail.'!$AQ$38:$AX$52,5,FALSE),"")</f>
        <v>32021.857142857141</v>
      </c>
      <c r="J49" s="65">
        <f>IFERROR(VLOOKUP(J$4, 'G&amp;A bed avail.'!$AQ$38:$AX$52,5,FALSE),"")</f>
        <v>32185</v>
      </c>
      <c r="K49" s="65">
        <f>IFERROR(VLOOKUP(K$4, 'G&amp;A bed avail.'!$AQ$38:$AX$52,5,FALSE),"")</f>
        <v>32118.142857142859</v>
      </c>
      <c r="L49" s="65">
        <f>IFERROR(VLOOKUP(L$4, 'G&amp;A bed avail.'!$AQ$38:$AX$52,5,FALSE),"")</f>
        <v>32382.285714285714</v>
      </c>
      <c r="M49" s="65">
        <f>IFERROR(VLOOKUP(M$4, 'G&amp;A bed avail.'!$AQ$38:$AX$52,5,FALSE),"")</f>
        <v>32391.857142857141</v>
      </c>
      <c r="N49" s="65">
        <f>IFERROR(VLOOKUP(N$4, 'G&amp;A bed avail.'!$AQ$38:$AX$52,5,FALSE),"")</f>
        <v>32422.285714285714</v>
      </c>
      <c r="O49" s="65" t="str">
        <f>IFERROR(VLOOKUP(O$4, 'G&amp;A bed avail.'!$AQ$38:$AX$52,5,FALSE),"")</f>
        <v/>
      </c>
      <c r="P49" s="65" t="str">
        <f>IFERROR(VLOOKUP(P$4, 'G&amp;A bed avail.'!$AQ$38:$AX$52,5,FALSE),"")</f>
        <v/>
      </c>
      <c r="Q49" s="88" t="str">
        <f>IFERROR(VLOOKUP(Q$4, 'G&amp;A bed avail.'!$AQ$38:$AX$52,5,FALSE),"")</f>
        <v/>
      </c>
      <c r="Z49" s="117"/>
      <c r="AA49" s="117"/>
      <c r="AB49" s="117"/>
      <c r="AC49" s="117"/>
    </row>
    <row r="50" spans="2:29" x14ac:dyDescent="0.25">
      <c r="B50" s="52"/>
      <c r="C50" s="1" t="s">
        <v>267</v>
      </c>
      <c r="D50" s="65">
        <f>IFERROR(VLOOKUP(D$4, 'G&amp;A bed avail.'!$AQ$38:$AX$52,6,FALSE),"")</f>
        <v>13302.714285714286</v>
      </c>
      <c r="E50" s="65">
        <f>IFERROR(VLOOKUP(E$4, 'G&amp;A bed avail.'!$AQ$38:$AX$52,6,FALSE),"")</f>
        <v>13237.714285714286</v>
      </c>
      <c r="F50" s="65">
        <f>IFERROR(VLOOKUP(F$4, 'G&amp;A bed avail.'!$AQ$38:$AX$52,6,FALSE),"")</f>
        <v>13172.857142857143</v>
      </c>
      <c r="G50" s="65">
        <f>IFERROR(VLOOKUP(G$4, 'G&amp;A bed avail.'!$AQ$38:$AX$52,6,FALSE),"")</f>
        <v>13002</v>
      </c>
      <c r="H50" s="65">
        <f>IFERROR(VLOOKUP(H$4, 'G&amp;A bed avail.'!$AQ$38:$AX$52,6,FALSE),"")</f>
        <v>13332.428571428571</v>
      </c>
      <c r="I50" s="65">
        <f>IFERROR(VLOOKUP(I$4, 'G&amp;A bed avail.'!$AQ$38:$AX$52,6,FALSE),"")</f>
        <v>13462</v>
      </c>
      <c r="J50" s="65">
        <f>IFERROR(VLOOKUP(J$4, 'G&amp;A bed avail.'!$AQ$38:$AX$52,6,FALSE),"")</f>
        <v>13494.571428571429</v>
      </c>
      <c r="K50" s="65">
        <f>IFERROR(VLOOKUP(K$4, 'G&amp;A bed avail.'!$AQ$38:$AX$52,6,FALSE),"")</f>
        <v>13510.142857142857</v>
      </c>
      <c r="L50" s="65">
        <f>IFERROR(VLOOKUP(L$4, 'G&amp;A bed avail.'!$AQ$38:$AX$52,6,FALSE),"")</f>
        <v>13565.142857142857</v>
      </c>
      <c r="M50" s="65">
        <f>IFERROR(VLOOKUP(M$4, 'G&amp;A bed avail.'!$AQ$38:$AX$52,6,FALSE),"")</f>
        <v>13608.571428571429</v>
      </c>
      <c r="N50" s="65">
        <f>IFERROR(VLOOKUP(N$4, 'G&amp;A bed avail.'!$AQ$38:$AX$52,6,FALSE),"")</f>
        <v>13615.714285714286</v>
      </c>
      <c r="O50" s="65" t="str">
        <f>IFERROR(VLOOKUP(O$4, 'G&amp;A bed avail.'!$AQ$38:$AX$52,6,FALSE),"")</f>
        <v/>
      </c>
      <c r="P50" s="65" t="str">
        <f>IFERROR(VLOOKUP(P$4, 'G&amp;A bed avail.'!$AQ$38:$AX$52,6,FALSE),"")</f>
        <v/>
      </c>
      <c r="Q50" s="88" t="str">
        <f>IFERROR(VLOOKUP(Q$4, 'G&amp;A bed avail.'!$AQ$38:$AX$52,6,FALSE),"")</f>
        <v/>
      </c>
      <c r="Z50" s="51"/>
      <c r="AA50" s="51"/>
      <c r="AB50" s="51"/>
      <c r="AC50" s="51"/>
    </row>
    <row r="51" spans="2:29" x14ac:dyDescent="0.25">
      <c r="B51" s="52"/>
      <c r="C51" s="11" t="s">
        <v>275</v>
      </c>
      <c r="D51" s="65">
        <f>IFERROR(VLOOKUP(D$4, 'G&amp;A bed avail.'!$AQ$38:$AX$52,7,FALSE),"")</f>
        <v>9539.4285714285706</v>
      </c>
      <c r="E51" s="65">
        <f>IFERROR(VLOOKUP(E$4, 'G&amp;A bed avail.'!$AQ$38:$AX$52,7,FALSE),"")</f>
        <v>9467.5714285714294</v>
      </c>
      <c r="F51" s="65">
        <f>IFERROR(VLOOKUP(F$4, 'G&amp;A bed avail.'!$AQ$38:$AX$52,7,FALSE),"")</f>
        <v>9456</v>
      </c>
      <c r="G51" s="65">
        <f>IFERROR(VLOOKUP(G$4, 'G&amp;A bed avail.'!$AQ$38:$AX$52,7,FALSE),"")</f>
        <v>9348.2857142857138</v>
      </c>
      <c r="H51" s="65">
        <f>IFERROR(VLOOKUP(H$4, 'G&amp;A bed avail.'!$AQ$38:$AX$52,7,FALSE),"")</f>
        <v>9559.2857142857138</v>
      </c>
      <c r="I51" s="65">
        <f>IFERROR(VLOOKUP(I$4, 'G&amp;A bed avail.'!$AQ$38:$AX$52,7,FALSE),"")</f>
        <v>9662.5714285714294</v>
      </c>
      <c r="J51" s="65">
        <f>IFERROR(VLOOKUP(J$4, 'G&amp;A bed avail.'!$AQ$38:$AX$52,7,FALSE),"")</f>
        <v>9681.4285714285706</v>
      </c>
      <c r="K51" s="65">
        <f>IFERROR(VLOOKUP(K$4, 'G&amp;A bed avail.'!$AQ$38:$AX$52,7,FALSE),"")</f>
        <v>9667.8571428571431</v>
      </c>
      <c r="L51" s="65">
        <f>IFERROR(VLOOKUP(L$4, 'G&amp;A bed avail.'!$AQ$38:$AX$52,7,FALSE),"")</f>
        <v>9668.4285714285706</v>
      </c>
      <c r="M51" s="65">
        <f>IFERROR(VLOOKUP(M$4, 'G&amp;A bed avail.'!$AQ$38:$AX$52,7,FALSE),"")</f>
        <v>9666.8571428571431</v>
      </c>
      <c r="N51" s="65">
        <f>IFERROR(VLOOKUP(N$4, 'G&amp;A bed avail.'!$AQ$38:$AX$52,7,FALSE),"")</f>
        <v>9575.4285714285706</v>
      </c>
      <c r="O51" s="65" t="str">
        <f>IFERROR(VLOOKUP(O$4, 'G&amp;A bed avail.'!$AQ$38:$AX$52,7,FALSE),"")</f>
        <v/>
      </c>
      <c r="P51" s="65" t="str">
        <f>IFERROR(VLOOKUP(P$4, 'G&amp;A bed avail.'!$AQ$38:$AX$52,7,FALSE),"")</f>
        <v/>
      </c>
      <c r="Q51" s="88" t="str">
        <f>IFERROR(VLOOKUP(Q$4, 'G&amp;A bed avail.'!$AQ$38:$AX$52,7,FALSE),"")</f>
        <v/>
      </c>
      <c r="Z51" s="51"/>
      <c r="AA51" s="51"/>
      <c r="AB51" s="51"/>
      <c r="AC51" s="51"/>
    </row>
    <row r="52" spans="2:29" ht="7.5" customHeight="1" x14ac:dyDescent="0.25">
      <c r="B52" s="41"/>
      <c r="C52" s="1"/>
      <c r="D52" s="34"/>
      <c r="E52" s="34"/>
      <c r="F52" s="34"/>
      <c r="G52" s="34"/>
      <c r="H52" s="34"/>
      <c r="I52" s="34"/>
      <c r="J52" s="34"/>
      <c r="K52" s="34"/>
      <c r="L52" s="34"/>
      <c r="M52" s="34"/>
      <c r="N52" s="34"/>
      <c r="O52" s="34"/>
      <c r="P52" s="34"/>
      <c r="Q52" s="34"/>
      <c r="Z52" s="29"/>
      <c r="AA52" s="29"/>
      <c r="AB52" s="29"/>
      <c r="AC52" s="29"/>
    </row>
    <row r="53" spans="2:29" x14ac:dyDescent="0.25">
      <c r="B53" s="41"/>
      <c r="C53" s="1" t="s">
        <v>246</v>
      </c>
      <c r="D53" s="123" t="s">
        <v>0</v>
      </c>
      <c r="E53" s="124"/>
      <c r="F53" s="125"/>
      <c r="G53" s="123" t="s">
        <v>256</v>
      </c>
      <c r="H53" s="124"/>
      <c r="I53" s="124"/>
      <c r="J53" s="124"/>
      <c r="K53" s="126" t="s">
        <v>251</v>
      </c>
      <c r="L53" s="127"/>
      <c r="M53" s="127"/>
      <c r="N53" s="128" t="str">
        <f>TEXT('G&amp;A bed avail.'!BG8,"0,0")&amp;" ("&amp;TEXT('G&amp;A bed avail.'!BI8,"d-mmm")&amp;")"</f>
        <v>98,826 (11-Feb)</v>
      </c>
      <c r="O53" s="128"/>
      <c r="P53" s="128"/>
      <c r="Q53" s="85"/>
      <c r="R53" s="61"/>
      <c r="Z53" s="29"/>
      <c r="AA53" s="29"/>
      <c r="AB53" s="29"/>
      <c r="AC53" s="29"/>
    </row>
    <row r="54" spans="2:29" ht="30" customHeight="1" x14ac:dyDescent="0.25">
      <c r="C54" s="1"/>
    </row>
    <row r="55" spans="2:29" ht="15" customHeight="1" x14ac:dyDescent="0.25">
      <c r="B55" s="119" t="s">
        <v>7</v>
      </c>
      <c r="C55" s="1" t="s">
        <v>0</v>
      </c>
      <c r="D55" s="7">
        <v>0.94566539218233792</v>
      </c>
      <c r="E55" s="7">
        <v>0.950476516153972</v>
      </c>
      <c r="F55" s="7">
        <v>0.90906682840858299</v>
      </c>
      <c r="G55" s="7">
        <v>0.91743732789226451</v>
      </c>
      <c r="H55" s="7">
        <v>0.9501996217692793</v>
      </c>
      <c r="I55" s="7">
        <v>0.94869313522957421</v>
      </c>
      <c r="J55" s="7">
        <v>0.94774848413008916</v>
      </c>
      <c r="K55" s="7">
        <v>0.95097184441189464</v>
      </c>
      <c r="L55" s="7">
        <v>0.95039060743916115</v>
      </c>
      <c r="M55" s="7">
        <v>0.94971496800215505</v>
      </c>
      <c r="N55" s="7">
        <v>0.94976272248393012</v>
      </c>
      <c r="O55" s="7">
        <v>0.9524075653308276</v>
      </c>
      <c r="P55" s="7">
        <v>0.95201955104258151</v>
      </c>
      <c r="R55" s="3"/>
      <c r="Z55" s="120" t="s">
        <v>14</v>
      </c>
      <c r="AA55" s="120"/>
      <c r="AB55" s="120"/>
      <c r="AC55" s="120"/>
    </row>
    <row r="56" spans="2:29" ht="7.5" customHeight="1" x14ac:dyDescent="0.25">
      <c r="B56" s="119"/>
      <c r="C56" s="1"/>
      <c r="D56" s="31">
        <v>0.85</v>
      </c>
      <c r="E56" s="31">
        <v>0.85</v>
      </c>
      <c r="F56" s="31">
        <v>0.85</v>
      </c>
      <c r="G56" s="31">
        <v>0.85</v>
      </c>
      <c r="H56" s="31">
        <v>0.85</v>
      </c>
      <c r="I56" s="31">
        <v>0.85</v>
      </c>
      <c r="J56" s="31">
        <v>0.85</v>
      </c>
      <c r="K56" s="31">
        <v>0.85</v>
      </c>
      <c r="L56" s="31">
        <v>0.85</v>
      </c>
      <c r="M56" s="31">
        <v>0.85</v>
      </c>
      <c r="N56" s="31">
        <v>0.85</v>
      </c>
      <c r="O56" s="31">
        <v>0.85</v>
      </c>
      <c r="P56" s="31">
        <v>0.85</v>
      </c>
      <c r="Q56" s="31">
        <v>0.85</v>
      </c>
      <c r="Z56" s="120"/>
      <c r="AA56" s="120"/>
      <c r="AB56" s="120"/>
      <c r="AC56" s="120"/>
    </row>
    <row r="57" spans="2:29" x14ac:dyDescent="0.25">
      <c r="B57" s="119"/>
      <c r="C57" s="16" t="s">
        <v>251</v>
      </c>
      <c r="D57" s="66">
        <f>IFERROR(VLOOKUP(D$4,'G&amp;A bed occ.'!$W$3:$AD$17,2,FALSE),"")</f>
        <v>0.94153307969408606</v>
      </c>
      <c r="E57" s="66">
        <f>IFERROR(VLOOKUP(E$4,'G&amp;A bed occ.'!$W$3:$AD$17,2,FALSE),"")</f>
        <v>0.93393915967339702</v>
      </c>
      <c r="F57" s="66">
        <f>IFERROR(VLOOKUP(F$4,'G&amp;A bed occ.'!$W$3:$AD$17,2,FALSE),"")</f>
        <v>0.91231222866658579</v>
      </c>
      <c r="G57" s="66">
        <f>IFERROR(VLOOKUP(G$4,'G&amp;A bed occ.'!$W$3:$AD$17,2,FALSE),"")</f>
        <v>0.87478774834387107</v>
      </c>
      <c r="H57" s="66">
        <f>IFERROR(VLOOKUP(H$4,'G&amp;A bed occ.'!$W$3:$AD$17,2,FALSE),"")</f>
        <v>0.93198946443206521</v>
      </c>
      <c r="I57" s="66">
        <f>IFERROR(VLOOKUP(I$4,'G&amp;A bed occ.'!$W$3:$AD$17,2,FALSE),"")</f>
        <v>0.94664745216941659</v>
      </c>
      <c r="J57" s="66">
        <f>IFERROR(VLOOKUP(J$4,'G&amp;A bed occ.'!$W$3:$AD$17,2,FALSE),"")</f>
        <v>0.94580710332913653</v>
      </c>
      <c r="K57" s="66">
        <f>IFERROR(VLOOKUP(K$4,'G&amp;A bed occ.'!$W$3:$AD$17,2,FALSE),"")</f>
        <v>0.9462879570034195</v>
      </c>
      <c r="L57" s="66">
        <f>IFERROR(VLOOKUP(L$4,'G&amp;A bed occ.'!$W$3:$AD$17,2,FALSE),"")</f>
        <v>0.94853000050953185</v>
      </c>
      <c r="M57" s="66">
        <f>IFERROR(VLOOKUP(M$4,'G&amp;A bed occ.'!$W$3:$AD$17,2,FALSE),"")</f>
        <v>0.952190950570453</v>
      </c>
      <c r="N57" s="66">
        <f>IFERROR(VLOOKUP(N$4,'G&amp;A bed occ.'!$W$3:$AD$17,2,FALSE),"")</f>
        <v>0.94488805340379345</v>
      </c>
      <c r="O57" s="66" t="str">
        <f>IFERROR(VLOOKUP(O$4,'G&amp;A bed occ.'!$W$3:$AD$17,2,FALSE),"")</f>
        <v/>
      </c>
      <c r="P57" s="66" t="str">
        <f>IFERROR(VLOOKUP(P$4,'G&amp;A bed occ.'!$W$3:$AD$17,2,FALSE),"")</f>
        <v/>
      </c>
      <c r="Q57" s="90" t="str">
        <f>IFERROR(VLOOKUP(Q$4,'G&amp;A bed occ.'!$W$3:$AD$17,2,FALSE),"")</f>
        <v/>
      </c>
      <c r="R57" s="2"/>
      <c r="Z57" s="120"/>
      <c r="AA57" s="120"/>
      <c r="AB57" s="120"/>
      <c r="AC57" s="120"/>
    </row>
    <row r="58" spans="2:29" x14ac:dyDescent="0.25">
      <c r="B58" s="119"/>
      <c r="C58" s="1" t="s">
        <v>2</v>
      </c>
      <c r="D58" s="74">
        <f>IFERROR(VLOOKUP(D$4,'G&amp;A bed occ.'!$W$3:$AD$17,3,FALSE),"")</f>
        <v>0.95124058115815324</v>
      </c>
      <c r="E58" s="74">
        <f>IFERROR(VLOOKUP(E$4,'G&amp;A bed occ.'!$W$3:$AD$17,3,FALSE),"")</f>
        <v>0.94419961452310253</v>
      </c>
      <c r="F58" s="74">
        <f>IFERROR(VLOOKUP(F$4,'G&amp;A bed occ.'!$W$3:$AD$17,3,FALSE),"")</f>
        <v>0.92656434228236939</v>
      </c>
      <c r="G58" s="74">
        <f>IFERROR(VLOOKUP(G$4,'G&amp;A bed occ.'!$W$3:$AD$17,3,FALSE),"")</f>
        <v>0.87722565980553102</v>
      </c>
      <c r="H58" s="74">
        <f>IFERROR(VLOOKUP(H$4,'G&amp;A bed occ.'!$W$3:$AD$17,3,FALSE),"")</f>
        <v>0.92734389523475103</v>
      </c>
      <c r="I58" s="74">
        <f>IFERROR(VLOOKUP(I$4,'G&amp;A bed occ.'!$W$3:$AD$17,3,FALSE),"")</f>
        <v>0.9519852926072756</v>
      </c>
      <c r="J58" s="74">
        <f>IFERROR(VLOOKUP(J$4,'G&amp;A bed occ.'!$W$3:$AD$17,3,FALSE),"")</f>
        <v>0.9502896444435347</v>
      </c>
      <c r="K58" s="74">
        <f>IFERROR(VLOOKUP(K$4,'G&amp;A bed occ.'!$W$3:$AD$17,3,FALSE),"")</f>
        <v>0.95528231479782222</v>
      </c>
      <c r="L58" s="74">
        <f>IFERROR(VLOOKUP(L$4,'G&amp;A bed occ.'!$W$3:$AD$17,3,FALSE),"")</f>
        <v>0.95378632123722618</v>
      </c>
      <c r="M58" s="74">
        <f>IFERROR(VLOOKUP(M$4,'G&amp;A bed occ.'!$W$3:$AD$17,3,FALSE),"")</f>
        <v>0.95886860258581519</v>
      </c>
      <c r="N58" s="74">
        <f>IFERROR(VLOOKUP(N$4,'G&amp;A bed occ.'!$W$3:$AD$17,3,FALSE),"")</f>
        <v>0.94784332766852797</v>
      </c>
      <c r="O58" s="74" t="str">
        <f>IFERROR(VLOOKUP(O$4,'G&amp;A bed occ.'!$W$3:$AD$17,3,FALSE),"")</f>
        <v/>
      </c>
      <c r="P58" s="74" t="str">
        <f>IFERROR(VLOOKUP(P$4,'G&amp;A bed occ.'!$W$3:$AD$17,3,FALSE),"")</f>
        <v/>
      </c>
      <c r="Q58" s="91" t="str">
        <f>IFERROR(VLOOKUP(Q$4,'G&amp;A bed occ.'!$W$3:$AD$17,3,FALSE),"")</f>
        <v/>
      </c>
      <c r="Z58" s="120"/>
      <c r="AA58" s="120"/>
      <c r="AB58" s="120"/>
      <c r="AC58" s="120"/>
    </row>
    <row r="59" spans="2:29" ht="15" customHeight="1" x14ac:dyDescent="0.25">
      <c r="B59" s="119"/>
      <c r="C59" s="1" t="s">
        <v>29</v>
      </c>
      <c r="D59" s="74">
        <f>IFERROR(VLOOKUP(D$4,'G&amp;A bed occ.'!$W$3:$AD$17,4,FALSE),"")</f>
        <v>0.9432470269688159</v>
      </c>
      <c r="E59" s="74">
        <f>IFERROR(VLOOKUP(E$4,'G&amp;A bed occ.'!$W$3:$AD$17,4,FALSE),"")</f>
        <v>0.93814832017340144</v>
      </c>
      <c r="F59" s="74">
        <f>IFERROR(VLOOKUP(F$4,'G&amp;A bed occ.'!$W$3:$AD$17,4,FALSE),"")</f>
        <v>0.91894497838325406</v>
      </c>
      <c r="G59" s="74">
        <f>IFERROR(VLOOKUP(G$4,'G&amp;A bed occ.'!$W$3:$AD$17,4,FALSE),"")</f>
        <v>0.88934227347439276</v>
      </c>
      <c r="H59" s="74">
        <f>IFERROR(VLOOKUP(H$4,'G&amp;A bed occ.'!$W$3:$AD$17,4,FALSE),"")</f>
        <v>0.94385224876018925</v>
      </c>
      <c r="I59" s="74">
        <f>IFERROR(VLOOKUP(I$4,'G&amp;A bed occ.'!$W$3:$AD$17,4,FALSE),"")</f>
        <v>0.95225620106919351</v>
      </c>
      <c r="J59" s="74">
        <f>IFERROR(VLOOKUP(J$4,'G&amp;A bed occ.'!$W$3:$AD$17,4,FALSE),"")</f>
        <v>0.95127055457546239</v>
      </c>
      <c r="K59" s="74">
        <f>IFERROR(VLOOKUP(K$4,'G&amp;A bed occ.'!$W$3:$AD$17,4,FALSE),"")</f>
        <v>0.9519550811877181</v>
      </c>
      <c r="L59" s="74">
        <f>IFERROR(VLOOKUP(L$4,'G&amp;A bed occ.'!$W$3:$AD$17,4,FALSE),"")</f>
        <v>0.95094967740637748</v>
      </c>
      <c r="M59" s="74">
        <f>IFERROR(VLOOKUP(M$4,'G&amp;A bed occ.'!$W$3:$AD$17,4,FALSE),"")</f>
        <v>0.95388128311183662</v>
      </c>
      <c r="N59" s="74">
        <f>IFERROR(VLOOKUP(N$4,'G&amp;A bed occ.'!$W$3:$AD$17,4,FALSE),"")</f>
        <v>0.94726376153699365</v>
      </c>
      <c r="O59" s="74" t="str">
        <f>IFERROR(VLOOKUP(O$4,'G&amp;A bed occ.'!$W$3:$AD$17,4,FALSE),"")</f>
        <v/>
      </c>
      <c r="P59" s="74" t="str">
        <f>IFERROR(VLOOKUP(P$4,'G&amp;A bed occ.'!$W$3:$AD$17,4,FALSE),"")</f>
        <v/>
      </c>
      <c r="Q59" s="91" t="str">
        <f>IFERROR(VLOOKUP(Q$4,'G&amp;A bed occ.'!$W$3:$AD$17,4,FALSE),"")</f>
        <v/>
      </c>
      <c r="Z59" s="117" t="s">
        <v>247</v>
      </c>
      <c r="AA59" s="117"/>
      <c r="AB59" s="117"/>
      <c r="AC59" s="117"/>
    </row>
    <row r="60" spans="2:29" x14ac:dyDescent="0.25">
      <c r="B60" s="119"/>
      <c r="C60" s="1" t="s">
        <v>3</v>
      </c>
      <c r="D60" s="74">
        <f>IFERROR(VLOOKUP(D$4,'G&amp;A bed occ.'!$W$3:$AD$17,5,FALSE),"")</f>
        <v>0.9320395366906995</v>
      </c>
      <c r="E60" s="74">
        <f>IFERROR(VLOOKUP(E$4,'G&amp;A bed occ.'!$W$3:$AD$17,5,FALSE),"")</f>
        <v>0.92271760097941335</v>
      </c>
      <c r="F60" s="74">
        <f>IFERROR(VLOOKUP(F$4,'G&amp;A bed occ.'!$W$3:$AD$17,5,FALSE),"")</f>
        <v>0.89719427069168711</v>
      </c>
      <c r="G60" s="74">
        <f>IFERROR(VLOOKUP(G$4,'G&amp;A bed occ.'!$W$3:$AD$17,5,FALSE),"")</f>
        <v>0.85858240586288936</v>
      </c>
      <c r="H60" s="74">
        <f>IFERROR(VLOOKUP(H$4,'G&amp;A bed occ.'!$W$3:$AD$17,5,FALSE),"")</f>
        <v>0.91638439819765805</v>
      </c>
      <c r="I60" s="74">
        <f>IFERROR(VLOOKUP(I$4,'G&amp;A bed occ.'!$W$3:$AD$17,5,FALSE),"")</f>
        <v>0.93492837481541624</v>
      </c>
      <c r="J60" s="74">
        <f>IFERROR(VLOOKUP(J$4,'G&amp;A bed occ.'!$W$3:$AD$17,5,FALSE),"")</f>
        <v>0.93610599436294639</v>
      </c>
      <c r="K60" s="74">
        <f>IFERROR(VLOOKUP(K$4,'G&amp;A bed occ.'!$W$3:$AD$17,5,FALSE),"")</f>
        <v>0.93376240398172816</v>
      </c>
      <c r="L60" s="74">
        <f>IFERROR(VLOOKUP(L$4,'G&amp;A bed occ.'!$W$3:$AD$17,5,FALSE),"")</f>
        <v>0.94051421412059499</v>
      </c>
      <c r="M60" s="74">
        <f>IFERROR(VLOOKUP(M$4,'G&amp;A bed occ.'!$W$3:$AD$17,5,FALSE),"")</f>
        <v>0.94212390239169452</v>
      </c>
      <c r="N60" s="74">
        <f>IFERROR(VLOOKUP(N$4,'G&amp;A bed occ.'!$W$3:$AD$17,5,FALSE),"")</f>
        <v>0.9354941045841485</v>
      </c>
      <c r="O60" s="74" t="str">
        <f>IFERROR(VLOOKUP(O$4,'G&amp;A bed occ.'!$W$3:$AD$17,5,FALSE),"")</f>
        <v/>
      </c>
      <c r="P60" s="74" t="str">
        <f>IFERROR(VLOOKUP(P$4,'G&amp;A bed occ.'!$W$3:$AD$17,5,FALSE),"")</f>
        <v/>
      </c>
      <c r="Q60" s="91" t="str">
        <f>IFERROR(VLOOKUP(Q$4,'G&amp;A bed occ.'!$W$3:$AD$17,5,FALSE),"")</f>
        <v/>
      </c>
      <c r="Z60" s="117"/>
      <c r="AA60" s="117"/>
      <c r="AB60" s="117"/>
      <c r="AC60" s="117"/>
    </row>
    <row r="61" spans="2:29" x14ac:dyDescent="0.25">
      <c r="B61" s="119"/>
      <c r="C61" s="1" t="s">
        <v>267</v>
      </c>
      <c r="D61" s="74">
        <f>IFERROR(VLOOKUP(D$4,'G&amp;A bed occ.'!$W$3:$AD$17,6,FALSE),"")</f>
        <v>0.950944490383273</v>
      </c>
      <c r="E61" s="74">
        <f>IFERROR(VLOOKUP(E$4,'G&amp;A bed occ.'!$W$3:$AD$17,6,FALSE),"")</f>
        <v>0.94618190451523787</v>
      </c>
      <c r="F61" s="74">
        <f>IFERROR(VLOOKUP(F$4,'G&amp;A bed occ.'!$W$3:$AD$17,6,FALSE),"")</f>
        <v>0.92816397353866176</v>
      </c>
      <c r="G61" s="74">
        <f>IFERROR(VLOOKUP(G$4,'G&amp;A bed occ.'!$W$3:$AD$17,6,FALSE),"")</f>
        <v>0.90046586239479642</v>
      </c>
      <c r="H61" s="74">
        <f>IFERROR(VLOOKUP(H$4,'G&amp;A bed occ.'!$W$3:$AD$17,6,FALSE),"")</f>
        <v>0.94993946017765496</v>
      </c>
      <c r="I61" s="74">
        <f>IFERROR(VLOOKUP(I$4,'G&amp;A bed occ.'!$W$3:$AD$17,6,FALSE),"")</f>
        <v>0.96221109153808604</v>
      </c>
      <c r="J61" s="74">
        <f>IFERROR(VLOOKUP(J$4,'G&amp;A bed occ.'!$W$3:$AD$17,6,FALSE),"")</f>
        <v>0.9563210603205522</v>
      </c>
      <c r="K61" s="74">
        <f>IFERROR(VLOOKUP(K$4,'G&amp;A bed occ.'!$W$3:$AD$17,6,FALSE),"")</f>
        <v>0.95980797496061165</v>
      </c>
      <c r="L61" s="74">
        <f>IFERROR(VLOOKUP(L$4,'G&amp;A bed occ.'!$W$3:$AD$17,6,FALSE),"")</f>
        <v>0.96393066262268845</v>
      </c>
      <c r="M61" s="74">
        <f>IFERROR(VLOOKUP(M$4,'G&amp;A bed occ.'!$W$3:$AD$17,6,FALSE),"")</f>
        <v>0.96886416124291408</v>
      </c>
      <c r="N61" s="74">
        <f>IFERROR(VLOOKUP(N$4,'G&amp;A bed occ.'!$W$3:$AD$17,6,FALSE),"")</f>
        <v>0.96451579057811354</v>
      </c>
      <c r="O61" s="74" t="str">
        <f>IFERROR(VLOOKUP(O$4,'G&amp;A bed occ.'!$W$3:$AD$17,6,FALSE),"")</f>
        <v/>
      </c>
      <c r="P61" s="74" t="str">
        <f>IFERROR(VLOOKUP(P$4,'G&amp;A bed occ.'!$W$3:$AD$17,6,FALSE),"")</f>
        <v/>
      </c>
      <c r="Q61" s="91" t="str">
        <f>IFERROR(VLOOKUP(Q$4,'G&amp;A bed occ.'!$W$3:$AD$17,6,FALSE),"")</f>
        <v/>
      </c>
      <c r="Z61" s="117"/>
      <c r="AA61" s="117"/>
      <c r="AB61" s="117"/>
      <c r="AC61" s="117"/>
    </row>
    <row r="62" spans="2:29" x14ac:dyDescent="0.25">
      <c r="B62" s="119"/>
      <c r="C62" s="11" t="s">
        <v>275</v>
      </c>
      <c r="D62" s="74">
        <f>IFERROR(VLOOKUP(D$4,'G&amp;A bed occ.'!$W$3:$AD$17,7,FALSE),"")</f>
        <v>0.94090691266323234</v>
      </c>
      <c r="E62" s="74">
        <f>IFERROR(VLOOKUP(E$4,'G&amp;A bed occ.'!$W$3:$AD$17,7,FALSE),"")</f>
        <v>0.92713473058409912</v>
      </c>
      <c r="F62" s="74">
        <f>IFERROR(VLOOKUP(F$4,'G&amp;A bed occ.'!$W$3:$AD$17,7,FALSE),"")</f>
        <v>0.90065264684554025</v>
      </c>
      <c r="G62" s="74">
        <f>IFERROR(VLOOKUP(G$4,'G&amp;A bed occ.'!$W$3:$AD$17,7,FALSE),"")</f>
        <v>0.84724472019315988</v>
      </c>
      <c r="H62" s="74">
        <f>IFERROR(VLOOKUP(H$4,'G&amp;A bed occ.'!$W$3:$AD$17,7,FALSE),"")</f>
        <v>0.93158484644698503</v>
      </c>
      <c r="I62" s="74">
        <f>IFERROR(VLOOKUP(I$4,'G&amp;A bed occ.'!$W$3:$AD$17,7,FALSE),"")</f>
        <v>0.93975280167952924</v>
      </c>
      <c r="J62" s="74">
        <f>IFERROR(VLOOKUP(J$4,'G&amp;A bed occ.'!$W$3:$AD$17,7,FALSE),"")</f>
        <v>0.94099158919876047</v>
      </c>
      <c r="K62" s="74">
        <f>IFERROR(VLOOKUP(K$4,'G&amp;A bed occ.'!$W$3:$AD$17,7,FALSE),"")</f>
        <v>0.9394163280384189</v>
      </c>
      <c r="L62" s="74">
        <f>IFERROR(VLOOKUP(L$4,'G&amp;A bed occ.'!$W$3:$AD$17,7,FALSE),"")</f>
        <v>0.93899141535779196</v>
      </c>
      <c r="M62" s="74">
        <f>IFERROR(VLOOKUP(M$4,'G&amp;A bed occ.'!$W$3:$AD$17,7,FALSE),"")</f>
        <v>0.94790743039546022</v>
      </c>
      <c r="N62" s="74">
        <f>IFERROR(VLOOKUP(N$4,'G&amp;A bed occ.'!$W$3:$AD$17,7,FALSE),"")</f>
        <v>0.93736945754013246</v>
      </c>
      <c r="O62" s="74" t="str">
        <f>IFERROR(VLOOKUP(O$4,'G&amp;A bed occ.'!$W$3:$AD$17,7,FALSE),"")</f>
        <v/>
      </c>
      <c r="P62" s="74" t="str">
        <f>IFERROR(VLOOKUP(P$4,'G&amp;A bed occ.'!$W$3:$AD$17,7,FALSE),"")</f>
        <v/>
      </c>
      <c r="Q62" s="91" t="str">
        <f>IFERROR(VLOOKUP(Q$4,'G&amp;A bed occ.'!$W$3:$AD$17,7,FALSE),"")</f>
        <v/>
      </c>
      <c r="Z62" s="117"/>
      <c r="AA62" s="117"/>
      <c r="AB62" s="117"/>
      <c r="AC62" s="117"/>
    </row>
    <row r="63" spans="2:29" ht="7.5" customHeight="1" x14ac:dyDescent="0.25">
      <c r="B63" s="119"/>
      <c r="C63" s="8"/>
      <c r="Q63" s="92"/>
      <c r="Z63" s="117"/>
      <c r="AA63" s="117"/>
      <c r="AB63" s="117"/>
      <c r="AC63" s="117"/>
    </row>
    <row r="64" spans="2:29" ht="15" customHeight="1" x14ac:dyDescent="0.25">
      <c r="B64" s="119"/>
      <c r="C64" s="9" t="s">
        <v>9</v>
      </c>
      <c r="D64" s="69">
        <f>IF(ISBLANK(HLOOKUP(D4, 'G&amp;A bed occ.'!AH149:AU150,2,FALSE)),"",HLOOKUP(D4,'G&amp;A bed occ.'!AH149:AU150,2,FALSE))</f>
        <v>133</v>
      </c>
      <c r="E64" s="69">
        <f>IF(ISBLANK(HLOOKUP(E4, 'G&amp;A bed occ.'!AI149:AV150,2,FALSE)),"",HLOOKUP(E4,'G&amp;A bed occ.'!AI149:AV150,2,FALSE))</f>
        <v>131</v>
      </c>
      <c r="F64" s="69">
        <f>IF(ISBLANK(HLOOKUP(F4, 'G&amp;A bed occ.'!AJ149:AW150,2,FALSE))," ",HLOOKUP(F4,'G&amp;A bed occ.'!AJ149:AW150,2,FALSE))</f>
        <v>130</v>
      </c>
      <c r="G64" s="69">
        <f>IF(ISBLANK(HLOOKUP(G4, 'G&amp;A bed occ.'!AK149:AX150,2,FALSE)),"",HLOOKUP(G4,'G&amp;A bed occ.'!AK149:AX150,2,FALSE))</f>
        <v>125</v>
      </c>
      <c r="H64" s="69">
        <f>IF(ISBLANK(HLOOKUP(H4, 'G&amp;A bed occ.'!AL149:AY150,2,FALSE)),"",HLOOKUP(H4,'G&amp;A bed occ.'!AL149:AY150,2,FALSE))</f>
        <v>129</v>
      </c>
      <c r="I64" s="69">
        <f>IF(ISBLANK(HLOOKUP(I4,'G&amp;A bed occ.'!AM149:AZ150,2,FALSE)),"",HLOOKUP(I4,'G&amp;A bed occ.'!AM149:AZ150,2,FALSE))</f>
        <v>132</v>
      </c>
      <c r="J64" s="69">
        <f>IF(ISBLANK(HLOOKUP(J4, 'G&amp;A bed occ.'!AN149:BA150,2,FALSE)),"",HLOOKUP(J4,'G&amp;A bed occ.'!AN149:BA150,2,FALSE))</f>
        <v>132</v>
      </c>
      <c r="K64" s="69">
        <f>IF(ISBLANK(HLOOKUP(K4, 'G&amp;A bed occ.'!AO149:BB150,2,FALSE)),"",HLOOKUP(K4,'G&amp;A bed occ.'!AO149:BB150,2,FALSE))</f>
        <v>134</v>
      </c>
      <c r="L64" s="69">
        <f>IF(ISBLANK(HLOOKUP(L4, 'G&amp;A bed occ.'!AP149:BC150,2,FALSE)),"",HLOOKUP(L4,'G&amp;A bed occ.'!AP149:BC150,2,FALSE))</f>
        <v>134</v>
      </c>
      <c r="M64" s="69">
        <f>IF(ISBLANK(HLOOKUP(M4, 'G&amp;A bed occ.'!AQ149:BD150,2,FALSE)),"",HLOOKUP(M4,'G&amp;A bed occ.'!AQ149:BD150,2,FALSE))</f>
        <v>132</v>
      </c>
      <c r="N64" s="69">
        <f>IF(ISBLANK(HLOOKUP(N4, 'G&amp;A bed occ.'!AR149:BE150,2,FALSE)),"",HLOOKUP(N4,'G&amp;A bed occ.'!AR149:BE150,2,FALSE))</f>
        <v>133</v>
      </c>
      <c r="O64" s="69" t="str">
        <f>IF(ISBLANK(HLOOKUP(O4, 'G&amp;A bed occ.'!AS149:BF150,2,FALSE)),"",HLOOKUP(O4,'G&amp;A bed occ.'!AS149:BF150,2,FALSE))</f>
        <v/>
      </c>
      <c r="P64" s="69" t="str">
        <f>IF(ISBLANK(HLOOKUP(P4, 'G&amp;A bed occ.'!AT149:BG150,2,FALSE)),"",HLOOKUP(P4,'G&amp;A bed occ.'!AT149:BG150,2,FALSE))</f>
        <v/>
      </c>
      <c r="Q64" s="93"/>
      <c r="Z64" s="117"/>
      <c r="AA64" s="117"/>
      <c r="AB64" s="117"/>
      <c r="AC64" s="117"/>
    </row>
    <row r="65" spans="2:29" ht="7.5" customHeight="1" x14ac:dyDescent="0.25">
      <c r="B65" s="119"/>
      <c r="C65" s="9"/>
      <c r="Q65" s="92"/>
      <c r="Z65" s="117"/>
      <c r="AA65" s="117"/>
      <c r="AB65" s="117"/>
      <c r="AC65" s="117"/>
    </row>
    <row r="66" spans="2:29" x14ac:dyDescent="0.25">
      <c r="B66" s="119"/>
      <c r="C66" s="9" t="s">
        <v>10</v>
      </c>
      <c r="D66" s="69">
        <f>IF(ISBLANK(HLOOKUP(D4,'G&amp;A bed occ.'!AH290:AU291,2,FALSE)),"",HLOOKUP(D4,'G&amp;A bed occ.'!AH290:AU291,2,FALSE))</f>
        <v>98</v>
      </c>
      <c r="E66" s="69">
        <f>IF(ISBLANK(HLOOKUP(E4,'G&amp;A bed occ.'!AI290:AV291,2,FALSE)),"",HLOOKUP(E4,'G&amp;A bed occ.'!AI290:AV291,2,FALSE))</f>
        <v>92</v>
      </c>
      <c r="F66" s="69">
        <f>IF(ISBLANK(HLOOKUP(F4,'G&amp;A bed occ.'!AJ290:AW291,2,FALSE)),"",HLOOKUP(F4,'G&amp;A bed occ.'!AJ290:AW291,2,FALSE))</f>
        <v>84</v>
      </c>
      <c r="G66" s="69">
        <f>IF(ISBLANK(HLOOKUP(G4,'G&amp;A bed occ.'!AK290:AX291,2,FALSE)),"",HLOOKUP(G4,'G&amp;A bed occ.'!AK290:AX291,2,FALSE))</f>
        <v>68</v>
      </c>
      <c r="H66" s="69">
        <f>IF(ISBLANK(HLOOKUP(H4,'G&amp;A bed occ.'!AL290:AY291,2,FALSE)),"",HLOOKUP(H4,'G&amp;A bed occ.'!AL290:AY291,2,FALSE))</f>
        <v>89</v>
      </c>
      <c r="I66" s="69">
        <f>IF(ISBLANK(HLOOKUP(I4,'G&amp;A bed occ.'!AM290:AZ291,2,FALSE)),"",HLOOKUP(I4,'G&amp;A bed occ.'!AM290:AZ291,2,FALSE))</f>
        <v>111</v>
      </c>
      <c r="J66" s="69">
        <f>IF(ISBLANK(HLOOKUP(J4,'G&amp;A bed occ.'!AN290:BA291,2,FALSE)),"",HLOOKUP(J4,'G&amp;A bed occ.'!AN290:BA291,2,FALSE))</f>
        <v>105</v>
      </c>
      <c r="K66" s="69">
        <f>IF(ISBLANK(HLOOKUP(K4,'G&amp;A bed occ.'!AO290:BB291,2,FALSE)),"",HLOOKUP(K4,'G&amp;A bed occ.'!AO290:BB291,2,FALSE))</f>
        <v>101</v>
      </c>
      <c r="L66" s="69">
        <f>IF(ISBLANK(HLOOKUP(L4,'G&amp;A bed occ.'!AP290:BC291,2,FALSE)),"",HLOOKUP(L4,'G&amp;A bed occ.'!AP290:BC291,2,FALSE))</f>
        <v>107</v>
      </c>
      <c r="M66" s="69">
        <f>IF(ISBLANK(HLOOKUP(M4,'G&amp;A bed occ.'!AQ290:BD291,2,FALSE)),"",HLOOKUP(M4,'G&amp;A bed occ.'!AQ290:BD291,2,FALSE))</f>
        <v>106</v>
      </c>
      <c r="N66" s="69">
        <f>IF(ISBLANK(HLOOKUP(N4,'G&amp;A bed occ.'!AR290:BE291,2,FALSE)),"",HLOOKUP(N4,'G&amp;A bed occ.'!AR290:BE291,2,FALSE))</f>
        <v>103</v>
      </c>
      <c r="O66" s="69" t="str">
        <f>IF(ISBLANK(HLOOKUP(O4,'G&amp;A bed occ.'!AS290:BF291,2,FALSE)),"",HLOOKUP(O4,'G&amp;A bed occ.'!AS290:BF291,2,FALSE))</f>
        <v/>
      </c>
      <c r="P66" s="69" t="str">
        <f>IF(ISBLANK(HLOOKUP(P4,'G&amp;A bed occ.'!AT290:BG291,2,FALSE)),"",HLOOKUP(P4,'G&amp;A bed occ.'!AT290:BG291,2,FALSE))</f>
        <v/>
      </c>
      <c r="Q66" s="93"/>
      <c r="Z66" s="117"/>
      <c r="AA66" s="117"/>
      <c r="AB66" s="117"/>
      <c r="AC66" s="117"/>
    </row>
    <row r="67" spans="2:29" ht="7.5" customHeight="1" x14ac:dyDescent="0.25">
      <c r="B67" s="119"/>
      <c r="C67" s="9"/>
      <c r="Q67" s="92"/>
      <c r="Z67" s="117"/>
      <c r="AA67" s="117"/>
      <c r="AB67" s="117"/>
      <c r="AC67" s="117"/>
    </row>
    <row r="68" spans="2:29" ht="15" customHeight="1" x14ac:dyDescent="0.25">
      <c r="B68" s="119"/>
      <c r="C68" s="9" t="s">
        <v>8</v>
      </c>
      <c r="D68" s="69">
        <f>IF(ISBLANK(HLOOKUP(D4,'G&amp;A bed occ.'!AH431:AU432,2,FALSE)),"",HLOOKUP(D4,'G&amp;A bed occ.'!AH431:AU432,2,FALSE))</f>
        <v>14</v>
      </c>
      <c r="E68" s="69">
        <f>IF(ISBLANK(HLOOKUP(E4,'G&amp;A bed occ.'!AI431:AV432,2,FALSE)),"",HLOOKUP(E4,'G&amp;A bed occ.'!AI431:AV432,2,FALSE))</f>
        <v>9</v>
      </c>
      <c r="F68" s="69">
        <f>IF(ISBLANK(HLOOKUP(F4,'G&amp;A bed occ.'!AJ431:AW432,2,FALSE)),"",HLOOKUP(F4,'G&amp;A bed occ.'!AJ431:AW432,2,FALSE))</f>
        <v>7</v>
      </c>
      <c r="G68" s="69">
        <f>IF(ISBLANK(HLOOKUP(G4,'G&amp;A bed occ.'!AK431:AX432,2,FALSE)),"",HLOOKUP(G4,'G&amp;A bed occ.'!AK431:AX432,2,FALSE))</f>
        <v>6</v>
      </c>
      <c r="H68" s="69">
        <f>IF(ISBLANK(HLOOKUP(H4,'G&amp;A bed occ.'!AL431:AY432,2,FALSE)),"",HLOOKUP(H4,'G&amp;A bed occ.'!AL431:AY432,2,FALSE))</f>
        <v>15</v>
      </c>
      <c r="I68" s="69">
        <f>IF(ISBLANK(HLOOKUP(I4,'G&amp;A bed occ.'!AM431:AZ432,2,FALSE)),"",HLOOKUP(I4,'G&amp;A bed occ.'!AM431:AZ432,2,FALSE))</f>
        <v>15</v>
      </c>
      <c r="J68" s="69">
        <f>IF(ISBLANK(HLOOKUP(J4,'G&amp;A bed occ.'!AN431:BA432,2,FALSE)),"",HLOOKUP(J4,'G&amp;A bed occ.'!AN431:BA432,2,FALSE))</f>
        <v>16</v>
      </c>
      <c r="K68" s="69">
        <f>IF(ISBLANK(HLOOKUP(K4,'G&amp;A bed occ.'!AO431:BB432,2,FALSE)),"",HLOOKUP(K4,'G&amp;A bed occ.'!AO431:BB432,2,FALSE))</f>
        <v>14</v>
      </c>
      <c r="L68" s="69">
        <f>IF(ISBLANK(HLOOKUP(L4,'G&amp;A bed occ.'!AP431:BC432,2,FALSE)),"",HLOOKUP(L4,'G&amp;A bed occ.'!AP431:BC432,2,FALSE))</f>
        <v>11</v>
      </c>
      <c r="M68" s="69">
        <f>IF(ISBLANK(HLOOKUP(M4,'G&amp;A bed occ.'!AQ431:BD432,2,FALSE)),"",HLOOKUP(M4,'G&amp;A bed occ.'!AQ431:BD432,2,FALSE))</f>
        <v>10</v>
      </c>
      <c r="N68" s="69">
        <f>IF(ISBLANK(HLOOKUP(N4,'G&amp;A bed occ.'!AR431:BE432,2,FALSE)),"",HLOOKUP(N4,'G&amp;A bed occ.'!AR431:BE432,2,FALSE))</f>
        <v>15</v>
      </c>
      <c r="O68" s="69" t="str">
        <f>IF(ISBLANK(HLOOKUP(O4,'G&amp;A bed occ.'!AS431:BF432,2,FALSE)),"",HLOOKUP(O4,'G&amp;A bed occ.'!AS431:BF432,2,FALSE))</f>
        <v/>
      </c>
      <c r="P68" s="69" t="str">
        <f>IF(ISBLANK(HLOOKUP(P4,'G&amp;A bed occ.'!AT431:BG432,2,FALSE)),"",HLOOKUP(P4,'G&amp;A bed occ.'!AT431:BG432,2,FALSE))</f>
        <v/>
      </c>
      <c r="Q68" s="93"/>
      <c r="Z68" s="117"/>
      <c r="AA68" s="117"/>
      <c r="AB68" s="117"/>
      <c r="AC68" s="117"/>
    </row>
    <row r="69" spans="2:29" ht="30" customHeight="1" x14ac:dyDescent="0.25">
      <c r="C69" s="1"/>
    </row>
    <row r="70" spans="2:29" ht="15" customHeight="1" x14ac:dyDescent="0.25">
      <c r="B70" s="119" t="s">
        <v>11</v>
      </c>
      <c r="C70" s="40" t="s">
        <v>12</v>
      </c>
      <c r="Z70" s="120" t="s">
        <v>412</v>
      </c>
      <c r="AA70" s="120"/>
      <c r="AB70" s="120"/>
      <c r="AC70" s="120"/>
    </row>
    <row r="71" spans="2:29" x14ac:dyDescent="0.25">
      <c r="B71" s="119"/>
      <c r="C71" s="1" t="s">
        <v>0</v>
      </c>
      <c r="D71" s="14">
        <v>42999</v>
      </c>
      <c r="E71" s="14">
        <v>43570.142857142855</v>
      </c>
      <c r="F71" s="14">
        <v>40411</v>
      </c>
      <c r="G71" s="14">
        <v>43553.142857142855</v>
      </c>
      <c r="H71" s="14">
        <v>46221</v>
      </c>
      <c r="I71" s="14">
        <v>45788</v>
      </c>
      <c r="J71" s="14">
        <v>45820.142857142855</v>
      </c>
      <c r="K71" s="14">
        <v>45732.142857142855</v>
      </c>
      <c r="L71" s="14">
        <v>45634.428571428572</v>
      </c>
      <c r="M71" s="14">
        <v>45175.142857142855</v>
      </c>
      <c r="N71" s="14">
        <v>45500.714285714283</v>
      </c>
      <c r="O71" s="14">
        <v>45469.285714285717</v>
      </c>
      <c r="P71" s="14">
        <v>46331</v>
      </c>
      <c r="Z71" s="120"/>
      <c r="AA71" s="120"/>
      <c r="AB71" s="120"/>
      <c r="AC71" s="120"/>
    </row>
    <row r="72" spans="2:29" ht="7.5" customHeight="1" x14ac:dyDescent="0.25">
      <c r="B72" s="119"/>
      <c r="C72" s="40"/>
      <c r="Z72" s="120"/>
      <c r="AA72" s="120"/>
      <c r="AB72" s="120"/>
      <c r="AC72" s="120"/>
    </row>
    <row r="73" spans="2:29" x14ac:dyDescent="0.25">
      <c r="B73" s="119"/>
      <c r="C73" s="16" t="s">
        <v>251</v>
      </c>
      <c r="D73" s="64">
        <f>IFERROR(VLOOKUP(D$4,'Long stay'!$I$4:$P$18,2,FALSE),"")</f>
        <v>40658.428571428572</v>
      </c>
      <c r="E73" s="107">
        <f>IFERROR(VLOOKUP(E$4,'Long stay'!$I$4:$P$18,2,FALSE),"")</f>
        <v>40129.428571428572</v>
      </c>
      <c r="F73" s="64">
        <f>IFERROR(VLOOKUP(F$4,'Long stay'!$I$4:$P$18,2,FALSE),"")</f>
        <v>37680.571428571428</v>
      </c>
      <c r="G73" s="64">
        <f>IFERROR(VLOOKUP(G$4,'Long stay'!$I$4:$P$18,2,FALSE),"")</f>
        <v>38508.714285714283</v>
      </c>
      <c r="H73" s="64">
        <f>IFERROR(VLOOKUP(H$4,'Long stay'!$I$4:$P$18,2,FALSE),"")</f>
        <v>41687</v>
      </c>
      <c r="I73" s="64">
        <f>IFERROR(VLOOKUP(I$4,'Long stay'!$I$4:$P$18,2,FALSE),"")</f>
        <v>42190.571428571428</v>
      </c>
      <c r="J73" s="64">
        <f>IFERROR(VLOOKUP(J$4,'Long stay'!$I$4:$P$18,2,FALSE),"")</f>
        <v>42338.428571428572</v>
      </c>
      <c r="K73" s="64">
        <f>IFERROR(VLOOKUP(K$4,'Long stay'!$I$4:$P$18,2,FALSE),"")</f>
        <v>42406</v>
      </c>
      <c r="L73" s="64">
        <f>IFERROR(VLOOKUP(L$4,'Long stay'!$I$4:$P$18,2,FALSE),"")</f>
        <v>42625.285714285717</v>
      </c>
      <c r="M73" s="64">
        <f>IFERROR(VLOOKUP(M$4,'Long stay'!$I$4:$P$18,2,FALSE),"")</f>
        <v>42515.571428571428</v>
      </c>
      <c r="N73" s="64">
        <f>IFERROR(VLOOKUP(N$4,'Long stay'!$I$4:$P$18,2,FALSE),"")</f>
        <v>42977.714285714283</v>
      </c>
      <c r="O73" s="64" t="str">
        <f>IFERROR(VLOOKUP(O$4,'Long stay'!$I$4:$P$18,2,FALSE),"")</f>
        <v/>
      </c>
      <c r="P73" s="64" t="str">
        <f>IFERROR(VLOOKUP(P$4,'Long stay'!$I$4:$P$18,2,FALSE),"")</f>
        <v/>
      </c>
      <c r="Q73" s="87" t="str">
        <f>IFERROR(VLOOKUP(Q$4,'Long stay'!$I$4:$P$18,2,FALSE),"")</f>
        <v/>
      </c>
      <c r="Z73" s="120"/>
      <c r="AA73" s="120"/>
      <c r="AB73" s="120"/>
      <c r="AC73" s="120"/>
    </row>
    <row r="74" spans="2:29" x14ac:dyDescent="0.25">
      <c r="B74" s="119"/>
      <c r="C74" s="1" t="s">
        <v>2</v>
      </c>
      <c r="D74" s="65">
        <f>IFERROR(VLOOKUP(D$4,'Long stay'!$I$4:$P$18,3,FALSE),"")</f>
        <v>5844.4285714285716</v>
      </c>
      <c r="E74" s="65">
        <f>IFERROR(VLOOKUP(E$4,'Long stay'!$I$4:$P$18,3,FALSE),"")</f>
        <v>5576.7142857142853</v>
      </c>
      <c r="F74" s="65">
        <f>IFERROR(VLOOKUP(F$4,'Long stay'!$I$4:$P$18,3,FALSE),"")</f>
        <v>5288.7142857142853</v>
      </c>
      <c r="G74" s="65">
        <f>IFERROR(VLOOKUP(G$4,'Long stay'!$I$4:$P$18,3,FALSE),"")</f>
        <v>5501.2857142857147</v>
      </c>
      <c r="H74" s="65">
        <f>IFERROR(VLOOKUP(H$4,'Long stay'!$I$4:$P$18,3,FALSE),"")</f>
        <v>6074.2857142857147</v>
      </c>
      <c r="I74" s="65">
        <f>IFERROR(VLOOKUP(I$4,'Long stay'!$I$4:$P$18,3,FALSE),"")</f>
        <v>6211.4285714285716</v>
      </c>
      <c r="J74" s="65">
        <f>IFERROR(VLOOKUP(J$4,'Long stay'!$I$4:$P$18,3,FALSE),"")</f>
        <v>6203.5714285714284</v>
      </c>
      <c r="K74" s="65">
        <f>IFERROR(VLOOKUP(K$4,'Long stay'!$I$4:$P$18,3,FALSE),"")</f>
        <v>6117.4285714285716</v>
      </c>
      <c r="L74" s="65">
        <f>IFERROR(VLOOKUP(L$4,'Long stay'!$I$4:$P$18,3,FALSE),"")</f>
        <v>6197.4285714285716</v>
      </c>
      <c r="M74" s="65">
        <f>IFERROR(VLOOKUP(M$4,'Long stay'!$I$4:$P$18,3,FALSE),"")</f>
        <v>6087.1428571428569</v>
      </c>
      <c r="N74" s="65">
        <f>IFERROR(VLOOKUP(N$4,'Long stay'!$I$4:$P$18,3,FALSE),"")</f>
        <v>6337.4285714285716</v>
      </c>
      <c r="O74" s="65" t="str">
        <f>IFERROR(VLOOKUP(O$4,'Long stay'!$I$4:$P$18,3,FALSE),"")</f>
        <v/>
      </c>
      <c r="P74" s="65" t="str">
        <f>IFERROR(VLOOKUP(P$4,'Long stay'!$I$4:$P$18,3,FALSE),"")</f>
        <v/>
      </c>
      <c r="Q74" s="88" t="str">
        <f>IFERROR(VLOOKUP(Q$4,'Long stay'!$I$4:$P$18,3,FALSE),"")</f>
        <v/>
      </c>
      <c r="Z74" s="120"/>
      <c r="AA74" s="120"/>
      <c r="AB74" s="120"/>
      <c r="AC74" s="120"/>
    </row>
    <row r="75" spans="2:29" ht="15" customHeight="1" x14ac:dyDescent="0.25">
      <c r="B75" s="119"/>
      <c r="C75" s="1" t="s">
        <v>29</v>
      </c>
      <c r="D75" s="65">
        <f>IFERROR(VLOOKUP(D$4,'Long stay'!$I$4:$P$18,4,FALSE),"")</f>
        <v>11579.428571428571</v>
      </c>
      <c r="E75" s="65">
        <f>IFERROR(VLOOKUP(E$4,'Long stay'!$I$4:$P$18,4,FALSE),"")</f>
        <v>11497.428571428571</v>
      </c>
      <c r="F75" s="65">
        <f>IFERROR(VLOOKUP(F$4,'Long stay'!$I$4:$P$18,4,FALSE),"")</f>
        <v>10701</v>
      </c>
      <c r="G75" s="65">
        <f>IFERROR(VLOOKUP(G$4,'Long stay'!$I$4:$P$18,4,FALSE),"")</f>
        <v>11115.857142857143</v>
      </c>
      <c r="H75" s="65">
        <f>IFERROR(VLOOKUP(H$4,'Long stay'!$I$4:$P$18,4,FALSE),"")</f>
        <v>11851.428571428571</v>
      </c>
      <c r="I75" s="65">
        <f>IFERROR(VLOOKUP(I$4,'Long stay'!$I$4:$P$18,4,FALSE),"")</f>
        <v>11937.428571428571</v>
      </c>
      <c r="J75" s="65">
        <f>IFERROR(VLOOKUP(J$4,'Long stay'!$I$4:$P$18,4,FALSE),"")</f>
        <v>11988.857142857143</v>
      </c>
      <c r="K75" s="65">
        <f>IFERROR(VLOOKUP(K$4,'Long stay'!$I$4:$P$18,4,FALSE),"")</f>
        <v>12176.142857142857</v>
      </c>
      <c r="L75" s="65">
        <f>IFERROR(VLOOKUP(L$4,'Long stay'!$I$4:$P$18,4,FALSE),"")</f>
        <v>12106.285714285714</v>
      </c>
      <c r="M75" s="65">
        <f>IFERROR(VLOOKUP(M$4,'Long stay'!$I$4:$P$18,4,FALSE),"")</f>
        <v>12117.285714285714</v>
      </c>
      <c r="N75" s="65">
        <f>IFERROR(VLOOKUP(N$4,'Long stay'!$I$4:$P$18,4,FALSE),"")</f>
        <v>12123.285714285714</v>
      </c>
      <c r="O75" s="65" t="str">
        <f>IFERROR(VLOOKUP(O$4,'Long stay'!$I$4:$P$18,4,FALSE),"")</f>
        <v/>
      </c>
      <c r="P75" s="65" t="str">
        <f>IFERROR(VLOOKUP(P$4,'Long stay'!$I$4:$P$18,4,FALSE),"")</f>
        <v/>
      </c>
      <c r="Q75" s="88" t="str">
        <f>IFERROR(VLOOKUP(Q$4,'Long stay'!$I$4:$P$18,4,FALSE),"")</f>
        <v/>
      </c>
      <c r="Z75" s="117" t="s">
        <v>411</v>
      </c>
      <c r="AA75" s="117"/>
      <c r="AB75" s="117"/>
      <c r="AC75" s="117"/>
    </row>
    <row r="76" spans="2:29" x14ac:dyDescent="0.25">
      <c r="B76" s="119"/>
      <c r="C76" s="1" t="s">
        <v>3</v>
      </c>
      <c r="D76" s="65">
        <f>IFERROR(VLOOKUP(D$4,'Long stay'!$I$4:$P$18,5,FALSE),"")</f>
        <v>13072.142857142857</v>
      </c>
      <c r="E76" s="65">
        <f>IFERROR(VLOOKUP(E$4,'Long stay'!$I$4:$P$18,5,FALSE),"")</f>
        <v>13060.857142857143</v>
      </c>
      <c r="F76" s="65">
        <f>IFERROR(VLOOKUP(F$4,'Long stay'!$I$4:$P$18,5,FALSE),"")</f>
        <v>12412.285714285714</v>
      </c>
      <c r="G76" s="65">
        <f>IFERROR(VLOOKUP(G$4,'Long stay'!$I$4:$P$18,5,FALSE),"")</f>
        <v>12473</v>
      </c>
      <c r="H76" s="65">
        <f>IFERROR(VLOOKUP(H$4,'Long stay'!$I$4:$P$18,5,FALSE),"")</f>
        <v>13469.571428571429</v>
      </c>
      <c r="I76" s="65">
        <f>IFERROR(VLOOKUP(I$4,'Long stay'!$I$4:$P$18,5,FALSE),"")</f>
        <v>13633.857142857143</v>
      </c>
      <c r="J76" s="65">
        <f>IFERROR(VLOOKUP(J$4,'Long stay'!$I$4:$P$18,5,FALSE),"")</f>
        <v>13688.714285714286</v>
      </c>
      <c r="K76" s="65">
        <f>IFERROR(VLOOKUP(K$4,'Long stay'!$I$4:$P$18,5,FALSE),"")</f>
        <v>13703.428571428571</v>
      </c>
      <c r="L76" s="65">
        <f>IFERROR(VLOOKUP(L$4,'Long stay'!$I$4:$P$18,5,FALSE),"")</f>
        <v>13738</v>
      </c>
      <c r="M76" s="65">
        <f>IFERROR(VLOOKUP(M$4,'Long stay'!$I$4:$P$18,5,FALSE),"")</f>
        <v>13695.285714285714</v>
      </c>
      <c r="N76" s="65">
        <f>IFERROR(VLOOKUP(N$4,'Long stay'!$I$4:$P$18,5,FALSE),"")</f>
        <v>13716.428571428571</v>
      </c>
      <c r="O76" s="65" t="str">
        <f>IFERROR(VLOOKUP(O$4,'Long stay'!$I$4:$P$18,5,FALSE),"")</f>
        <v/>
      </c>
      <c r="P76" s="65" t="str">
        <f>IFERROR(VLOOKUP(P$4,'Long stay'!$I$4:$P$18,5,FALSE),"")</f>
        <v/>
      </c>
      <c r="Q76" s="88" t="str">
        <f>IFERROR(VLOOKUP(Q$4,'Long stay'!$I$4:$P$18,5,FALSE),"")</f>
        <v/>
      </c>
      <c r="Z76" s="117"/>
      <c r="AA76" s="117"/>
      <c r="AB76" s="117"/>
      <c r="AC76" s="117"/>
    </row>
    <row r="77" spans="2:29" ht="15" customHeight="1" x14ac:dyDescent="0.25">
      <c r="B77" s="119"/>
      <c r="C77" s="1" t="s">
        <v>267</v>
      </c>
      <c r="D77" s="65">
        <f>IFERROR(VLOOKUP(D$4,'Long stay'!$I$4:$P$18,6,FALSE),"")</f>
        <v>6263.1428571428569</v>
      </c>
      <c r="E77" s="65">
        <f>IFERROR(VLOOKUP(E$4,'Long stay'!$I$4:$P$18,6,FALSE),"")</f>
        <v>6126.2857142857147</v>
      </c>
      <c r="F77" s="65">
        <f>IFERROR(VLOOKUP(F$4,'Long stay'!$I$4:$P$18,6,FALSE),"")</f>
        <v>5749.7142857142853</v>
      </c>
      <c r="G77" s="65">
        <f>IFERROR(VLOOKUP(G$4,'Long stay'!$I$4:$P$18,6,FALSE),"")</f>
        <v>5919.4285714285716</v>
      </c>
      <c r="H77" s="65">
        <f>IFERROR(VLOOKUP(H$4,'Long stay'!$I$4:$P$18,6,FALSE),"")</f>
        <v>6377.5714285714284</v>
      </c>
      <c r="I77" s="65">
        <f>IFERROR(VLOOKUP(I$4,'Long stay'!$I$4:$P$18,6,FALSE),"")</f>
        <v>6483.8571428571431</v>
      </c>
      <c r="J77" s="65">
        <f>IFERROR(VLOOKUP(J$4,'Long stay'!$I$4:$P$18,6,FALSE),"")</f>
        <v>6487.5714285714284</v>
      </c>
      <c r="K77" s="65">
        <f>IFERROR(VLOOKUP(K$4,'Long stay'!$I$4:$P$18,6,FALSE),"")</f>
        <v>6438.8571428571431</v>
      </c>
      <c r="L77" s="65">
        <f>IFERROR(VLOOKUP(L$4,'Long stay'!$I$4:$P$18,6,FALSE),"")</f>
        <v>6482.1428571428569</v>
      </c>
      <c r="M77" s="65">
        <f>IFERROR(VLOOKUP(M$4,'Long stay'!$I$4:$P$18,6,FALSE),"")</f>
        <v>6507</v>
      </c>
      <c r="N77" s="65">
        <f>IFERROR(VLOOKUP(N$4,'Long stay'!$I$4:$P$18,6,FALSE),"")</f>
        <v>6691.2857142857147</v>
      </c>
      <c r="O77" s="65" t="str">
        <f>IFERROR(VLOOKUP(O$4,'Long stay'!$I$4:$P$18,6,FALSE),"")</f>
        <v/>
      </c>
      <c r="P77" s="65" t="str">
        <f>IFERROR(VLOOKUP(P$4,'Long stay'!$I$4:$P$18,6,FALSE),"")</f>
        <v/>
      </c>
      <c r="Q77" s="88" t="str">
        <f>IFERROR(VLOOKUP(Q$4,'Long stay'!$I$4:$P$18,6,FALSE),"")</f>
        <v/>
      </c>
      <c r="Z77" s="117"/>
      <c r="AA77" s="117"/>
      <c r="AB77" s="117"/>
      <c r="AC77" s="117"/>
    </row>
    <row r="78" spans="2:29" ht="15" customHeight="1" x14ac:dyDescent="0.25">
      <c r="B78" s="119"/>
      <c r="C78" s="11" t="s">
        <v>275</v>
      </c>
      <c r="D78" s="65">
        <f>IFERROR(VLOOKUP(D$4,'Long stay'!$I$4:$P$18,7,FALSE),"")</f>
        <v>3899.2857142857142</v>
      </c>
      <c r="E78" s="65">
        <f>IFERROR(VLOOKUP(E$4,'Long stay'!$I$4:$P$18,7,FALSE),"")</f>
        <v>3868.1428571428573</v>
      </c>
      <c r="F78" s="65">
        <f>IFERROR(VLOOKUP(F$4,'Long stay'!$I$4:$P$18,7,FALSE),"")</f>
        <v>3528.8571428571427</v>
      </c>
      <c r="G78" s="65">
        <f>IFERROR(VLOOKUP(G$4,'Long stay'!$I$4:$P$18,7,FALSE),"")</f>
        <v>3499.1428571428573</v>
      </c>
      <c r="H78" s="65">
        <f>IFERROR(VLOOKUP(H$4,'Long stay'!$I$4:$P$18,7,FALSE),"")</f>
        <v>3914.1428571428573</v>
      </c>
      <c r="I78" s="65">
        <f>IFERROR(VLOOKUP(I$4,'Long stay'!$I$4:$P$18,7,FALSE),"")</f>
        <v>3924</v>
      </c>
      <c r="J78" s="65">
        <f>IFERROR(VLOOKUP(J$4,'Long stay'!$I$4:$P$18,7,FALSE),"")</f>
        <v>3969.7142857142858</v>
      </c>
      <c r="K78" s="65">
        <f>IFERROR(VLOOKUP(K$4,'Long stay'!$I$4:$P$18,7,FALSE),"")</f>
        <v>3970.1428571428573</v>
      </c>
      <c r="L78" s="65">
        <f>IFERROR(VLOOKUP(L$4,'Long stay'!$I$4:$P$18,7,FALSE),"")</f>
        <v>4101.4285714285716</v>
      </c>
      <c r="M78" s="65">
        <f>IFERROR(VLOOKUP(M$4,'Long stay'!$I$4:$P$18,7,FALSE),"")</f>
        <v>4108.8571428571431</v>
      </c>
      <c r="N78" s="65">
        <f>IFERROR(VLOOKUP(N$4,'Long stay'!$I$4:$P$18,7,FALSE),"")</f>
        <v>4109.2857142857147</v>
      </c>
      <c r="O78" s="65" t="str">
        <f>IFERROR(VLOOKUP(O$4,'Long stay'!$I$4:$P$18,7,FALSE),"")</f>
        <v/>
      </c>
      <c r="P78" s="65" t="str">
        <f>IFERROR(VLOOKUP(P$4,'Long stay'!$I$4:$P$18,7,FALSE),"")</f>
        <v/>
      </c>
      <c r="Q78" s="88" t="str">
        <f>IFERROR(VLOOKUP(Q$4,'Long stay'!$I$4:$P$18,7,FALSE),"")</f>
        <v/>
      </c>
      <c r="Z78" s="117"/>
      <c r="AA78" s="117"/>
      <c r="AB78" s="117"/>
      <c r="AC78" s="117"/>
    </row>
    <row r="79" spans="2:29" ht="7.5" customHeight="1" x14ac:dyDescent="0.25">
      <c r="B79" s="119"/>
      <c r="Z79" s="117"/>
      <c r="AA79" s="117"/>
      <c r="AB79" s="117"/>
      <c r="AC79" s="117"/>
    </row>
    <row r="80" spans="2:29" ht="17.25" customHeight="1" x14ac:dyDescent="0.25">
      <c r="B80" s="119"/>
      <c r="C80" s="40" t="s">
        <v>324</v>
      </c>
      <c r="Z80" s="117"/>
      <c r="AA80" s="117"/>
      <c r="AB80" s="117"/>
      <c r="AC80" s="117"/>
    </row>
    <row r="81" spans="2:29" ht="14.25" customHeight="1" x14ac:dyDescent="0.25">
      <c r="B81" s="119"/>
      <c r="C81" s="1" t="s">
        <v>0</v>
      </c>
      <c r="D81" s="95" t="s">
        <v>325</v>
      </c>
      <c r="E81" s="95" t="s">
        <v>325</v>
      </c>
      <c r="F81" s="95" t="s">
        <v>325</v>
      </c>
      <c r="G81" s="95" t="s">
        <v>325</v>
      </c>
      <c r="H81" s="95" t="s">
        <v>325</v>
      </c>
      <c r="I81" s="95" t="s">
        <v>325</v>
      </c>
      <c r="J81" s="95" t="s">
        <v>325</v>
      </c>
      <c r="K81" s="95" t="s">
        <v>325</v>
      </c>
      <c r="L81" s="95" t="s">
        <v>325</v>
      </c>
      <c r="M81" s="95" t="s">
        <v>325</v>
      </c>
      <c r="N81" s="95" t="s">
        <v>325</v>
      </c>
      <c r="O81" s="95" t="s">
        <v>325</v>
      </c>
      <c r="P81" s="95" t="s">
        <v>325</v>
      </c>
      <c r="Q81" s="94"/>
      <c r="Z81" s="117"/>
      <c r="AA81" s="117"/>
      <c r="AB81" s="117"/>
      <c r="AC81" s="117"/>
    </row>
    <row r="82" spans="2:29" x14ac:dyDescent="0.25">
      <c r="B82" s="119"/>
      <c r="C82" s="40"/>
      <c r="Q82" s="92"/>
      <c r="Z82" s="117"/>
      <c r="AA82" s="117"/>
      <c r="AB82" s="117"/>
      <c r="AC82" s="117"/>
    </row>
    <row r="83" spans="2:29" x14ac:dyDescent="0.25">
      <c r="B83" s="119"/>
      <c r="C83" s="16" t="s">
        <v>251</v>
      </c>
      <c r="D83" s="111">
        <f>IFERROR(VLOOKUP(D$5,'Long stay'!$AQ$4:$AW$18,2,FALSE),"")</f>
        <v>23080.857142857141</v>
      </c>
      <c r="E83" s="111">
        <f>IFERROR(VLOOKUP(E$5,'Long stay'!$AQ$4:$AW$18,2,FALSE),"")</f>
        <v>22984.142857142859</v>
      </c>
      <c r="F83" s="111">
        <f>IFERROR(VLOOKUP(F$5,'Long stay'!$AQ$4:$AW$18,2,FALSE),"")</f>
        <v>21743.714285714286</v>
      </c>
      <c r="G83" s="111">
        <f>IFERROR(VLOOKUP(G$5,'Long stay'!$AQ$4:$AW$18,2,FALSE),"")</f>
        <v>21803.714285714286</v>
      </c>
      <c r="H83" s="111">
        <f>IFERROR(VLOOKUP(H$5,'Long stay'!$AQ$4:$AW$18,2,FALSE),"")</f>
        <v>24544.714285714286</v>
      </c>
      <c r="I83" s="111">
        <f>IFERROR(VLOOKUP(I$5,'Long stay'!$AQ$4:$AW$18,2,FALSE),"")</f>
        <v>24498.142857142859</v>
      </c>
      <c r="J83" s="111">
        <f>IFERROR(VLOOKUP(J$5,'Long stay'!$AQ$4:$AW$18,2,FALSE),"")</f>
        <v>24169.428571428572</v>
      </c>
      <c r="K83" s="112">
        <f>IFERROR(VLOOKUP(K$5,'Long stay'!$AQ$4:$AW$18,2,FALSE),"")</f>
        <v>24466</v>
      </c>
      <c r="L83" s="114">
        <f>IFERROR(VLOOKUP(L$5,'Long stay'!$AQ$4:$AW$18,2,FALSE),"")</f>
        <v>24489.428571428572</v>
      </c>
      <c r="M83" s="115">
        <f>IFERROR(VLOOKUP(M$5,'Long stay'!$AQ$4:$AW$18,2,FALSE),"")</f>
        <v>24371.571428571428</v>
      </c>
      <c r="N83" s="116">
        <f>IFERROR(VLOOKUP(N$5,'Long stay'!$AQ$4:$AW$18,2,FALSE),"")</f>
        <v>24538.857142857141</v>
      </c>
      <c r="O83" s="112"/>
      <c r="P83" s="112"/>
      <c r="Q83" s="87" t="str">
        <f>IFERROR(VLOOKUP(Q$4,'Long stay'!$Z$4:$AG$18,2,FALSE),"")</f>
        <v/>
      </c>
      <c r="Z83" s="117"/>
      <c r="AA83" s="117"/>
      <c r="AB83" s="117"/>
      <c r="AC83" s="117"/>
    </row>
    <row r="84" spans="2:29" x14ac:dyDescent="0.25">
      <c r="B84" s="119"/>
      <c r="C84" s="1" t="s">
        <v>2</v>
      </c>
      <c r="D84" s="65">
        <f>IFERROR(VLOOKUP(D$5,'Long stay'!$AQ$4:$AW$18,3,FALSE),"")</f>
        <v>3377.4285714285716</v>
      </c>
      <c r="E84" s="65">
        <f>IFERROR(VLOOKUP(E$5,'Long stay'!$AQ$4:$AW$18,3,FALSE),"")</f>
        <v>3304.1428571428573</v>
      </c>
      <c r="F84" s="65">
        <f>IFERROR(VLOOKUP(F$5,'Long stay'!$AQ$4:$AW$18,3,FALSE),"")</f>
        <v>3159.5714285714284</v>
      </c>
      <c r="G84" s="65">
        <f>IFERROR(VLOOKUP(G$5,'Long stay'!$AQ$4:$AW$18,3,FALSE),"")</f>
        <v>3217.5714285714284</v>
      </c>
      <c r="H84" s="65">
        <f>IFERROR(VLOOKUP(H$5,'Long stay'!$AQ$4:$AW$18,3,FALSE),"")</f>
        <v>3722.8571428571427</v>
      </c>
      <c r="I84" s="65">
        <f>IFERROR(VLOOKUP(I$5,'Long stay'!$AQ$4:$AW$18,3,FALSE),"")</f>
        <v>3824</v>
      </c>
      <c r="J84" s="65">
        <f>IFERROR(VLOOKUP(J$5,'Long stay'!$AQ$4:$AW$18,3,FALSE),"")</f>
        <v>3710.5714285714284</v>
      </c>
      <c r="K84" s="65">
        <f>IFERROR(VLOOKUP(K$5,'Long stay'!$AQ$4:$AW$18,3,FALSE),"")</f>
        <v>3672</v>
      </c>
      <c r="L84" s="65">
        <f>IFERROR(VLOOKUP(L$5,'Long stay'!$AQ$4:$AW$18,3,FALSE),"")</f>
        <v>3687.7142857142858</v>
      </c>
      <c r="M84" s="65">
        <f>IFERROR(VLOOKUP(M$5,'Long stay'!$AQ$4:$AW$18,3,FALSE),"")</f>
        <v>3620.8571428571427</v>
      </c>
      <c r="N84" s="65">
        <f>IFERROR(VLOOKUP(N$5,'Long stay'!$AQ$4:$AW$18,3,FALSE),"")</f>
        <v>3744.4285714285716</v>
      </c>
      <c r="O84" s="65"/>
      <c r="P84" s="65"/>
      <c r="Q84" s="88" t="str">
        <f>IFERROR(VLOOKUP(Q$4,'Long stay'!$Z$4:$AG$18,3,FALSE),"")</f>
        <v/>
      </c>
      <c r="Z84" s="117"/>
      <c r="AA84" s="117"/>
      <c r="AB84" s="117"/>
      <c r="AC84" s="117"/>
    </row>
    <row r="85" spans="2:29" x14ac:dyDescent="0.25">
      <c r="B85" s="119"/>
      <c r="C85" s="1" t="s">
        <v>29</v>
      </c>
      <c r="D85" s="65">
        <f>IFERROR(VLOOKUP(D$5,'Long stay'!$AQ$4:$AW$18,4,FALSE),"")</f>
        <v>6382.8571428571431</v>
      </c>
      <c r="E85" s="65">
        <f>IFERROR(VLOOKUP(E$5,'Long stay'!$AQ$4:$AW$18,4,FALSE),"")</f>
        <v>6430.5714285714284</v>
      </c>
      <c r="F85" s="65">
        <f>IFERROR(VLOOKUP(F$5,'Long stay'!$AQ$4:$AW$18,4,FALSE),"")</f>
        <v>6038.4285714285716</v>
      </c>
      <c r="G85" s="65">
        <f>IFERROR(VLOOKUP(G$5,'Long stay'!$AQ$4:$AW$18,4,FALSE),"")</f>
        <v>6061.8571428571431</v>
      </c>
      <c r="H85" s="65">
        <f>IFERROR(VLOOKUP(H$5,'Long stay'!$AQ$4:$AW$18,4,FALSE),"")</f>
        <v>6661.5714285714284</v>
      </c>
      <c r="I85" s="65">
        <f>IFERROR(VLOOKUP(I$5,'Long stay'!$AQ$4:$AW$18,4,FALSE),"")</f>
        <v>6649.2857142857147</v>
      </c>
      <c r="J85" s="65">
        <f>IFERROR(VLOOKUP(J$5,'Long stay'!$AQ$4:$AW$18,4,FALSE),"")</f>
        <v>6593.4285714285716</v>
      </c>
      <c r="K85" s="65">
        <f>IFERROR(VLOOKUP(K$5,'Long stay'!$AQ$4:$AW$18,4,FALSE),"")</f>
        <v>6716</v>
      </c>
      <c r="L85" s="65">
        <f>IFERROR(VLOOKUP(L$5,'Long stay'!$AQ$4:$AW$18,4,FALSE),"")</f>
        <v>6687.7142857142853</v>
      </c>
      <c r="M85" s="65">
        <f>IFERROR(VLOOKUP(M$5,'Long stay'!$AQ$4:$AW$18,4,FALSE),"")</f>
        <v>6660.8571428571431</v>
      </c>
      <c r="N85" s="65">
        <f>IFERROR(VLOOKUP(N$5,'Long stay'!$AQ$4:$AW$18,4,FALSE),"")</f>
        <v>6651.4285714285716</v>
      </c>
      <c r="O85" s="65"/>
      <c r="P85" s="65"/>
      <c r="Q85" s="88" t="str">
        <f>IFERROR(VLOOKUP(Q$4,'Long stay'!$Z$4:$AG$18,4,FALSE),"")</f>
        <v/>
      </c>
      <c r="Z85" s="117"/>
      <c r="AA85" s="117"/>
      <c r="AB85" s="117"/>
      <c r="AC85" s="117"/>
    </row>
    <row r="86" spans="2:29" x14ac:dyDescent="0.25">
      <c r="B86" s="119"/>
      <c r="C86" s="1" t="s">
        <v>3</v>
      </c>
      <c r="D86" s="65">
        <f>IFERROR(VLOOKUP(D$5,'Long stay'!$AQ$4:$AW$18,5,FALSE),"")</f>
        <v>7669.2857142857147</v>
      </c>
      <c r="E86" s="65">
        <f>IFERROR(VLOOKUP(E$5,'Long stay'!$AQ$4:$AW$18,5,FALSE),"")</f>
        <v>7632.2857142857147</v>
      </c>
      <c r="F86" s="65">
        <f>IFERROR(VLOOKUP(F$5,'Long stay'!$AQ$4:$AW$18,5,FALSE),"")</f>
        <v>7322.8571428571431</v>
      </c>
      <c r="G86" s="65">
        <f>IFERROR(VLOOKUP(G$5,'Long stay'!$AQ$4:$AW$18,5,FALSE),"")</f>
        <v>7306.5714285714284</v>
      </c>
      <c r="H86" s="65">
        <f>IFERROR(VLOOKUP(H$5,'Long stay'!$AQ$4:$AW$18,5,FALSE),"")</f>
        <v>8149.5714285714284</v>
      </c>
      <c r="I86" s="65">
        <f>IFERROR(VLOOKUP(I$5,'Long stay'!$AQ$4:$AW$18,5,FALSE),"")</f>
        <v>8172.4285714285716</v>
      </c>
      <c r="J86" s="65">
        <f>IFERROR(VLOOKUP(J$5,'Long stay'!$AQ$4:$AW$18,5,FALSE),"")</f>
        <v>8074.5714285714284</v>
      </c>
      <c r="K86" s="65">
        <f>IFERROR(VLOOKUP(K$5,'Long stay'!$AQ$4:$AW$18,5,FALSE),"")</f>
        <v>8150.2857142857147</v>
      </c>
      <c r="L86" s="65">
        <f>IFERROR(VLOOKUP(L$5,'Long stay'!$AQ$4:$AW$18,5,FALSE),"")</f>
        <v>8186.5714285714284</v>
      </c>
      <c r="M86" s="65">
        <f>IFERROR(VLOOKUP(M$5,'Long stay'!$AQ$4:$AW$18,5,FALSE),"")</f>
        <v>8161.7142857142853</v>
      </c>
      <c r="N86" s="65">
        <f>IFERROR(VLOOKUP(N$5,'Long stay'!$AQ$4:$AW$18,5,FALSE),"")</f>
        <v>8082.7142857142853</v>
      </c>
      <c r="O86" s="65"/>
      <c r="P86" s="65"/>
      <c r="Q86" s="88" t="str">
        <f>IFERROR(VLOOKUP(Q$4,'Long stay'!$Z$4:$AG$18,5,FALSE),"")</f>
        <v/>
      </c>
      <c r="Z86" s="117"/>
      <c r="AA86" s="117"/>
      <c r="AB86" s="117"/>
      <c r="AC86" s="117"/>
    </row>
    <row r="87" spans="2:29" x14ac:dyDescent="0.25">
      <c r="B87" s="52"/>
      <c r="C87" s="1" t="s">
        <v>267</v>
      </c>
      <c r="D87" s="65">
        <f>IFERROR(VLOOKUP(D$5,'Long stay'!$AQ$4:$AW$18,6,FALSE),"")</f>
        <v>3604.4285714285716</v>
      </c>
      <c r="E87" s="65">
        <f>IFERROR(VLOOKUP(E$5,'Long stay'!$AQ$4:$AW$18,6,FALSE),"")</f>
        <v>3591.4285714285716</v>
      </c>
      <c r="F87" s="65">
        <f>IFERROR(VLOOKUP(F$5,'Long stay'!$AQ$4:$AW$18,6,FALSE),"")</f>
        <v>3338.2857142857142</v>
      </c>
      <c r="G87" s="65">
        <f>IFERROR(VLOOKUP(G$5,'Long stay'!$AQ$4:$AW$18,6,FALSE),"")</f>
        <v>3370</v>
      </c>
      <c r="H87" s="65">
        <f>IFERROR(VLOOKUP(H$5,'Long stay'!$AQ$4:$AW$18,6,FALSE),"")</f>
        <v>3841</v>
      </c>
      <c r="I87" s="65">
        <f>IFERROR(VLOOKUP(I$5,'Long stay'!$AQ$4:$AW$18,6,FALSE),"")</f>
        <v>3757.8571428571427</v>
      </c>
      <c r="J87" s="65">
        <f>IFERROR(VLOOKUP(J$5,'Long stay'!$AQ$4:$AW$18,6,FALSE),"")</f>
        <v>3725.1428571428573</v>
      </c>
      <c r="K87" s="65">
        <f>IFERROR(VLOOKUP(K$5,'Long stay'!$AQ$4:$AW$18,6,FALSE),"")</f>
        <v>3777.1428571428573</v>
      </c>
      <c r="L87" s="65">
        <f>IFERROR(VLOOKUP(L$5,'Long stay'!$AQ$4:$AW$18,6,FALSE),"")</f>
        <v>3740.7142857142858</v>
      </c>
      <c r="M87" s="65">
        <f>IFERROR(VLOOKUP(M$5,'Long stay'!$AQ$4:$AW$18,6,FALSE),"")</f>
        <v>3716.1428571428573</v>
      </c>
      <c r="N87" s="65">
        <f>IFERROR(VLOOKUP(N$5,'Long stay'!$AQ$4:$AW$18,6,FALSE),"")</f>
        <v>3838.5714285714284</v>
      </c>
      <c r="O87" s="65"/>
      <c r="P87" s="65"/>
      <c r="Q87" s="88" t="str">
        <f>IFERROR(VLOOKUP(Q$4,'Long stay'!$Z$4:$AG$18,6,FALSE),"")</f>
        <v/>
      </c>
      <c r="Z87" s="51"/>
      <c r="AA87" s="51"/>
      <c r="AB87" s="51"/>
      <c r="AC87" s="51"/>
    </row>
    <row r="88" spans="2:29" x14ac:dyDescent="0.25">
      <c r="B88" s="52"/>
      <c r="C88" s="11" t="s">
        <v>275</v>
      </c>
      <c r="D88" s="65">
        <f>IFERROR(VLOOKUP(D$5,'Long stay'!$AQ$4:$AW$18,7,FALSE),"")</f>
        <v>2046.8571428571429</v>
      </c>
      <c r="E88" s="65">
        <f>IFERROR(VLOOKUP(E$5,'Long stay'!$AQ$4:$AW$18,7,FALSE),"")</f>
        <v>2025.7142857142858</v>
      </c>
      <c r="F88" s="65">
        <f>IFERROR(VLOOKUP(F$5,'Long stay'!$AQ$4:$AW$18,7,FALSE),"")</f>
        <v>1884.5714285714287</v>
      </c>
      <c r="G88" s="65">
        <f>IFERROR(VLOOKUP(G$5,'Long stay'!$AQ$4:$AW$18,7,FALSE),"")</f>
        <v>1847.7142857142858</v>
      </c>
      <c r="H88" s="65">
        <f>IFERROR(VLOOKUP(H$5,'Long stay'!$AQ$4:$AW$18,7,FALSE),"")</f>
        <v>2169.7142857142858</v>
      </c>
      <c r="I88" s="65">
        <f>IFERROR(VLOOKUP(I$5,'Long stay'!$AQ$4:$AW$18,7,FALSE),"")</f>
        <v>2094.5714285714284</v>
      </c>
      <c r="J88" s="65">
        <f>IFERROR(VLOOKUP(J$5,'Long stay'!$AQ$4:$AW$18,7,FALSE),"")</f>
        <v>2065.7142857142858</v>
      </c>
      <c r="K88" s="65">
        <f>IFERROR(VLOOKUP(K$5,'Long stay'!$AQ$4:$AW$18,7,FALSE),"")</f>
        <v>2150.5714285714284</v>
      </c>
      <c r="L88" s="65">
        <f>IFERROR(VLOOKUP(L$5,'Long stay'!$AQ$4:$AW$18,7,FALSE),"")</f>
        <v>2186.7142857142858</v>
      </c>
      <c r="M88" s="65">
        <f>IFERROR(VLOOKUP(M$5,'Long stay'!$AQ$4:$AW$18,7,FALSE),"")</f>
        <v>2212</v>
      </c>
      <c r="N88" s="65">
        <f>IFERROR(VLOOKUP(N$5,'Long stay'!$AQ$4:$AW$18,7,FALSE),"")</f>
        <v>2221.7142857142858</v>
      </c>
      <c r="O88" s="65"/>
      <c r="P88" s="65"/>
      <c r="Q88" s="88" t="str">
        <f>IFERROR(VLOOKUP(Q$4,'Long stay'!$Z$4:$AG$18,7,FALSE),"")</f>
        <v/>
      </c>
      <c r="Z88" s="51"/>
      <c r="AA88" s="51"/>
      <c r="AB88" s="51"/>
      <c r="AC88" s="51"/>
    </row>
    <row r="89" spans="2:29" x14ac:dyDescent="0.25">
      <c r="B89" s="52"/>
      <c r="C89" s="40" t="s">
        <v>13</v>
      </c>
      <c r="Z89" s="51"/>
      <c r="AA89" s="51"/>
      <c r="AB89" s="51"/>
      <c r="AC89" s="51"/>
    </row>
    <row r="90" spans="2:29" x14ac:dyDescent="0.25">
      <c r="B90" s="52"/>
      <c r="C90" s="1" t="s">
        <v>0</v>
      </c>
      <c r="D90" s="14">
        <v>16587.714285714286</v>
      </c>
      <c r="E90" s="14">
        <v>16862</v>
      </c>
      <c r="F90" s="14">
        <v>15784.142857142857</v>
      </c>
      <c r="G90" s="14">
        <v>16555.714285714286</v>
      </c>
      <c r="H90" s="14">
        <v>17596.142857142859</v>
      </c>
      <c r="I90" s="14">
        <v>17721.142857142859</v>
      </c>
      <c r="J90" s="14">
        <v>17571.714285714286</v>
      </c>
      <c r="K90" s="14">
        <v>17811.714285714286</v>
      </c>
      <c r="L90" s="14">
        <v>17930.428571428572</v>
      </c>
      <c r="M90" s="14">
        <v>17813</v>
      </c>
      <c r="N90" s="14">
        <v>17990.857142857141</v>
      </c>
      <c r="O90" s="14">
        <v>17795</v>
      </c>
      <c r="P90" s="14">
        <v>17920.428571428572</v>
      </c>
      <c r="Z90" s="51"/>
      <c r="AA90" s="51"/>
      <c r="AB90" s="51"/>
      <c r="AC90" s="51"/>
    </row>
    <row r="91" spans="2:29" x14ac:dyDescent="0.25">
      <c r="B91" s="52"/>
      <c r="C91" s="40"/>
      <c r="Z91" s="51"/>
      <c r="AA91" s="51"/>
      <c r="AB91" s="51"/>
      <c r="AC91" s="51"/>
    </row>
    <row r="92" spans="2:29" x14ac:dyDescent="0.25">
      <c r="B92" s="52"/>
      <c r="C92" s="16" t="s">
        <v>251</v>
      </c>
      <c r="D92" s="64">
        <f>IFERROR(VLOOKUP(D$4,'Long stay'!$Z$4:$AG$18,2,FALSE),"")</f>
        <v>14924.714285714286</v>
      </c>
      <c r="E92" s="64">
        <f>IFERROR(VLOOKUP(E$4,'Long stay'!$Z$4:$AG$18,2,FALSE),"")</f>
        <v>14588.571428571429</v>
      </c>
      <c r="F92" s="64">
        <f>IFERROR(VLOOKUP(F$4,'Long stay'!$Z$4:$AG$18,2,FALSE),"")</f>
        <v>13976.857142857143</v>
      </c>
      <c r="G92" s="64">
        <f>IFERROR(VLOOKUP(G$4,'Long stay'!$Z$4:$AG$18,2,FALSE),"")</f>
        <v>14105.857142857143</v>
      </c>
      <c r="H92" s="64">
        <f>IFERROR(VLOOKUP(H$4,'Long stay'!$Z$4:$AG$18,2,FALSE),"")</f>
        <v>15564.142857142857</v>
      </c>
      <c r="I92" s="64">
        <f>IFERROR(VLOOKUP(I$4,'Long stay'!$Z$4:$AG$18,2,FALSE),"")</f>
        <v>16009.142857142857</v>
      </c>
      <c r="J92" s="64">
        <f>IFERROR(VLOOKUP(J$4,'Long stay'!$Z$4:$AG$18,2,FALSE),"")</f>
        <v>15653.428571428571</v>
      </c>
      <c r="K92" s="64">
        <f>IFERROR(VLOOKUP(K$4,'Long stay'!$Z$4:$AG$18,2,FALSE),"")</f>
        <v>15549.857142857143</v>
      </c>
      <c r="L92" s="64">
        <f>IFERROR(VLOOKUP(L$4,'Long stay'!$Z$4:$AG$18,2,FALSE),"")</f>
        <v>15636.714285714286</v>
      </c>
      <c r="M92" s="64">
        <f>IFERROR(VLOOKUP(M$4,'Long stay'!$Z$4:$AG$18,2,FALSE),"")</f>
        <v>15513.285714285714</v>
      </c>
      <c r="N92" s="64">
        <f>IFERROR(VLOOKUP(N$4,'Long stay'!$Z$4:$AG$18,2,FALSE),"")</f>
        <v>15632.285714285714</v>
      </c>
      <c r="O92" s="64" t="str">
        <f>IFERROR(VLOOKUP(O$4,'Long stay'!$Z$4:$AG$18,2,FALSE),"")</f>
        <v/>
      </c>
      <c r="P92" s="64" t="str">
        <f>IFERROR(VLOOKUP(P$4,'Long stay'!$Z$4:$AG$18,2,FALSE),"")</f>
        <v/>
      </c>
      <c r="Q92" s="87" t="str">
        <f>IFERROR(VLOOKUP(Q$4,'Long stay'!$Z$4:$AG$18,2,FALSE),"")</f>
        <v/>
      </c>
      <c r="Z92" s="51"/>
      <c r="AA92" s="51"/>
      <c r="AB92" s="51"/>
      <c r="AC92" s="51"/>
    </row>
    <row r="93" spans="2:29" x14ac:dyDescent="0.25">
      <c r="B93" s="52"/>
      <c r="C93" s="1" t="s">
        <v>2</v>
      </c>
      <c r="D93" s="65">
        <f>IFERROR(VLOOKUP(D$4,'Long stay'!$Z$4:$AG$18,3,FALSE),"")</f>
        <v>2247</v>
      </c>
      <c r="E93" s="65">
        <f>IFERROR(VLOOKUP(E$4,'Long stay'!$Z$4:$AG$18,3,FALSE),"")</f>
        <v>2140</v>
      </c>
      <c r="F93" s="65">
        <f>IFERROR(VLOOKUP(F$4,'Long stay'!$Z$4:$AG$18,3,FALSE),"")</f>
        <v>2075.1428571428573</v>
      </c>
      <c r="G93" s="65">
        <f>IFERROR(VLOOKUP(G$4,'Long stay'!$Z$4:$AG$18,3,FALSE),"")</f>
        <v>2102.4285714285716</v>
      </c>
      <c r="H93" s="65">
        <f>IFERROR(VLOOKUP(H$4,'Long stay'!$Z$4:$AG$18,3,FALSE),"")</f>
        <v>2433</v>
      </c>
      <c r="I93" s="65">
        <f>IFERROR(VLOOKUP(I$4,'Long stay'!$Z$4:$AG$18,3,FALSE),"")</f>
        <v>2595.4285714285716</v>
      </c>
      <c r="J93" s="65">
        <f>IFERROR(VLOOKUP(J$4,'Long stay'!$Z$4:$AG$18,3,FALSE),"")</f>
        <v>2549</v>
      </c>
      <c r="K93" s="65">
        <f>IFERROR(VLOOKUP(K$4,'Long stay'!$Z$4:$AG$18,3,FALSE),"")</f>
        <v>2436.8571428571427</v>
      </c>
      <c r="L93" s="65">
        <f>IFERROR(VLOOKUP(L$4,'Long stay'!$Z$4:$AG$18,3,FALSE),"")</f>
        <v>2432.8571428571427</v>
      </c>
      <c r="M93" s="65">
        <f>IFERROR(VLOOKUP(M$4,'Long stay'!$Z$4:$AG$18,3,FALSE),"")</f>
        <v>2397.7142857142858</v>
      </c>
      <c r="N93" s="65">
        <f>IFERROR(VLOOKUP(N$4,'Long stay'!$Z$4:$AG$18,3,FALSE),"")</f>
        <v>2482.7142857142858</v>
      </c>
      <c r="O93" s="65" t="str">
        <f>IFERROR(VLOOKUP(O$4,'Long stay'!$Z$4:$AG$18,3,FALSE),"")</f>
        <v/>
      </c>
      <c r="P93" s="65" t="str">
        <f>IFERROR(VLOOKUP(P$4,'Long stay'!$Z$4:$AG$18,3,FALSE),"")</f>
        <v/>
      </c>
      <c r="Q93" s="88" t="str">
        <f>IFERROR(VLOOKUP(Q$4,'Long stay'!$Z$4:$AG$18,3,FALSE),"")</f>
        <v/>
      </c>
      <c r="Z93" s="51"/>
      <c r="AA93" s="51"/>
      <c r="AB93" s="51"/>
      <c r="AC93" s="51"/>
    </row>
    <row r="94" spans="2:29" x14ac:dyDescent="0.25">
      <c r="B94" s="52"/>
      <c r="C94" s="1" t="s">
        <v>29</v>
      </c>
      <c r="D94" s="65">
        <f>IFERROR(VLOOKUP(D$4,'Long stay'!$Z$4:$AG$18,4,FALSE),"")</f>
        <v>3963.1428571428573</v>
      </c>
      <c r="E94" s="65">
        <f>IFERROR(VLOOKUP(E$4,'Long stay'!$Z$4:$AG$18,4,FALSE),"")</f>
        <v>3933.2857142857142</v>
      </c>
      <c r="F94" s="65">
        <f>IFERROR(VLOOKUP(F$4,'Long stay'!$Z$4:$AG$18,4,FALSE),"")</f>
        <v>3757.7142857142858</v>
      </c>
      <c r="G94" s="65">
        <f>IFERROR(VLOOKUP(G$4,'Long stay'!$Z$4:$AG$18,4,FALSE),"")</f>
        <v>3797.2857142857142</v>
      </c>
      <c r="H94" s="65">
        <f>IFERROR(VLOOKUP(H$4,'Long stay'!$Z$4:$AG$18,4,FALSE),"")</f>
        <v>4061.2857142857142</v>
      </c>
      <c r="I94" s="65">
        <f>IFERROR(VLOOKUP(I$4,'Long stay'!$Z$4:$AG$18,4,FALSE),"")</f>
        <v>4113.4285714285716</v>
      </c>
      <c r="J94" s="65">
        <f>IFERROR(VLOOKUP(J$4,'Long stay'!$Z$4:$AG$18,4,FALSE),"")</f>
        <v>4058.1428571428573</v>
      </c>
      <c r="K94" s="65">
        <f>IFERROR(VLOOKUP(K$4,'Long stay'!$Z$4:$AG$18,4,FALSE),"")</f>
        <v>4089.7142857142858</v>
      </c>
      <c r="L94" s="65">
        <f>IFERROR(VLOOKUP(L$4,'Long stay'!$Z$4:$AG$18,4,FALSE),"")</f>
        <v>4074</v>
      </c>
      <c r="M94" s="65">
        <f>IFERROR(VLOOKUP(M$4,'Long stay'!$Z$4:$AG$18,4,FALSE),"")</f>
        <v>4047.4285714285716</v>
      </c>
      <c r="N94" s="65">
        <f>IFERROR(VLOOKUP(N$4,'Long stay'!$Z$4:$AG$18,4,FALSE),"")</f>
        <v>4032.1428571428573</v>
      </c>
      <c r="O94" s="65" t="str">
        <f>IFERROR(VLOOKUP(O$4,'Long stay'!$Z$4:$AG$18,4,FALSE),"")</f>
        <v/>
      </c>
      <c r="P94" s="65" t="str">
        <f>IFERROR(VLOOKUP(P$4,'Long stay'!$Z$4:$AG$18,4,FALSE),"")</f>
        <v/>
      </c>
      <c r="Q94" s="88" t="str">
        <f>IFERROR(VLOOKUP(Q$4,'Long stay'!$Z$4:$AG$18,4,FALSE),"")</f>
        <v/>
      </c>
      <c r="Z94" s="51"/>
      <c r="AA94" s="51"/>
      <c r="AB94" s="51"/>
      <c r="AC94" s="51"/>
    </row>
    <row r="95" spans="2:29" x14ac:dyDescent="0.25">
      <c r="B95" s="52"/>
      <c r="C95" s="1" t="s">
        <v>3</v>
      </c>
      <c r="D95" s="65">
        <f>IFERROR(VLOOKUP(D$4,'Long stay'!$Z$4:$AG$18,5,FALSE),"")</f>
        <v>5114.5714285714284</v>
      </c>
      <c r="E95" s="65">
        <f>IFERROR(VLOOKUP(E$4,'Long stay'!$Z$4:$AG$18,5,FALSE),"")</f>
        <v>5007.8571428571431</v>
      </c>
      <c r="F95" s="65">
        <f>IFERROR(VLOOKUP(F$4,'Long stay'!$Z$4:$AG$18,5,FALSE),"")</f>
        <v>4787.1428571428569</v>
      </c>
      <c r="G95" s="65">
        <f>IFERROR(VLOOKUP(G$4,'Long stay'!$Z$4:$AG$18,5,FALSE),"")</f>
        <v>4830.5714285714284</v>
      </c>
      <c r="H95" s="65">
        <f>IFERROR(VLOOKUP(H$4,'Long stay'!$Z$4:$AG$18,5,FALSE),"")</f>
        <v>5301</v>
      </c>
      <c r="I95" s="65">
        <f>IFERROR(VLOOKUP(I$4,'Long stay'!$Z$4:$AG$18,5,FALSE),"")</f>
        <v>5476.1428571428569</v>
      </c>
      <c r="J95" s="65">
        <f>IFERROR(VLOOKUP(J$4,'Long stay'!$Z$4:$AG$18,5,FALSE),"")</f>
        <v>5383.1428571428569</v>
      </c>
      <c r="K95" s="65">
        <f>IFERROR(VLOOKUP(K$4,'Long stay'!$Z$4:$AG$18,5,FALSE),"")</f>
        <v>5346.7142857142853</v>
      </c>
      <c r="L95" s="65">
        <f>IFERROR(VLOOKUP(L$4,'Long stay'!$Z$4:$AG$18,5,FALSE),"")</f>
        <v>5398.5714285714284</v>
      </c>
      <c r="M95" s="65">
        <f>IFERROR(VLOOKUP(M$4,'Long stay'!$Z$4:$AG$18,5,FALSE),"")</f>
        <v>5381.4285714285716</v>
      </c>
      <c r="N95" s="65">
        <f>IFERROR(VLOOKUP(N$4,'Long stay'!$Z$4:$AG$18,5,FALSE),"")</f>
        <v>5344.1428571428569</v>
      </c>
      <c r="O95" s="65" t="str">
        <f>IFERROR(VLOOKUP(O$4,'Long stay'!$Z$4:$AG$18,5,FALSE),"")</f>
        <v/>
      </c>
      <c r="P95" s="65" t="str">
        <f>IFERROR(VLOOKUP(P$4,'Long stay'!$Z$4:$AG$18,5,FALSE),"")</f>
        <v/>
      </c>
      <c r="Q95" s="88" t="str">
        <f>IFERROR(VLOOKUP(Q$4,'Long stay'!$Z$4:$AG$18,5,FALSE),"")</f>
        <v/>
      </c>
      <c r="Z95" s="51"/>
      <c r="AA95" s="51"/>
      <c r="AB95" s="51"/>
      <c r="AC95" s="51"/>
    </row>
    <row r="96" spans="2:29" x14ac:dyDescent="0.25">
      <c r="B96" s="52"/>
      <c r="C96" s="1" t="s">
        <v>267</v>
      </c>
      <c r="D96" s="65">
        <f>IFERROR(VLOOKUP(D$4,'Long stay'!$Z$4:$AG$18,6,FALSE),"")</f>
        <v>2347</v>
      </c>
      <c r="E96" s="65">
        <f>IFERROR(VLOOKUP(E$4,'Long stay'!$Z$4:$AG$18,6,FALSE),"")</f>
        <v>2277.7142857142858</v>
      </c>
      <c r="F96" s="65">
        <f>IFERROR(VLOOKUP(F$4,'Long stay'!$Z$4:$AG$18,6,FALSE),"")</f>
        <v>2193</v>
      </c>
      <c r="G96" s="65">
        <f>IFERROR(VLOOKUP(G$4,'Long stay'!$Z$4:$AG$18,6,FALSE),"")</f>
        <v>2214.5714285714284</v>
      </c>
      <c r="H96" s="65">
        <f>IFERROR(VLOOKUP(H$4,'Long stay'!$Z$4:$AG$18,6,FALSE),"")</f>
        <v>2436.8571428571427</v>
      </c>
      <c r="I96" s="65">
        <f>IFERROR(VLOOKUP(I$4,'Long stay'!$Z$4:$AG$18,6,FALSE),"")</f>
        <v>2506.2857142857142</v>
      </c>
      <c r="J96" s="65">
        <f>IFERROR(VLOOKUP(J$4,'Long stay'!$Z$4:$AG$18,6,FALSE),"")</f>
        <v>2403.2857142857142</v>
      </c>
      <c r="K96" s="65">
        <f>IFERROR(VLOOKUP(K$4,'Long stay'!$Z$4:$AG$18,6,FALSE),"")</f>
        <v>2391.7142857142858</v>
      </c>
      <c r="L96" s="65">
        <f>IFERROR(VLOOKUP(L$4,'Long stay'!$Z$4:$AG$18,6,FALSE),"")</f>
        <v>2392</v>
      </c>
      <c r="M96" s="65">
        <f>IFERROR(VLOOKUP(M$4,'Long stay'!$Z$4:$AG$18,6,FALSE),"")</f>
        <v>2366.2857142857142</v>
      </c>
      <c r="N96" s="65">
        <f>IFERROR(VLOOKUP(N$4,'Long stay'!$Z$4:$AG$18,6,FALSE),"")</f>
        <v>2423</v>
      </c>
      <c r="O96" s="65" t="str">
        <f>IFERROR(VLOOKUP(O$4,'Long stay'!$Z$4:$AG$18,6,FALSE),"")</f>
        <v/>
      </c>
      <c r="P96" s="65" t="str">
        <f>IFERROR(VLOOKUP(P$4,'Long stay'!$Z$4:$AG$18,6,FALSE),"")</f>
        <v/>
      </c>
      <c r="Q96" s="88" t="str">
        <f>IFERROR(VLOOKUP(Q$4,'Long stay'!$Z$4:$AG$18,6,FALSE),"")</f>
        <v/>
      </c>
      <c r="Z96" s="51"/>
      <c r="AA96" s="51"/>
      <c r="AB96" s="51"/>
      <c r="AC96" s="51"/>
    </row>
    <row r="97" spans="2:29" x14ac:dyDescent="0.25">
      <c r="B97" s="52"/>
      <c r="C97" s="11" t="s">
        <v>275</v>
      </c>
      <c r="D97" s="65">
        <f>IFERROR(VLOOKUP(D$4,'Long stay'!$Z$4:$AG$18,7,FALSE),"")</f>
        <v>1253</v>
      </c>
      <c r="E97" s="65">
        <f>IFERROR(VLOOKUP(E$4,'Long stay'!$Z$4:$AG$18,7,FALSE),"")</f>
        <v>1229.7142857142858</v>
      </c>
      <c r="F97" s="65">
        <f>IFERROR(VLOOKUP(F$4,'Long stay'!$Z$4:$AG$18,7,FALSE),"")</f>
        <v>1163.8571428571429</v>
      </c>
      <c r="G97" s="65">
        <f>IFERROR(VLOOKUP(G$4,'Long stay'!$Z$4:$AG$18,7,FALSE),"")</f>
        <v>1161</v>
      </c>
      <c r="H97" s="65">
        <f>IFERROR(VLOOKUP(H$4,'Long stay'!$Z$4:$AG$18,7,FALSE),"")</f>
        <v>1332</v>
      </c>
      <c r="I97" s="65">
        <f>IFERROR(VLOOKUP(I$4,'Long stay'!$Z$4:$AG$18,7,FALSE),"")</f>
        <v>1317.8571428571429</v>
      </c>
      <c r="J97" s="65">
        <f>IFERROR(VLOOKUP(J$4,'Long stay'!$Z$4:$AG$18,7,FALSE),"")</f>
        <v>1259.8571428571429</v>
      </c>
      <c r="K97" s="65">
        <f>IFERROR(VLOOKUP(K$4,'Long stay'!$Z$4:$AG$18,7,FALSE),"")</f>
        <v>1284.8571428571429</v>
      </c>
      <c r="L97" s="65">
        <f>IFERROR(VLOOKUP(L$4,'Long stay'!$Z$4:$AG$18,7,FALSE),"")</f>
        <v>1339.2857142857142</v>
      </c>
      <c r="M97" s="65">
        <f>IFERROR(VLOOKUP(M$4,'Long stay'!$Z$4:$AG$18,7,FALSE),"")</f>
        <v>1320.4285714285713</v>
      </c>
      <c r="N97" s="65">
        <f>IFERROR(VLOOKUP(N$4,'Long stay'!$Z$4:$AG$18,7,FALSE),"")</f>
        <v>1350.2857142857142</v>
      </c>
      <c r="O97" s="65" t="str">
        <f>IFERROR(VLOOKUP(O$4,'Long stay'!$Z$4:$AG$18,7,FALSE),"")</f>
        <v/>
      </c>
      <c r="P97" s="65" t="str">
        <f>IFERROR(VLOOKUP(P$4,'Long stay'!$Z$4:$AG$18,7,FALSE),"")</f>
        <v/>
      </c>
      <c r="Q97" s="88" t="str">
        <f>IFERROR(VLOOKUP(Q$4,'Long stay'!$Z$4:$AG$18,7,FALSE),"")</f>
        <v/>
      </c>
      <c r="Z97" s="51"/>
      <c r="AA97" s="51"/>
      <c r="AB97" s="51"/>
      <c r="AC97" s="51"/>
    </row>
    <row r="98" spans="2:29" ht="30" customHeight="1" x14ac:dyDescent="0.25">
      <c r="C98" s="1"/>
      <c r="D98" s="60"/>
      <c r="E98" s="60"/>
      <c r="F98" s="60"/>
      <c r="G98" s="60"/>
      <c r="H98" s="60"/>
      <c r="I98" s="60"/>
      <c r="J98" s="60"/>
      <c r="K98" s="60"/>
      <c r="L98" s="60"/>
      <c r="M98" s="60"/>
      <c r="N98" s="60"/>
      <c r="O98" s="60"/>
      <c r="P98" s="60"/>
      <c r="Q98" s="60"/>
      <c r="R98" s="44"/>
    </row>
    <row r="99" spans="2:29" ht="15" customHeight="1" x14ac:dyDescent="0.25">
      <c r="B99" s="119" t="s">
        <v>15</v>
      </c>
      <c r="C99" s="13" t="s">
        <v>16</v>
      </c>
      <c r="Z99" s="120" t="s">
        <v>33</v>
      </c>
      <c r="AA99" s="120"/>
      <c r="AB99" s="120"/>
      <c r="AC99" s="120"/>
    </row>
    <row r="100" spans="2:29" ht="15" customHeight="1" x14ac:dyDescent="0.25">
      <c r="B100" s="119"/>
      <c r="C100" s="1" t="s">
        <v>0</v>
      </c>
      <c r="D100" s="14">
        <v>1123.1428571428571</v>
      </c>
      <c r="E100" s="14">
        <v>1071.4285714285713</v>
      </c>
      <c r="F100" s="14">
        <v>811.71428571428567</v>
      </c>
      <c r="G100" s="14">
        <v>731</v>
      </c>
      <c r="H100" s="14">
        <v>943.85714285714289</v>
      </c>
      <c r="I100" s="14">
        <v>621.28571428571433</v>
      </c>
      <c r="J100" s="14">
        <v>742</v>
      </c>
      <c r="K100" s="14">
        <v>672</v>
      </c>
      <c r="L100" s="14">
        <v>640.28571428571433</v>
      </c>
      <c r="M100" s="14">
        <v>816.85714285714289</v>
      </c>
      <c r="N100" s="14">
        <v>840.85714285714289</v>
      </c>
      <c r="O100" s="14">
        <v>949</v>
      </c>
      <c r="P100" s="14">
        <v>751.28571428571433</v>
      </c>
      <c r="Z100" s="120"/>
      <c r="AA100" s="120"/>
      <c r="AB100" s="120"/>
      <c r="AC100" s="120"/>
    </row>
    <row r="101" spans="2:29" ht="7.5" customHeight="1" x14ac:dyDescent="0.25">
      <c r="B101" s="119"/>
      <c r="C101" s="1"/>
      <c r="Z101" s="120"/>
      <c r="AA101" s="120"/>
      <c r="AB101" s="120"/>
      <c r="AC101" s="120"/>
    </row>
    <row r="102" spans="2:29" x14ac:dyDescent="0.25">
      <c r="B102" s="119"/>
      <c r="C102" s="16" t="s">
        <v>251</v>
      </c>
      <c r="D102" s="64">
        <f>IFERROR(VLOOKUP(D$4,'D&amp;V'!$O$3:$V$17,2,FALSE),"")</f>
        <v>493.57142857142856</v>
      </c>
      <c r="E102" s="64">
        <f>IFERROR(VLOOKUP(E$4,'D&amp;V'!$O$3:$V$17,2,FALSE),"")</f>
        <v>372.85714285714283</v>
      </c>
      <c r="F102" s="64">
        <f>IFERROR(VLOOKUP(F$4,'D&amp;V'!$O$3:$V$17,2,FALSE),"")</f>
        <v>510.85714285714283</v>
      </c>
      <c r="G102" s="64">
        <f>IFERROR(VLOOKUP(G$4,'D&amp;V'!$O$3:$V$17,2,FALSE),"")</f>
        <v>504.28571428571428</v>
      </c>
      <c r="H102" s="64">
        <f>IFERROR(VLOOKUP(H$4,'D&amp;V'!$O$3:$V$17,2,FALSE),"")</f>
        <v>397.85714285714283</v>
      </c>
      <c r="I102" s="64">
        <f>IFERROR(VLOOKUP(I$4,'D&amp;V'!$O$3:$V$17,2,FALSE),"")</f>
        <v>616.85714285714289</v>
      </c>
      <c r="J102" s="64">
        <f>IFERROR(VLOOKUP(J$4,'D&amp;V'!$O$3:$V$17,2,FALSE),"")</f>
        <v>566.71428571428567</v>
      </c>
      <c r="K102" s="64">
        <f>IFERROR(VLOOKUP(K$4,'D&amp;V'!$O$3:$V$17,2,FALSE),"")</f>
        <v>530</v>
      </c>
      <c r="L102" s="64">
        <f>IFERROR(VLOOKUP(L$4,'D&amp;V'!$O$3:$V$17,2,FALSE),"")</f>
        <v>708.85714285714289</v>
      </c>
      <c r="M102" s="64">
        <f>IFERROR(VLOOKUP(M$4,'D&amp;V'!$O$3:$V$17,2,FALSE),"")</f>
        <v>652.85714285714289</v>
      </c>
      <c r="N102" s="64">
        <f>IFERROR(VLOOKUP(N$4,'D&amp;V'!$O$3:$V$17,2,FALSE),"")</f>
        <v>628.42857142857144</v>
      </c>
      <c r="O102" s="64" t="str">
        <f>IFERROR(VLOOKUP(O$4,'D&amp;V'!$O$3:$V$17,2,FALSE),"")</f>
        <v/>
      </c>
      <c r="P102" s="64" t="str">
        <f>IFERROR(VLOOKUP(P$4,'D&amp;V'!$O$3:$V$17,2,FALSE),"")</f>
        <v/>
      </c>
      <c r="Q102" s="87" t="str">
        <f>IFERROR(VLOOKUP(Q$4,'D&amp;V'!$O$3:$V$17,2,FALSE),"")</f>
        <v/>
      </c>
      <c r="Z102" s="120"/>
      <c r="AA102" s="120"/>
      <c r="AB102" s="120"/>
      <c r="AC102" s="120"/>
    </row>
    <row r="103" spans="2:29" x14ac:dyDescent="0.25">
      <c r="B103" s="119"/>
      <c r="C103" s="1" t="s">
        <v>2</v>
      </c>
      <c r="D103" s="65">
        <f>IFERROR(VLOOKUP(D$4,'D&amp;V'!$O$3:$V$17,3,FALSE),"")</f>
        <v>44.714285714285715</v>
      </c>
      <c r="E103" s="65">
        <f>IFERROR(VLOOKUP(E$4,'D&amp;V'!$O$3:$V$17,3,FALSE),"")</f>
        <v>46.142857142857146</v>
      </c>
      <c r="F103" s="65">
        <f>IFERROR(VLOOKUP(F$4,'D&amp;V'!$O$3:$V$17,3,FALSE),"")</f>
        <v>83.857142857142861</v>
      </c>
      <c r="G103" s="65">
        <f>IFERROR(VLOOKUP(G$4,'D&amp;V'!$O$3:$V$17,3,FALSE),"")</f>
        <v>81.428571428571431</v>
      </c>
      <c r="H103" s="65">
        <f>IFERROR(VLOOKUP(H$4,'D&amp;V'!$O$3:$V$17,3,FALSE),"")</f>
        <v>63.857142857142854</v>
      </c>
      <c r="I103" s="65">
        <f>IFERROR(VLOOKUP(I$4,'D&amp;V'!$O$3:$V$17,3,FALSE),"")</f>
        <v>115.71428571428571</v>
      </c>
      <c r="J103" s="65">
        <f>IFERROR(VLOOKUP(J$4,'D&amp;V'!$O$3:$V$17,3,FALSE),"")</f>
        <v>77.714285714285708</v>
      </c>
      <c r="K103" s="65">
        <f>IFERROR(VLOOKUP(K$4,'D&amp;V'!$O$3:$V$17,3,FALSE),"")</f>
        <v>79.857142857142861</v>
      </c>
      <c r="L103" s="65">
        <f>IFERROR(VLOOKUP(L$4,'D&amp;V'!$O$3:$V$17,3,FALSE),"")</f>
        <v>86.428571428571431</v>
      </c>
      <c r="M103" s="65">
        <f>IFERROR(VLOOKUP(M$4,'D&amp;V'!$O$3:$V$17,3,FALSE),"")</f>
        <v>20</v>
      </c>
      <c r="N103" s="65">
        <f>IFERROR(VLOOKUP(N$4,'D&amp;V'!$O$3:$V$17,3,FALSE),"")</f>
        <v>91</v>
      </c>
      <c r="O103" s="65" t="str">
        <f>IFERROR(VLOOKUP(O$4,'D&amp;V'!$O$3:$V$17,3,FALSE),"")</f>
        <v/>
      </c>
      <c r="P103" s="65" t="str">
        <f>IFERROR(VLOOKUP(P$4,'D&amp;V'!$O$3:$V$17,3,FALSE),"")</f>
        <v/>
      </c>
      <c r="Q103" s="88" t="str">
        <f>IFERROR(VLOOKUP(Q$4,'D&amp;V'!$O$3:$V$17,3,FALSE),"")</f>
        <v/>
      </c>
      <c r="Z103" s="15"/>
      <c r="AA103" s="15"/>
      <c r="AB103" s="15"/>
      <c r="AC103" s="15"/>
    </row>
    <row r="104" spans="2:29" x14ac:dyDescent="0.25">
      <c r="B104" s="119"/>
      <c r="C104" s="1" t="s">
        <v>29</v>
      </c>
      <c r="D104" s="65">
        <f>IFERROR(VLOOKUP(D$4,'D&amp;V'!$O$3:$V$17,4,FALSE),"")</f>
        <v>202.85714285714286</v>
      </c>
      <c r="E104" s="65">
        <f>IFERROR(VLOOKUP(E$4,'D&amp;V'!$O$3:$V$17,4,FALSE),"")</f>
        <v>71.142857142857139</v>
      </c>
      <c r="F104" s="65">
        <f>IFERROR(VLOOKUP(F$4,'D&amp;V'!$O$3:$V$17,4,FALSE),"")</f>
        <v>143.57142857142858</v>
      </c>
      <c r="G104" s="65">
        <f>IFERROR(VLOOKUP(G$4,'D&amp;V'!$O$3:$V$17,4,FALSE),"")</f>
        <v>126.42857142857143</v>
      </c>
      <c r="H104" s="65">
        <f>IFERROR(VLOOKUP(H$4,'D&amp;V'!$O$3:$V$17,4,FALSE),"")</f>
        <v>86.428571428571431</v>
      </c>
      <c r="I104" s="65">
        <f>IFERROR(VLOOKUP(I$4,'D&amp;V'!$O$3:$V$17,4,FALSE),"")</f>
        <v>139.14285714285714</v>
      </c>
      <c r="J104" s="65">
        <f>IFERROR(VLOOKUP(J$4,'D&amp;V'!$O$3:$V$17,4,FALSE),"")</f>
        <v>159</v>
      </c>
      <c r="K104" s="65">
        <f>IFERROR(VLOOKUP(K$4,'D&amp;V'!$O$3:$V$17,4,FALSE),"")</f>
        <v>111.85714285714286</v>
      </c>
      <c r="L104" s="65">
        <f>IFERROR(VLOOKUP(L$4,'D&amp;V'!$O$3:$V$17,4,FALSE),"")</f>
        <v>113.85714285714286</v>
      </c>
      <c r="M104" s="65">
        <f>IFERROR(VLOOKUP(M$4,'D&amp;V'!$O$3:$V$17,4,FALSE),"")</f>
        <v>146.85714285714286</v>
      </c>
      <c r="N104" s="65">
        <f>IFERROR(VLOOKUP(N$4,'D&amp;V'!$O$3:$V$17,4,FALSE),"")</f>
        <v>198.42857142857142</v>
      </c>
      <c r="O104" s="65" t="str">
        <f>IFERROR(VLOOKUP(O$4,'D&amp;V'!$O$3:$V$17,4,FALSE),"")</f>
        <v/>
      </c>
      <c r="P104" s="65" t="str">
        <f>IFERROR(VLOOKUP(P$4,'D&amp;V'!$O$3:$V$17,4,FALSE),"")</f>
        <v/>
      </c>
      <c r="Q104" s="88" t="str">
        <f>IFERROR(VLOOKUP(Q$4,'D&amp;V'!$O$3:$V$17,4,FALSE),"")</f>
        <v/>
      </c>
      <c r="Z104" s="117" t="s">
        <v>340</v>
      </c>
      <c r="AA104" s="117"/>
      <c r="AB104" s="117"/>
      <c r="AC104" s="117"/>
    </row>
    <row r="105" spans="2:29" x14ac:dyDescent="0.25">
      <c r="B105" s="119"/>
      <c r="C105" s="1" t="s">
        <v>3</v>
      </c>
      <c r="D105" s="65">
        <f>IFERROR(VLOOKUP(D$4,'D&amp;V'!$O$3:$V$17,5,FALSE),"")</f>
        <v>194.28571428571428</v>
      </c>
      <c r="E105" s="65">
        <f>IFERROR(VLOOKUP(E$4,'D&amp;V'!$O$3:$V$17,5,FALSE),"")</f>
        <v>191.28571428571428</v>
      </c>
      <c r="F105" s="65">
        <f>IFERROR(VLOOKUP(F$4,'D&amp;V'!$O$3:$V$17,5,FALSE),"")</f>
        <v>238.71428571428572</v>
      </c>
      <c r="G105" s="65">
        <f>IFERROR(VLOOKUP(G$4,'D&amp;V'!$O$3:$V$17,5,FALSE),"")</f>
        <v>223.71428571428572</v>
      </c>
      <c r="H105" s="65">
        <f>IFERROR(VLOOKUP(H$4,'D&amp;V'!$O$3:$V$17,5,FALSE),"")</f>
        <v>199.28571428571428</v>
      </c>
      <c r="I105" s="65">
        <f>IFERROR(VLOOKUP(I$4,'D&amp;V'!$O$3:$V$17,5,FALSE),"")</f>
        <v>274.14285714285717</v>
      </c>
      <c r="J105" s="65">
        <f>IFERROR(VLOOKUP(J$4,'D&amp;V'!$O$3:$V$17,5,FALSE),"")</f>
        <v>166.57142857142858</v>
      </c>
      <c r="K105" s="65">
        <f>IFERROR(VLOOKUP(K$4,'D&amp;V'!$O$3:$V$17,5,FALSE),"")</f>
        <v>119.14285714285714</v>
      </c>
      <c r="L105" s="65">
        <f>IFERROR(VLOOKUP(L$4,'D&amp;V'!$O$3:$V$17,5,FALSE),"")</f>
        <v>304.85714285714283</v>
      </c>
      <c r="M105" s="65">
        <f>IFERROR(VLOOKUP(M$4,'D&amp;V'!$O$3:$V$17,5,FALSE),"")</f>
        <v>278</v>
      </c>
      <c r="N105" s="65">
        <f>IFERROR(VLOOKUP(N$4,'D&amp;V'!$O$3:$V$17,5,FALSE),"")</f>
        <v>187.42857142857142</v>
      </c>
      <c r="O105" s="65" t="str">
        <f>IFERROR(VLOOKUP(O$4,'D&amp;V'!$O$3:$V$17,5,FALSE),"")</f>
        <v/>
      </c>
      <c r="P105" s="65" t="str">
        <f>IFERROR(VLOOKUP(P$4,'D&amp;V'!$O$3:$V$17,5,FALSE),"")</f>
        <v/>
      </c>
      <c r="Q105" s="88" t="str">
        <f>IFERROR(VLOOKUP(Q$4,'D&amp;V'!$O$3:$V$17,5,FALSE),"")</f>
        <v/>
      </c>
      <c r="Z105" s="117"/>
      <c r="AA105" s="117"/>
      <c r="AB105" s="117"/>
      <c r="AC105" s="117"/>
    </row>
    <row r="106" spans="2:29" x14ac:dyDescent="0.25">
      <c r="B106" s="119"/>
      <c r="C106" s="1" t="s">
        <v>267</v>
      </c>
      <c r="D106" s="65">
        <f>IFERROR(VLOOKUP(D$4,'D&amp;V'!$O$3:$V$17,6,FALSE),"")</f>
        <v>30.142857142857142</v>
      </c>
      <c r="E106" s="65">
        <f>IFERROR(VLOOKUP(E$4,'D&amp;V'!$O$3:$V$17,6,FALSE),"")</f>
        <v>21.857142857142858</v>
      </c>
      <c r="F106" s="65">
        <f>IFERROR(VLOOKUP(F$4,'D&amp;V'!$O$3:$V$17,6,FALSE),"")</f>
        <v>21.714285714285715</v>
      </c>
      <c r="G106" s="65">
        <f>IFERROR(VLOOKUP(G$4,'D&amp;V'!$O$3:$V$17,6,FALSE),"")</f>
        <v>3.2857142857142856</v>
      </c>
      <c r="H106" s="65">
        <f>IFERROR(VLOOKUP(H$4,'D&amp;V'!$O$3:$V$17,6,FALSE),"")</f>
        <v>14.285714285714286</v>
      </c>
      <c r="I106" s="65">
        <f>IFERROR(VLOOKUP(I$4,'D&amp;V'!$O$3:$V$17,6,FALSE),"")</f>
        <v>49.714285714285715</v>
      </c>
      <c r="J106" s="65">
        <f>IFERROR(VLOOKUP(J$4,'D&amp;V'!$O$3:$V$17,6,FALSE),"")</f>
        <v>95.714285714285708</v>
      </c>
      <c r="K106" s="65">
        <f>IFERROR(VLOOKUP(K$4,'D&amp;V'!$O$3:$V$17,6,FALSE),"")</f>
        <v>120.42857142857143</v>
      </c>
      <c r="L106" s="65">
        <f>IFERROR(VLOOKUP(L$4,'D&amp;V'!$O$3:$V$17,6,FALSE),"")</f>
        <v>128.14285714285714</v>
      </c>
      <c r="M106" s="65">
        <f>IFERROR(VLOOKUP(M$4,'D&amp;V'!$O$3:$V$17,6,FALSE),"")</f>
        <v>191.71428571428572</v>
      </c>
      <c r="N106" s="65">
        <f>IFERROR(VLOOKUP(N$4,'D&amp;V'!$O$3:$V$17,6,FALSE),"")</f>
        <v>140.42857142857142</v>
      </c>
      <c r="O106" s="65" t="str">
        <f>IFERROR(VLOOKUP(O$4,'D&amp;V'!$O$3:$V$17,6,FALSE),"")</f>
        <v/>
      </c>
      <c r="P106" s="65" t="str">
        <f>IFERROR(VLOOKUP(P$4,'D&amp;V'!$O$3:$V$17,6,FALSE),"")</f>
        <v/>
      </c>
      <c r="Q106" s="88" t="str">
        <f>IFERROR(VLOOKUP(Q$4,'D&amp;V'!$O$3:$V$17,6,FALSE),"")</f>
        <v/>
      </c>
      <c r="Z106" s="117"/>
      <c r="AA106" s="117"/>
      <c r="AB106" s="117"/>
      <c r="AC106" s="117"/>
    </row>
    <row r="107" spans="2:29" x14ac:dyDescent="0.25">
      <c r="B107" s="119"/>
      <c r="C107" s="11" t="s">
        <v>302</v>
      </c>
      <c r="D107" s="65">
        <f>IFERROR(VLOOKUP(D$4,'D&amp;V'!$O$3:$V$17,7,FALSE),"")</f>
        <v>21.571428571428573</v>
      </c>
      <c r="E107" s="65">
        <f>IFERROR(VLOOKUP(E$4,'D&amp;V'!$O$3:$V$17,7,FALSE),"")</f>
        <v>42.428571428571431</v>
      </c>
      <c r="F107" s="65">
        <f>IFERROR(VLOOKUP(F$4,'D&amp;V'!$O$3:$V$17,7,FALSE),"")</f>
        <v>23</v>
      </c>
      <c r="G107" s="65">
        <f>IFERROR(VLOOKUP(G$4,'D&amp;V'!$O$3:$V$17,7,FALSE),"")</f>
        <v>69.428571428571431</v>
      </c>
      <c r="H107" s="65">
        <f>IFERROR(VLOOKUP(H$4,'D&amp;V'!$O$3:$V$17,7,FALSE),"")</f>
        <v>34</v>
      </c>
      <c r="I107" s="65">
        <f>IFERROR(VLOOKUP(I$4,'D&amp;V'!$O$3:$V$17,7,FALSE),"")</f>
        <v>38.142857142857146</v>
      </c>
      <c r="J107" s="65">
        <f>IFERROR(VLOOKUP(J$4,'D&amp;V'!$O$3:$V$17,7,FALSE),"")</f>
        <v>67.714285714285708</v>
      </c>
      <c r="K107" s="65">
        <f>IFERROR(VLOOKUP(K$4,'D&amp;V'!$O$3:$V$17,7,FALSE),"")</f>
        <v>98.714285714285708</v>
      </c>
      <c r="L107" s="65">
        <f>IFERROR(VLOOKUP(L$4,'D&amp;V'!$O$3:$V$17,7,FALSE),"")</f>
        <v>75.571428571428569</v>
      </c>
      <c r="M107" s="65">
        <f>IFERROR(VLOOKUP(M$4,'D&amp;V'!$O$3:$V$17,7,FALSE),"")</f>
        <v>16.285714285714285</v>
      </c>
      <c r="N107" s="65">
        <f>IFERROR(VLOOKUP(N$4,'D&amp;V'!$O$3:$V$17,7,FALSE),"")</f>
        <v>11.142857142857142</v>
      </c>
      <c r="O107" s="65" t="str">
        <f>IFERROR(VLOOKUP(O$4,'D&amp;V'!$O$3:$V$17,7,FALSE),"")</f>
        <v/>
      </c>
      <c r="P107" s="65" t="str">
        <f>IFERROR(VLOOKUP(P$4,'D&amp;V'!$O$3:$V$17,7,FALSE),"")</f>
        <v/>
      </c>
      <c r="Q107" s="88" t="str">
        <f>IFERROR(VLOOKUP(Q$4,'D&amp;V'!$O$3:$V$17,7,FALSE),"")</f>
        <v/>
      </c>
      <c r="Z107" s="117"/>
      <c r="AA107" s="117"/>
      <c r="AB107" s="117"/>
      <c r="AC107" s="117"/>
    </row>
    <row r="108" spans="2:29" ht="7.5" customHeight="1" x14ac:dyDescent="0.25">
      <c r="B108" s="119"/>
      <c r="Z108" s="117"/>
      <c r="AA108" s="117"/>
      <c r="AB108" s="117"/>
      <c r="AC108" s="117"/>
    </row>
    <row r="109" spans="2:29" x14ac:dyDescent="0.25">
      <c r="B109" s="119"/>
      <c r="C109" s="11" t="s">
        <v>34</v>
      </c>
      <c r="D109" s="62">
        <f>HLOOKUP(D4,'D&amp;V'!Y142:AL143,2,FALSE)</f>
        <v>44</v>
      </c>
      <c r="E109" s="62">
        <f>HLOOKUP(E4,'D&amp;V'!Z142:AM143,2,FALSE)</f>
        <v>44</v>
      </c>
      <c r="F109" s="62">
        <f>HLOOKUP(F4,'D&amp;V'!AA142:AM143,2,FALSE)</f>
        <v>56</v>
      </c>
      <c r="G109" s="62">
        <f>HLOOKUP(G4,'D&amp;V'!AB142:AM143,2,FALSE)</f>
        <v>44</v>
      </c>
      <c r="H109" s="62">
        <f>HLOOKUP(H4,'D&amp;V'!AC142:AM143,2,FALSE)</f>
        <v>55</v>
      </c>
      <c r="I109" s="62">
        <f>HLOOKUP(I4,'D&amp;V'!AD142:AM143,2,FALSE)</f>
        <v>53</v>
      </c>
      <c r="J109" s="62">
        <f>HLOOKUP(J4,'D&amp;V'!AE142:AN143,2,FALSE)</f>
        <v>51</v>
      </c>
      <c r="K109" s="62">
        <f>HLOOKUP(K4,'D&amp;V'!AF142:AO143,2,FALSE)</f>
        <v>59</v>
      </c>
      <c r="L109" s="62">
        <f>HLOOKUP(L4,'D&amp;V'!AG142:AP143,2,FALSE)</f>
        <v>53</v>
      </c>
      <c r="M109" s="62">
        <f>HLOOKUP(M4,'D&amp;V'!AH142:AQ143,2,FALSE)</f>
        <v>51</v>
      </c>
      <c r="N109" s="62">
        <f>HLOOKUP(N4,'D&amp;V'!AI142:AR143,2,FALSE)</f>
        <v>50</v>
      </c>
      <c r="O109" s="62" t="str">
        <f>HLOOKUP(O4,'D&amp;V'!AJ142:AS143,2,FALSE)</f>
        <v/>
      </c>
      <c r="P109" s="62" t="str">
        <f>HLOOKUP(P4,'D&amp;V'!AK142:AS143,2,FALSE)</f>
        <v/>
      </c>
      <c r="Q109" s="96"/>
      <c r="Z109" s="117"/>
      <c r="AA109" s="117"/>
      <c r="AB109" s="117"/>
      <c r="AC109" s="117"/>
    </row>
    <row r="110" spans="2:29" ht="7.5" customHeight="1" x14ac:dyDescent="0.25">
      <c r="B110" s="119"/>
      <c r="C110" s="1"/>
      <c r="Q110" s="92"/>
      <c r="Z110" s="117"/>
      <c r="AA110" s="117"/>
      <c r="AB110" s="117"/>
      <c r="AC110" s="117"/>
    </row>
    <row r="111" spans="2:29" x14ac:dyDescent="0.25">
      <c r="B111" s="119"/>
      <c r="C111" s="1" t="s">
        <v>1</v>
      </c>
      <c r="D111" s="121" t="s">
        <v>0</v>
      </c>
      <c r="E111" s="121"/>
      <c r="F111" s="121"/>
      <c r="G111" s="121" t="s">
        <v>257</v>
      </c>
      <c r="H111" s="121"/>
      <c r="I111" s="121"/>
      <c r="J111" s="121"/>
      <c r="K111" s="122" t="s">
        <v>251</v>
      </c>
      <c r="L111" s="122"/>
      <c r="M111" s="122"/>
      <c r="N111" s="129" t="str">
        <f>TEXT('D&amp;V'!AR6,"0,0")&amp;" ("&amp;TEXT('D&amp;V'!AR8,"dd-mmm")&amp;")"</f>
        <v>817 (02-Feb)</v>
      </c>
      <c r="O111" s="129"/>
      <c r="P111" s="129"/>
      <c r="Q111" s="97"/>
      <c r="Z111" s="117"/>
      <c r="AA111" s="117"/>
      <c r="AB111" s="117"/>
      <c r="AC111" s="117"/>
    </row>
    <row r="112" spans="2:29" ht="7.5" customHeight="1" x14ac:dyDescent="0.25">
      <c r="B112" s="119"/>
      <c r="Z112" s="117"/>
      <c r="AA112" s="117"/>
      <c r="AB112" s="117"/>
      <c r="AC112" s="117"/>
    </row>
    <row r="113" spans="2:29" ht="15" customHeight="1" x14ac:dyDescent="0.25">
      <c r="B113" s="119"/>
      <c r="C113" s="12" t="s">
        <v>17</v>
      </c>
      <c r="Z113" s="117"/>
      <c r="AA113" s="117"/>
      <c r="AB113" s="117"/>
      <c r="AC113" s="117"/>
    </row>
    <row r="114" spans="2:29" x14ac:dyDescent="0.25">
      <c r="B114" s="119"/>
      <c r="C114" s="1" t="s">
        <v>0</v>
      </c>
      <c r="D114" s="14">
        <v>212.71428571428572</v>
      </c>
      <c r="E114" s="14">
        <v>211.14285714285714</v>
      </c>
      <c r="F114" s="14">
        <v>214.28571428571428</v>
      </c>
      <c r="G114" s="14">
        <v>148.71428571428572</v>
      </c>
      <c r="H114" s="14">
        <v>141.42857142857142</v>
      </c>
      <c r="I114" s="14">
        <v>125.71428571428571</v>
      </c>
      <c r="J114" s="14">
        <v>117.42857142857143</v>
      </c>
      <c r="K114" s="14">
        <v>143.71428571428572</v>
      </c>
      <c r="L114" s="14">
        <v>139.42857142857142</v>
      </c>
      <c r="M114" s="14">
        <v>160</v>
      </c>
      <c r="N114" s="14">
        <v>143.42857142857142</v>
      </c>
      <c r="O114" s="14">
        <v>157.71428571428572</v>
      </c>
      <c r="P114" s="14">
        <v>112.71428571428571</v>
      </c>
      <c r="Z114" s="117"/>
      <c r="AA114" s="117"/>
      <c r="AB114" s="117"/>
      <c r="AC114" s="117"/>
    </row>
    <row r="115" spans="2:29" ht="7.5" customHeight="1" x14ac:dyDescent="0.25">
      <c r="B115" s="119"/>
      <c r="C115" s="1"/>
      <c r="Z115" s="117"/>
      <c r="AA115" s="117"/>
      <c r="AB115" s="117"/>
      <c r="AC115" s="117"/>
    </row>
    <row r="116" spans="2:29" x14ac:dyDescent="0.25">
      <c r="B116" s="119"/>
      <c r="C116" s="16" t="s">
        <v>251</v>
      </c>
      <c r="D116" s="69">
        <f>IFERROR(VLOOKUP(D$4,'D&amp;V'!$BH$5:$BO$19,2,FALSE),"")</f>
        <v>135.28571428571428</v>
      </c>
      <c r="E116" s="69">
        <f>IFERROR(VLOOKUP(E$4,'D&amp;V'!$BH$5:$BO$19,2,FALSE),"")</f>
        <v>106.85714285714286</v>
      </c>
      <c r="F116" s="69">
        <f>IFERROR(VLOOKUP(F$4,'D&amp;V'!$BH$5:$BO$19,2,FALSE),"")</f>
        <v>136</v>
      </c>
      <c r="G116" s="69">
        <f>IFERROR(VLOOKUP(G$4,'D&amp;V'!$BH$5:$BO$19,2,FALSE),"")</f>
        <v>112.71428571428571</v>
      </c>
      <c r="H116" s="69">
        <f>IFERROR(VLOOKUP(H$4,'D&amp;V'!$BH$5:$BO$19,2,FALSE),"")</f>
        <v>67.428571428571431</v>
      </c>
      <c r="I116" s="69">
        <f>IFERROR(VLOOKUP(I$4,'D&amp;V'!$BH$5:$BO$19,2,FALSE),"")</f>
        <v>130.71428571428572</v>
      </c>
      <c r="J116" s="69">
        <f>IFERROR(VLOOKUP(J$4,'D&amp;V'!$BH$5:$BO$19,2,FALSE),"")</f>
        <v>124.57142857142857</v>
      </c>
      <c r="K116" s="69">
        <f>IFERROR(VLOOKUP(K$4,'D&amp;V'!$BH$5:$BO$19,2,FALSE),"")</f>
        <v>106.71428571428571</v>
      </c>
      <c r="L116" s="69">
        <f>IFERROR(VLOOKUP(L$4,'D&amp;V'!$BH$5:$BO$19,2,FALSE),"")</f>
        <v>138</v>
      </c>
      <c r="M116" s="69">
        <f>IFERROR(VLOOKUP(M$4,'D&amp;V'!$BH$5:$BO$19,2,FALSE),"")</f>
        <v>155.42857142857142</v>
      </c>
      <c r="N116" s="69">
        <f>IFERROR(VLOOKUP(N$4,'D&amp;V'!$BH$5:$BO$19,2,FALSE),"")</f>
        <v>137.14285714285714</v>
      </c>
      <c r="O116" s="69" t="str">
        <f>IFERROR(VLOOKUP(O$4,'D&amp;V'!$BH$5:$BO$19,2,FALSE),"")</f>
        <v/>
      </c>
      <c r="P116" s="69" t="str">
        <f>IFERROR(VLOOKUP(P$4,'D&amp;V'!$BH$5:$BO$19,2,FALSE),"")</f>
        <v/>
      </c>
      <c r="Q116" s="93" t="str">
        <f>IFERROR(VLOOKUP(Q$4,'D&amp;V'!$BH$5:$BO$19,2,FALSE),"")</f>
        <v/>
      </c>
      <c r="Z116" s="117"/>
      <c r="AA116" s="117"/>
      <c r="AB116" s="117"/>
      <c r="AC116" s="117"/>
    </row>
    <row r="117" spans="2:29" x14ac:dyDescent="0.25">
      <c r="B117" s="119"/>
      <c r="C117" s="1" t="s">
        <v>2</v>
      </c>
      <c r="D117" s="68">
        <f>IFERROR(VLOOKUP(D$4,'D&amp;V'!$BH$5:$BO$19,3,FALSE),"")</f>
        <v>15.142857142857142</v>
      </c>
      <c r="E117" s="68">
        <f>IFERROR(VLOOKUP(E$4,'D&amp;V'!$BH$5:$BO$19,3,FALSE),"")</f>
        <v>17.714285714285715</v>
      </c>
      <c r="F117" s="68">
        <f>IFERROR(VLOOKUP(F$4,'D&amp;V'!$BH$5:$BO$19,3,FALSE),"")</f>
        <v>28.714285714285715</v>
      </c>
      <c r="G117" s="68">
        <f>IFERROR(VLOOKUP(G$4,'D&amp;V'!$BH$5:$BO$19,3,FALSE),"")</f>
        <v>24.857142857142858</v>
      </c>
      <c r="H117" s="68">
        <f>IFERROR(VLOOKUP(H$4,'D&amp;V'!$BH$5:$BO$19,3,FALSE),"")</f>
        <v>12</v>
      </c>
      <c r="I117" s="68">
        <f>IFERROR(VLOOKUP(I$4,'D&amp;V'!$BH$5:$BO$19,3,FALSE),"")</f>
        <v>28.571428571428573</v>
      </c>
      <c r="J117" s="68">
        <f>IFERROR(VLOOKUP(J$4,'D&amp;V'!$BH$5:$BO$19,3,FALSE),"")</f>
        <v>22.714285714285715</v>
      </c>
      <c r="K117" s="68">
        <f>IFERROR(VLOOKUP(K$4,'D&amp;V'!$BH$5:$BO$19,3,FALSE),"")</f>
        <v>20.285714285714285</v>
      </c>
      <c r="L117" s="68">
        <f>IFERROR(VLOOKUP(L$4,'D&amp;V'!$BH$5:$BO$19,3,FALSE),"")</f>
        <v>14.714285714285714</v>
      </c>
      <c r="M117" s="68">
        <f>IFERROR(VLOOKUP(M$4,'D&amp;V'!$BH$5:$BO$19,3,FALSE),"")</f>
        <v>5.8571428571428568</v>
      </c>
      <c r="N117" s="68">
        <f>IFERROR(VLOOKUP(N$4,'D&amp;V'!$BH$5:$BO$19,3,FALSE),"")</f>
        <v>25.142857142857142</v>
      </c>
      <c r="O117" s="68" t="str">
        <f>IFERROR(VLOOKUP(O$4,'D&amp;V'!$BH$5:$BO$19,3,FALSE),"")</f>
        <v/>
      </c>
      <c r="P117" s="68" t="str">
        <f>IFERROR(VLOOKUP(P$4,'D&amp;V'!$BH$5:$BO$19,3,FALSE),"")</f>
        <v/>
      </c>
      <c r="Q117" s="98" t="str">
        <f>IFERROR(VLOOKUP(Q$4,'D&amp;V'!$BH$5:$BO$19,3,FALSE),"")</f>
        <v/>
      </c>
      <c r="Z117" s="117"/>
      <c r="AA117" s="117"/>
      <c r="AB117" s="117"/>
      <c r="AC117" s="117"/>
    </row>
    <row r="118" spans="2:29" x14ac:dyDescent="0.25">
      <c r="B118" s="119"/>
      <c r="C118" s="1" t="s">
        <v>29</v>
      </c>
      <c r="D118" s="68">
        <f>IFERROR(VLOOKUP(D$4,'D&amp;V'!$BH$5:$BO$19,4,FALSE),"")</f>
        <v>53.142857142857146</v>
      </c>
      <c r="E118" s="68">
        <f>IFERROR(VLOOKUP(E$4,'D&amp;V'!$BH$5:$BO$19,4,FALSE),"")</f>
        <v>21.428571428571427</v>
      </c>
      <c r="F118" s="68">
        <f>IFERROR(VLOOKUP(F$4,'D&amp;V'!$BH$5:$BO$19,4,FALSE),"")</f>
        <v>27.285714285714285</v>
      </c>
      <c r="G118" s="68">
        <f>IFERROR(VLOOKUP(G$4,'D&amp;V'!$BH$5:$BO$19,4,FALSE),"")</f>
        <v>28.857142857142858</v>
      </c>
      <c r="H118" s="68">
        <f>IFERROR(VLOOKUP(H$4,'D&amp;V'!$BH$5:$BO$19,4,FALSE),"")</f>
        <v>9.8571428571428577</v>
      </c>
      <c r="I118" s="68">
        <f>IFERROR(VLOOKUP(I$4,'D&amp;V'!$BH$5:$BO$19,4,FALSE),"")</f>
        <v>30.428571428571427</v>
      </c>
      <c r="J118" s="68">
        <f>IFERROR(VLOOKUP(J$4,'D&amp;V'!$BH$5:$BO$19,4,FALSE),"")</f>
        <v>31.428571428571427</v>
      </c>
      <c r="K118" s="68">
        <f>IFERROR(VLOOKUP(K$4,'D&amp;V'!$BH$5:$BO$19,4,FALSE),"")</f>
        <v>19.142857142857142</v>
      </c>
      <c r="L118" s="68">
        <f>IFERROR(VLOOKUP(L$4,'D&amp;V'!$BH$5:$BO$19,4,FALSE),"")</f>
        <v>26</v>
      </c>
      <c r="M118" s="68">
        <f>IFERROR(VLOOKUP(M$4,'D&amp;V'!$BH$5:$BO$19,4,FALSE),"")</f>
        <v>33.285714285714285</v>
      </c>
      <c r="N118" s="68">
        <f>IFERROR(VLOOKUP(N$4,'D&amp;V'!$BH$5:$BO$19,4,FALSE),"")</f>
        <v>39.714285714285715</v>
      </c>
      <c r="O118" s="68" t="str">
        <f>IFERROR(VLOOKUP(O$4,'D&amp;V'!$BH$5:$BO$19,4,FALSE),"")</f>
        <v/>
      </c>
      <c r="P118" s="68" t="str">
        <f>IFERROR(VLOOKUP(P$4,'D&amp;V'!$BH$5:$BO$19,4,FALSE),"")</f>
        <v/>
      </c>
      <c r="Q118" s="98" t="str">
        <f>IFERROR(VLOOKUP(Q$4,'D&amp;V'!$BH$5:$BO$19,4,FALSE),"")</f>
        <v/>
      </c>
      <c r="Z118" s="117"/>
      <c r="AA118" s="117"/>
      <c r="AB118" s="117"/>
      <c r="AC118" s="117"/>
    </row>
    <row r="119" spans="2:29" x14ac:dyDescent="0.25">
      <c r="B119" s="119"/>
      <c r="C119" s="1" t="s">
        <v>3</v>
      </c>
      <c r="D119" s="68">
        <f>IFERROR(VLOOKUP(D$4,'D&amp;V'!$BH$5:$BO$19,5,FALSE),"")</f>
        <v>52.857142857142854</v>
      </c>
      <c r="E119" s="68">
        <f>IFERROR(VLOOKUP(E$4,'D&amp;V'!$BH$5:$BO$19,5,FALSE),"")</f>
        <v>51.285714285714285</v>
      </c>
      <c r="F119" s="68">
        <f>IFERROR(VLOOKUP(F$4,'D&amp;V'!$BH$5:$BO$19,5,FALSE),"")</f>
        <v>69.714285714285708</v>
      </c>
      <c r="G119" s="68">
        <f>IFERROR(VLOOKUP(G$4,'D&amp;V'!$BH$5:$BO$19,5,FALSE),"")</f>
        <v>40.714285714285715</v>
      </c>
      <c r="H119" s="68">
        <f>IFERROR(VLOOKUP(H$4,'D&amp;V'!$BH$5:$BO$19,5,FALSE),"")</f>
        <v>35</v>
      </c>
      <c r="I119" s="68">
        <f>IFERROR(VLOOKUP(I$4,'D&amp;V'!$BH$5:$BO$19,5,FALSE),"")</f>
        <v>58.857142857142854</v>
      </c>
      <c r="J119" s="68">
        <f>IFERROR(VLOOKUP(J$4,'D&amp;V'!$BH$5:$BO$19,5,FALSE),"")</f>
        <v>46.714285714285715</v>
      </c>
      <c r="K119" s="68">
        <f>IFERROR(VLOOKUP(K$4,'D&amp;V'!$BH$5:$BO$19,5,FALSE),"")</f>
        <v>33</v>
      </c>
      <c r="L119" s="68">
        <f>IFERROR(VLOOKUP(L$4,'D&amp;V'!$BH$5:$BO$19,5,FALSE),"")</f>
        <v>56.285714285714285</v>
      </c>
      <c r="M119" s="68">
        <f>IFERROR(VLOOKUP(M$4,'D&amp;V'!$BH$5:$BO$19,5,FALSE),"")</f>
        <v>76</v>
      </c>
      <c r="N119" s="68">
        <f>IFERROR(VLOOKUP(N$4,'D&amp;V'!$BH$5:$BO$19,5,FALSE),"")</f>
        <v>47.857142857142854</v>
      </c>
      <c r="O119" s="68" t="str">
        <f>IFERROR(VLOOKUP(O$4,'D&amp;V'!$BH$5:$BO$19,5,FALSE),"")</f>
        <v/>
      </c>
      <c r="P119" s="68" t="str">
        <f>IFERROR(VLOOKUP(P$4,'D&amp;V'!$BH$5:$BO$19,5,FALSE),"")</f>
        <v/>
      </c>
      <c r="Q119" s="98" t="str">
        <f>IFERROR(VLOOKUP(Q$4,'D&amp;V'!$BH$5:$BO$19,5,FALSE),"")</f>
        <v/>
      </c>
      <c r="Z119" s="117"/>
      <c r="AA119" s="117"/>
      <c r="AB119" s="117"/>
      <c r="AC119" s="117"/>
    </row>
    <row r="120" spans="2:29" x14ac:dyDescent="0.25">
      <c r="B120" s="119"/>
      <c r="C120" s="1" t="s">
        <v>267</v>
      </c>
      <c r="D120" s="68">
        <f>IFERROR(VLOOKUP(D$4,'D&amp;V'!$BH$5:$BO$19,6,FALSE),"")</f>
        <v>10.714285714285714</v>
      </c>
      <c r="E120" s="68">
        <f>IFERROR(VLOOKUP(E$4,'D&amp;V'!$BH$5:$BO$19,6,FALSE),"")</f>
        <v>10.428571428571429</v>
      </c>
      <c r="F120" s="68">
        <f>IFERROR(VLOOKUP(F$4,'D&amp;V'!$BH$5:$BO$19,6,FALSE),"")</f>
        <v>6.8571428571428568</v>
      </c>
      <c r="G120" s="68">
        <f>IFERROR(VLOOKUP(G$4,'D&amp;V'!$BH$5:$BO$19,6,FALSE),"")</f>
        <v>0.7142857142857143</v>
      </c>
      <c r="H120" s="68">
        <f>IFERROR(VLOOKUP(H$4,'D&amp;V'!$BH$5:$BO$19,6,FALSE),"")</f>
        <v>1.1428571428571428</v>
      </c>
      <c r="I120" s="68">
        <f>IFERROR(VLOOKUP(I$4,'D&amp;V'!$BH$5:$BO$19,6,FALSE),"")</f>
        <v>7</v>
      </c>
      <c r="J120" s="68">
        <f>IFERROR(VLOOKUP(J$4,'D&amp;V'!$BH$5:$BO$19,6,FALSE),"")</f>
        <v>13.714285714285714</v>
      </c>
      <c r="K120" s="68">
        <f>IFERROR(VLOOKUP(K$4,'D&amp;V'!$BH$5:$BO$19,6,FALSE),"")</f>
        <v>19.428571428571427</v>
      </c>
      <c r="L120" s="68">
        <f>IFERROR(VLOOKUP(L$4,'D&amp;V'!$BH$5:$BO$19,6,FALSE),"")</f>
        <v>24.714285714285715</v>
      </c>
      <c r="M120" s="68">
        <f>IFERROR(VLOOKUP(M$4,'D&amp;V'!$BH$5:$BO$19,6,FALSE),"")</f>
        <v>38.571428571428569</v>
      </c>
      <c r="N120" s="68">
        <f>IFERROR(VLOOKUP(N$4,'D&amp;V'!$BH$5:$BO$19,6,FALSE),"")</f>
        <v>22</v>
      </c>
      <c r="O120" s="68" t="str">
        <f>IFERROR(VLOOKUP(O$4,'D&amp;V'!$BH$5:$BO$19,6,FALSE),"")</f>
        <v/>
      </c>
      <c r="P120" s="68" t="str">
        <f>IFERROR(VLOOKUP(P$4,'D&amp;V'!$BH$5:$BO$19,6,FALSE),"")</f>
        <v/>
      </c>
      <c r="Q120" s="98" t="str">
        <f>IFERROR(VLOOKUP(Q$4,'D&amp;V'!$BH$5:$BO$19,6,FALSE),"")</f>
        <v/>
      </c>
      <c r="Z120" s="117"/>
      <c r="AA120" s="117"/>
      <c r="AB120" s="117"/>
      <c r="AC120" s="117"/>
    </row>
    <row r="121" spans="2:29" x14ac:dyDescent="0.25">
      <c r="B121" s="119"/>
      <c r="C121" s="11" t="s">
        <v>275</v>
      </c>
      <c r="D121" s="68">
        <f>IFERROR(VLOOKUP(D$4,'D&amp;V'!$BH$5:$BO$19,7,FALSE),"")</f>
        <v>3.4285714285714284</v>
      </c>
      <c r="E121" s="68">
        <f>IFERROR(VLOOKUP(E$4,'D&amp;V'!$BH$5:$BO$19,7,FALSE),"")</f>
        <v>6</v>
      </c>
      <c r="F121" s="68">
        <f>IFERROR(VLOOKUP(F$4,'D&amp;V'!$BH$5:$BO$19,7,FALSE),"")</f>
        <v>3.4285714285714284</v>
      </c>
      <c r="G121" s="68">
        <f>IFERROR(VLOOKUP(G$4,'D&amp;V'!$BH$5:$BO$19,7,FALSE),"")</f>
        <v>17.571428571428573</v>
      </c>
      <c r="H121" s="68">
        <f>IFERROR(VLOOKUP(H$4,'D&amp;V'!$BH$5:$BO$19,7,FALSE),"")</f>
        <v>9.4285714285714288</v>
      </c>
      <c r="I121" s="68">
        <f>IFERROR(VLOOKUP(I$4,'D&amp;V'!$BH$5:$BO$19,7,FALSE),"")</f>
        <v>5.8571428571428568</v>
      </c>
      <c r="J121" s="68">
        <f>IFERROR(VLOOKUP(J$4,'D&amp;V'!$BH$5:$BO$19,7,FALSE),"")</f>
        <v>10</v>
      </c>
      <c r="K121" s="68">
        <f>IFERROR(VLOOKUP(K$4,'D&amp;V'!$BH$5:$BO$19,7,FALSE),"")</f>
        <v>14.857142857142858</v>
      </c>
      <c r="L121" s="68">
        <f>IFERROR(VLOOKUP(L$4,'D&amp;V'!$BH$5:$BO$19,7,FALSE),"")</f>
        <v>16.285714285714285</v>
      </c>
      <c r="M121" s="68">
        <f>IFERROR(VLOOKUP(M$4,'D&amp;V'!$BH$5:$BO$19,7,FALSE),"")</f>
        <v>1.7142857142857142</v>
      </c>
      <c r="N121" s="68">
        <f>IFERROR(VLOOKUP(N$4,'D&amp;V'!$BH$5:$BO$19,7,FALSE),"")</f>
        <v>2.4285714285714284</v>
      </c>
      <c r="O121" s="68" t="str">
        <f>IFERROR(VLOOKUP(O$4,'D&amp;V'!$BH$5:$BO$19,7,FALSE),"")</f>
        <v/>
      </c>
      <c r="P121" s="68" t="str">
        <f>IFERROR(VLOOKUP(P$4,'D&amp;V'!$BH$5:$BO$19,7,FALSE),"")</f>
        <v/>
      </c>
      <c r="Q121" s="98" t="str">
        <f>IFERROR(VLOOKUP(Q$4,'D&amp;V'!$BH$5:$BO$19,7,FALSE),"")</f>
        <v/>
      </c>
      <c r="Z121" s="117"/>
      <c r="AA121" s="117"/>
      <c r="AB121" s="117"/>
      <c r="AC121" s="117"/>
    </row>
    <row r="122" spans="2:29" ht="7.5" customHeight="1" x14ac:dyDescent="0.25">
      <c r="B122" s="119"/>
      <c r="Z122" s="117"/>
      <c r="AA122" s="117"/>
      <c r="AB122" s="117"/>
      <c r="AC122" s="117"/>
    </row>
    <row r="123" spans="2:29" x14ac:dyDescent="0.25">
      <c r="B123" s="119"/>
      <c r="C123" s="11" t="s">
        <v>35</v>
      </c>
      <c r="D123" s="62">
        <f>IFERROR(HLOOKUP(D$4,'D&amp;V'!BR143:CE144,2,FALSE),"")</f>
        <v>39</v>
      </c>
      <c r="E123" s="62">
        <f>IFERROR(HLOOKUP(E$4,'D&amp;V'!BS143:CF144,2,FALSE),"")</f>
        <v>39</v>
      </c>
      <c r="F123" s="62">
        <f>IFERROR(HLOOKUP(F$4,'D&amp;V'!BT143:CG144,2,FALSE),"")</f>
        <v>48</v>
      </c>
      <c r="G123" s="62">
        <f>IFERROR(HLOOKUP(G$4,'D&amp;V'!BU143:CG144,2,FALSE),"")</f>
        <v>34</v>
      </c>
      <c r="H123" s="62">
        <f>IFERROR(HLOOKUP(H$4,'D&amp;V'!BV143:CG144,2,FALSE),"")</f>
        <v>44</v>
      </c>
      <c r="I123" s="62">
        <f>IFERROR(HLOOKUP(I$4,'D&amp;V'!BW143:CG144,2,FALSE),"")</f>
        <v>42</v>
      </c>
      <c r="J123" s="62">
        <f>IFERROR(HLOOKUP(J$4,'D&amp;V'!BX143:CG144,2,FALSE),"")</f>
        <v>41</v>
      </c>
      <c r="K123" s="62">
        <f>IFERROR(HLOOKUP(K$4,'D&amp;V'!BY143:CH144,2,FALSE),"")</f>
        <v>50</v>
      </c>
      <c r="L123" s="62">
        <f>IFERROR(HLOOKUP(L$4,'D&amp;V'!BZ143:CI144,2,FALSE),"")</f>
        <v>46</v>
      </c>
      <c r="M123" s="62">
        <f>IFERROR(HLOOKUP(M$4,'D&amp;V'!CA143:CJ144,2,FALSE),"")</f>
        <v>40</v>
      </c>
      <c r="N123" s="62">
        <f>IFERROR(HLOOKUP(N$4,'D&amp;V'!CB143:CK144,2,FALSE),"")</f>
        <v>41</v>
      </c>
      <c r="O123" s="62" t="str">
        <f>IFERROR(HLOOKUP(O$4,'D&amp;V'!CC143:CL144,2,FALSE),"")</f>
        <v/>
      </c>
      <c r="P123" s="62" t="str">
        <f>IFERROR(HLOOKUP(P$4,'D&amp;V'!CD143:CM144,2,FALSE),"")</f>
        <v/>
      </c>
      <c r="Q123" s="96" t="str">
        <f>IFERROR(HLOOKUP(Q$4,'D&amp;V'!CE143:CN144,2,FALSE),"")</f>
        <v/>
      </c>
      <c r="Z123" s="117"/>
      <c r="AA123" s="117"/>
      <c r="AB123" s="117"/>
      <c r="AC123" s="117"/>
    </row>
    <row r="124" spans="2:29" ht="7.5" customHeight="1" x14ac:dyDescent="0.25">
      <c r="B124" s="119"/>
      <c r="C124" s="1"/>
      <c r="Z124" s="117"/>
      <c r="AA124" s="117"/>
      <c r="AB124" s="117"/>
      <c r="AC124" s="117"/>
    </row>
    <row r="125" spans="2:29" x14ac:dyDescent="0.25">
      <c r="B125" s="119"/>
      <c r="C125" s="1" t="s">
        <v>1</v>
      </c>
      <c r="D125" s="121" t="s">
        <v>0</v>
      </c>
      <c r="E125" s="121"/>
      <c r="F125" s="121"/>
      <c r="G125" s="121" t="s">
        <v>258</v>
      </c>
      <c r="H125" s="121"/>
      <c r="I125" s="121"/>
      <c r="J125" s="121"/>
      <c r="K125" s="122" t="s">
        <v>251</v>
      </c>
      <c r="L125" s="122"/>
      <c r="M125" s="122"/>
      <c r="N125" s="130" t="str">
        <f>TEXT('D&amp;V'!CL6,"0,0")&amp;" ("&amp;TEXT('D&amp;V'!CL8,"dd-mmm")&amp;")"</f>
        <v>178 (21-Dec)</v>
      </c>
      <c r="O125" s="131"/>
      <c r="P125" s="132"/>
      <c r="Q125" s="97"/>
      <c r="Z125" s="117"/>
      <c r="AA125" s="117"/>
      <c r="AB125" s="117"/>
      <c r="AC125" s="117"/>
    </row>
    <row r="126" spans="2:29" ht="30" customHeight="1" x14ac:dyDescent="0.25">
      <c r="C126" s="1"/>
    </row>
    <row r="127" spans="2:29" x14ac:dyDescent="0.25">
      <c r="B127" s="119" t="s">
        <v>18</v>
      </c>
      <c r="C127" s="12" t="s">
        <v>20</v>
      </c>
      <c r="D127" s="3"/>
      <c r="E127" s="3"/>
      <c r="F127" s="3"/>
      <c r="G127" s="3"/>
      <c r="H127" s="3"/>
      <c r="I127" s="3"/>
      <c r="J127" s="3"/>
      <c r="K127" s="3"/>
      <c r="L127" s="3"/>
      <c r="M127" s="3"/>
      <c r="N127" s="3"/>
      <c r="O127" s="3"/>
      <c r="P127" s="3"/>
      <c r="Q127" s="3"/>
      <c r="R127" s="3"/>
      <c r="Z127" s="120" t="s">
        <v>36</v>
      </c>
      <c r="AA127" s="120"/>
      <c r="AB127" s="120"/>
      <c r="AC127" s="120"/>
    </row>
    <row r="128" spans="2:29" x14ac:dyDescent="0.25">
      <c r="B128" s="119"/>
      <c r="C128" s="1" t="s">
        <v>0</v>
      </c>
      <c r="D128" s="7">
        <v>0.8630408583757726</v>
      </c>
      <c r="E128" s="7">
        <v>0.85207585453410328</v>
      </c>
      <c r="F128" s="7">
        <v>0.82160617095422683</v>
      </c>
      <c r="G128" s="7">
        <v>0.81886438291881747</v>
      </c>
      <c r="H128" s="7">
        <v>0.86804004620716213</v>
      </c>
      <c r="I128" s="7">
        <v>0.86891241578440803</v>
      </c>
      <c r="J128" s="7">
        <v>0.86613281249999996</v>
      </c>
      <c r="K128" s="7">
        <v>0.85156464183605529</v>
      </c>
      <c r="L128" s="7">
        <v>0.85008205048058139</v>
      </c>
      <c r="M128" s="7">
        <v>0.8552100082356171</v>
      </c>
      <c r="N128" s="7">
        <v>0.84721788058768366</v>
      </c>
      <c r="O128" s="7">
        <v>0.8570925041121642</v>
      </c>
      <c r="P128" s="7">
        <v>0.8521715141483408</v>
      </c>
      <c r="Z128" s="120"/>
      <c r="AA128" s="120"/>
      <c r="AB128" s="120"/>
      <c r="AC128" s="120"/>
    </row>
    <row r="129" spans="2:29" ht="7.5" customHeight="1" x14ac:dyDescent="0.25">
      <c r="B129" s="119"/>
      <c r="C129" s="1"/>
      <c r="D129" s="31">
        <v>0.85</v>
      </c>
      <c r="E129" s="31">
        <v>0.85</v>
      </c>
      <c r="F129" s="31">
        <v>0.85</v>
      </c>
      <c r="G129" s="31">
        <v>0.85</v>
      </c>
      <c r="H129" s="31">
        <v>0.85</v>
      </c>
      <c r="I129" s="31">
        <v>0.85</v>
      </c>
      <c r="J129" s="31">
        <v>0.85</v>
      </c>
      <c r="K129" s="31">
        <v>0.85</v>
      </c>
      <c r="L129" s="31">
        <v>0.85</v>
      </c>
      <c r="M129" s="31">
        <v>0.85</v>
      </c>
      <c r="N129" s="31">
        <v>0.85</v>
      </c>
      <c r="O129" s="31">
        <v>0.85</v>
      </c>
      <c r="P129" s="31">
        <v>0.85</v>
      </c>
      <c r="Q129" s="31">
        <v>0.85</v>
      </c>
      <c r="Z129" s="120"/>
      <c r="AA129" s="120"/>
      <c r="AB129" s="120"/>
      <c r="AC129" s="120"/>
    </row>
    <row r="130" spans="2:29" x14ac:dyDescent="0.25">
      <c r="B130" s="119"/>
      <c r="C130" s="16" t="s">
        <v>251</v>
      </c>
      <c r="D130" s="70">
        <f>IFERROR(VLOOKUP(D$4,'Critical care'!$W$3:$AD$17,2,FALSE),"")</f>
        <v>0.8214008988067566</v>
      </c>
      <c r="E130" s="70">
        <f>IFERROR(VLOOKUP(E$4,'Critical care'!$W$3:$AD$17,2,FALSE),"")</f>
        <v>0.81303841676367872</v>
      </c>
      <c r="F130" s="70">
        <f>IFERROR(VLOOKUP(F$4,'Critical care'!$W$3:$AD$17,2,FALSE),"")</f>
        <v>0.80945519685346001</v>
      </c>
      <c r="G130" s="70">
        <f>IFERROR(VLOOKUP(G$4,'Critical care'!$W$3:$AD$17,2,FALSE),"")</f>
        <v>0.76777882205513781</v>
      </c>
      <c r="H130" s="70">
        <f>IFERROR(VLOOKUP(H$4,'Critical care'!$W$3:$AD$17,2,FALSE),"")</f>
        <v>0.832857422256992</v>
      </c>
      <c r="I130" s="70">
        <f>IFERROR(VLOOKUP(I$4,'Critical care'!$W$3:$AD$17,2,FALSE),"")</f>
        <v>0.8522935422268989</v>
      </c>
      <c r="J130" s="70">
        <f>IFERROR(VLOOKUP(J$4,'Critical care'!$W$3:$AD$17,2,FALSE),"")</f>
        <v>0.85241907413853113</v>
      </c>
      <c r="K130" s="70">
        <f>IFERROR(VLOOKUP(K$4,'Critical care'!$W$3:$AD$17,2,FALSE),"")</f>
        <v>0.85280763708331719</v>
      </c>
      <c r="L130" s="70">
        <f>IFERROR(VLOOKUP(L$4,'Critical care'!$W$3:$AD$17,2,FALSE),"")</f>
        <v>0.85627029534560073</v>
      </c>
      <c r="M130" s="70">
        <f>IFERROR(VLOOKUP(M$4,'Critical care'!$W$3:$AD$17,2,FALSE),"")</f>
        <v>0.85657153950689191</v>
      </c>
      <c r="N130" s="70">
        <f>IFERROR(VLOOKUP(N$4,'Critical care'!$W$3:$AD$17,2,FALSE),"")</f>
        <v>0.85114622057001244</v>
      </c>
      <c r="O130" s="70" t="str">
        <f>IFERROR(VLOOKUP(O$4,'Critical care'!$W$3:$AD$17,2,FALSE),"")</f>
        <v/>
      </c>
      <c r="P130" s="70" t="str">
        <f>IFERROR(VLOOKUP(P$4,'Critical care'!$W$3:$AD$17,2,FALSE),"")</f>
        <v/>
      </c>
      <c r="Q130" s="99" t="str">
        <f>IFERROR(VLOOKUP(Q$4,'Critical care'!$W$3:$AD$17,2,FALSE),"")</f>
        <v/>
      </c>
      <c r="Z130" s="120"/>
      <c r="AA130" s="120"/>
      <c r="AB130" s="120"/>
      <c r="AC130" s="120"/>
    </row>
    <row r="131" spans="2:29" ht="15" customHeight="1" x14ac:dyDescent="0.25">
      <c r="B131" s="119"/>
      <c r="C131" s="1" t="s">
        <v>2</v>
      </c>
      <c r="D131" s="67">
        <f>IFERROR(VLOOKUP(D$4,'Critical care'!$W$3:$AD$17,3,FALSE),"")</f>
        <v>0.89990783410138253</v>
      </c>
      <c r="E131" s="67">
        <f>IFERROR(VLOOKUP(E$4,'Critical care'!$W$3:$AD$17,3,FALSE),"")</f>
        <v>0.87301879837817908</v>
      </c>
      <c r="F131" s="67">
        <f>IFERROR(VLOOKUP(F$4,'Critical care'!$W$3:$AD$17,3,FALSE),"")</f>
        <v>0.87479131886477457</v>
      </c>
      <c r="G131" s="67">
        <f>IFERROR(VLOOKUP(G$4,'Critical care'!$W$3:$AD$17,3,FALSE),"")</f>
        <v>0.83286752375628847</v>
      </c>
      <c r="H131" s="67">
        <f>IFERROR(VLOOKUP(H$4,'Critical care'!$W$3:$AD$17,3,FALSE),"")</f>
        <v>0.88049962714392249</v>
      </c>
      <c r="I131" s="67">
        <f>IFERROR(VLOOKUP(I$4,'Critical care'!$W$3:$AD$17,3,FALSE),"")</f>
        <v>0.89906890130353823</v>
      </c>
      <c r="J131" s="67">
        <f>IFERROR(VLOOKUP(J$4,'Critical care'!$W$3:$AD$17,3,FALSE),"")</f>
        <v>0.90917380995805219</v>
      </c>
      <c r="K131" s="67">
        <f>IFERROR(VLOOKUP(K$4,'Critical care'!$W$3:$AD$17,3,FALSE),"")</f>
        <v>0.90021929824561409</v>
      </c>
      <c r="L131" s="67">
        <f>IFERROR(VLOOKUP(L$4,'Critical care'!$W$3:$AD$17,3,FALSE),"")</f>
        <v>0.89851932105453236</v>
      </c>
      <c r="M131" s="67">
        <f>IFERROR(VLOOKUP(M$4,'Critical care'!$W$3:$AD$17,3,FALSE),"")</f>
        <v>0.91371681415929207</v>
      </c>
      <c r="N131" s="67">
        <f>IFERROR(VLOOKUP(N$4,'Critical care'!$W$3:$AD$17,3,FALSE),"")</f>
        <v>0.90467593428416682</v>
      </c>
      <c r="O131" s="67" t="str">
        <f>IFERROR(VLOOKUP(O$4,'Critical care'!$W$3:$AD$17,3,FALSE),"")</f>
        <v/>
      </c>
      <c r="P131" s="67" t="str">
        <f>IFERROR(VLOOKUP(P$4,'Critical care'!$W$3:$AD$17,3,FALSE),"")</f>
        <v/>
      </c>
      <c r="Q131" s="100" t="str">
        <f>IFERROR(VLOOKUP(Q$4,'Critical care'!$W$3:$AD$17,3,FALSE),"")</f>
        <v/>
      </c>
      <c r="Z131" s="117" t="s">
        <v>341</v>
      </c>
      <c r="AA131" s="117"/>
      <c r="AB131" s="117"/>
      <c r="AC131" s="117"/>
    </row>
    <row r="132" spans="2:29" x14ac:dyDescent="0.25">
      <c r="B132" s="119"/>
      <c r="C132" s="1" t="s">
        <v>29</v>
      </c>
      <c r="D132" s="67">
        <f>IFERROR(VLOOKUP(D$4,'Critical care'!$W$3:$AD$17,4,FALSE),"")</f>
        <v>0.77935222672064774</v>
      </c>
      <c r="E132" s="67">
        <f>IFERROR(VLOOKUP(E$4,'Critical care'!$W$3:$AD$17,4,FALSE),"")</f>
        <v>0.79121993625036224</v>
      </c>
      <c r="F132" s="67">
        <f>IFERROR(VLOOKUP(F$4,'Critical care'!$W$3:$AD$17,4,FALSE),"")</f>
        <v>0.79644097222222221</v>
      </c>
      <c r="G132" s="67">
        <f>IFERROR(VLOOKUP(G$4,'Critical care'!$W$3:$AD$17,4,FALSE),"")</f>
        <v>0.76077114064553819</v>
      </c>
      <c r="H132" s="67">
        <f>IFERROR(VLOOKUP(H$4,'Critical care'!$W$3:$AD$17,4,FALSE),"")</f>
        <v>0.82305669199298659</v>
      </c>
      <c r="I132" s="67">
        <f>IFERROR(VLOOKUP(I$4,'Critical care'!$W$3:$AD$17,4,FALSE),"")</f>
        <v>0.84001148930058878</v>
      </c>
      <c r="J132" s="67">
        <f>IFERROR(VLOOKUP(J$4,'Critical care'!$W$3:$AD$17,4,FALSE),"")</f>
        <v>0.8218961300532297</v>
      </c>
      <c r="K132" s="67">
        <f>IFERROR(VLOOKUP(K$4,'Critical care'!$W$3:$AD$17,4,FALSE),"")</f>
        <v>0.84553314121037459</v>
      </c>
      <c r="L132" s="67">
        <f>IFERROR(VLOOKUP(L$4,'Critical care'!$W$3:$AD$17,4,FALSE),"")</f>
        <v>0.84152847873107428</v>
      </c>
      <c r="M132" s="67">
        <f>IFERROR(VLOOKUP(M$4,'Critical care'!$W$3:$AD$17,4,FALSE),"")</f>
        <v>0.83931648477886267</v>
      </c>
      <c r="N132" s="67">
        <f>IFERROR(VLOOKUP(N$4,'Critical care'!$W$3:$AD$17,4,FALSE),"")</f>
        <v>0.84789222077357673</v>
      </c>
      <c r="O132" s="67" t="str">
        <f>IFERROR(VLOOKUP(O$4,'Critical care'!$W$3:$AD$17,4,FALSE),"")</f>
        <v/>
      </c>
      <c r="P132" s="67" t="str">
        <f>IFERROR(VLOOKUP(P$4,'Critical care'!$W$3:$AD$17,4,FALSE),"")</f>
        <v/>
      </c>
      <c r="Q132" s="100" t="str">
        <f>IFERROR(VLOOKUP(Q$4,'Critical care'!$W$3:$AD$17,4,FALSE),"")</f>
        <v/>
      </c>
      <c r="Z132" s="117"/>
      <c r="AA132" s="117"/>
      <c r="AB132" s="117"/>
      <c r="AC132" s="117"/>
    </row>
    <row r="133" spans="2:29" x14ac:dyDescent="0.25">
      <c r="B133" s="119"/>
      <c r="C133" s="1" t="s">
        <v>3</v>
      </c>
      <c r="D133" s="67">
        <f>IFERROR(VLOOKUP(D$4,'Critical care'!$W$3:$AD$17,5,FALSE),"")</f>
        <v>0.80757763975155283</v>
      </c>
      <c r="E133" s="67">
        <f>IFERROR(VLOOKUP(E$4,'Critical care'!$W$3:$AD$17,5,FALSE),"")</f>
        <v>0.78733988309911707</v>
      </c>
      <c r="F133" s="67">
        <f>IFERROR(VLOOKUP(F$4,'Critical care'!$W$3:$AD$17,5,FALSE),"")</f>
        <v>0.77931636726546905</v>
      </c>
      <c r="G133" s="67">
        <f>IFERROR(VLOOKUP(G$4,'Critical care'!$W$3:$AD$17,5,FALSE),"")</f>
        <v>0.74475000000000002</v>
      </c>
      <c r="H133" s="67">
        <f>IFERROR(VLOOKUP(H$4,'Critical care'!$W$3:$AD$17,5,FALSE),"")</f>
        <v>0.81941674975074774</v>
      </c>
      <c r="I133" s="67">
        <f>IFERROR(VLOOKUP(I$4,'Critical care'!$W$3:$AD$17,5,FALSE),"")</f>
        <v>0.83381484738098233</v>
      </c>
      <c r="J133" s="67">
        <f>IFERROR(VLOOKUP(J$4,'Critical care'!$W$3:$AD$17,5,FALSE),"")</f>
        <v>0.83763654419066536</v>
      </c>
      <c r="K133" s="67">
        <f>IFERROR(VLOOKUP(K$4,'Critical care'!$W$3:$AD$17,5,FALSE),"")</f>
        <v>0.82841856414084858</v>
      </c>
      <c r="L133" s="67">
        <f>IFERROR(VLOOKUP(L$4,'Critical care'!$W$3:$AD$17,5,FALSE),"")</f>
        <v>0.82779156327543424</v>
      </c>
      <c r="M133" s="67">
        <f>IFERROR(VLOOKUP(M$4,'Critical care'!$W$3:$AD$17,5,FALSE),"")</f>
        <v>0.81818181818181823</v>
      </c>
      <c r="N133" s="67">
        <f>IFERROR(VLOOKUP(N$4,'Critical care'!$W$3:$AD$17,5,FALSE),"")</f>
        <v>0.81116625310173696</v>
      </c>
      <c r="O133" s="67" t="str">
        <f>IFERROR(VLOOKUP(O$4,'Critical care'!$W$3:$AD$17,5,FALSE),"")</f>
        <v/>
      </c>
      <c r="P133" s="67" t="str">
        <f>IFERROR(VLOOKUP(P$4,'Critical care'!$W$3:$AD$17,5,FALSE),"")</f>
        <v/>
      </c>
      <c r="Q133" s="100" t="str">
        <f>IFERROR(VLOOKUP(Q$4,'Critical care'!$W$3:$AD$17,5,FALSE),"")</f>
        <v/>
      </c>
      <c r="Z133" s="117"/>
      <c r="AA133" s="117"/>
      <c r="AB133" s="117"/>
      <c r="AC133" s="117"/>
    </row>
    <row r="134" spans="2:29" x14ac:dyDescent="0.25">
      <c r="B134" s="119"/>
      <c r="C134" s="1" t="s">
        <v>267</v>
      </c>
      <c r="D134" s="67">
        <f>IFERROR(VLOOKUP(D$4,'Critical care'!$W$3:$AD$17,6,FALSE),"")</f>
        <v>0.83380018674136325</v>
      </c>
      <c r="E134" s="67">
        <f>IFERROR(VLOOKUP(E$4,'Critical care'!$W$3:$AD$17,6,FALSE),"")</f>
        <v>0.83089380255372158</v>
      </c>
      <c r="F134" s="67">
        <f>IFERROR(VLOOKUP(F$4,'Critical care'!$W$3:$AD$17,6,FALSE),"")</f>
        <v>0.82728133880644139</v>
      </c>
      <c r="G134" s="67">
        <f>IFERROR(VLOOKUP(G$4,'Critical care'!$W$3:$AD$17,6,FALSE),"")</f>
        <v>0.78014635698377344</v>
      </c>
      <c r="H134" s="67">
        <f>IFERROR(VLOOKUP(H$4,'Critical care'!$W$3:$AD$17,6,FALSE),"")</f>
        <v>0.84551548037025215</v>
      </c>
      <c r="I134" s="67">
        <f>IFERROR(VLOOKUP(I$4,'Critical care'!$W$3:$AD$17,6,FALSE),"")</f>
        <v>0.86846275752773372</v>
      </c>
      <c r="J134" s="67">
        <f>IFERROR(VLOOKUP(J$4,'Critical care'!$W$3:$AD$17,6,FALSE),"")</f>
        <v>0.87143761874604175</v>
      </c>
      <c r="K134" s="67">
        <f>IFERROR(VLOOKUP(K$4,'Critical care'!$W$3:$AD$17,6,FALSE),"")</f>
        <v>0.86139564660691426</v>
      </c>
      <c r="L134" s="67">
        <f>IFERROR(VLOOKUP(L$4,'Critical care'!$W$3:$AD$17,6,FALSE),"")</f>
        <v>0.88459079283887465</v>
      </c>
      <c r="M134" s="67">
        <f>IFERROR(VLOOKUP(M$4,'Critical care'!$W$3:$AD$17,6,FALSE),"")</f>
        <v>0.90480769230769231</v>
      </c>
      <c r="N134" s="67">
        <f>IFERROR(VLOOKUP(N$4,'Critical care'!$W$3:$AD$17,6,FALSE),"")</f>
        <v>0.87579821200510855</v>
      </c>
      <c r="O134" s="67" t="str">
        <f>IFERROR(VLOOKUP(O$4,'Critical care'!$W$3:$AD$17,6,FALSE),"")</f>
        <v/>
      </c>
      <c r="P134" s="67" t="str">
        <f>IFERROR(VLOOKUP(P$4,'Critical care'!$W$3:$AD$17,6,FALSE),"")</f>
        <v/>
      </c>
      <c r="Q134" s="100" t="str">
        <f>IFERROR(VLOOKUP(Q$4,'Critical care'!$W$3:$AD$17,6,FALSE),"")</f>
        <v/>
      </c>
      <c r="Z134" s="117"/>
      <c r="AA134" s="117"/>
      <c r="AB134" s="117"/>
      <c r="AC134" s="117"/>
    </row>
    <row r="135" spans="2:29" x14ac:dyDescent="0.25">
      <c r="B135" s="119"/>
      <c r="C135" s="11" t="s">
        <v>275</v>
      </c>
      <c r="D135" s="67">
        <f>IFERROR(VLOOKUP(D$4,'Critical care'!$W$3:$AD$17,7,FALSE),"")</f>
        <v>0.79257246376811596</v>
      </c>
      <c r="E135" s="67">
        <f>IFERROR(VLOOKUP(E$4,'Critical care'!$W$3:$AD$17,7,FALSE),"")</f>
        <v>0.80136986301369861</v>
      </c>
      <c r="F135" s="67">
        <f>IFERROR(VLOOKUP(F$4,'Critical care'!$W$3:$AD$17,7,FALSE),"")</f>
        <v>0.77428180574555405</v>
      </c>
      <c r="G135" s="67">
        <f>IFERROR(VLOOKUP(G$4,'Critical care'!$W$3:$AD$17,7,FALSE),"")</f>
        <v>0.69619091326296467</v>
      </c>
      <c r="H135" s="67">
        <f>IFERROR(VLOOKUP(H$4,'Critical care'!$W$3:$AD$17,7,FALSE),"")</f>
        <v>0.7781818181818182</v>
      </c>
      <c r="I135" s="67">
        <f>IFERROR(VLOOKUP(I$4,'Critical care'!$W$3:$AD$17,7,FALSE),"")</f>
        <v>0.82081447963800902</v>
      </c>
      <c r="J135" s="67">
        <f>IFERROR(VLOOKUP(J$4,'Critical care'!$W$3:$AD$17,7,FALSE),"")</f>
        <v>0.83431416930737889</v>
      </c>
      <c r="K135" s="67">
        <f>IFERROR(VLOOKUP(K$4,'Critical care'!$W$3:$AD$17,7,FALSE),"")</f>
        <v>0.83469945355191255</v>
      </c>
      <c r="L135" s="67">
        <f>IFERROR(VLOOKUP(L$4,'Critical care'!$W$3:$AD$17,7,FALSE),"")</f>
        <v>0.860444041685546</v>
      </c>
      <c r="M135" s="67">
        <f>IFERROR(VLOOKUP(M$4,'Critical care'!$W$3:$AD$17,7,FALSE),"")</f>
        <v>0.84224841341795109</v>
      </c>
      <c r="N135" s="67">
        <f>IFERROR(VLOOKUP(N$4,'Critical care'!$W$3:$AD$17,7,FALSE),"")</f>
        <v>0.83789954337899542</v>
      </c>
      <c r="O135" s="67" t="str">
        <f>IFERROR(VLOOKUP(O$4,'Critical care'!$W$3:$AD$17,7,FALSE),"")</f>
        <v/>
      </c>
      <c r="P135" s="67" t="str">
        <f>IFERROR(VLOOKUP(P$4,'Critical care'!$W$3:$AD$17,7,FALSE),"")</f>
        <v/>
      </c>
      <c r="Q135" s="100" t="str">
        <f>IFERROR(VLOOKUP(Q$4,'Critical care'!$W$3:$AD$17,7,FALSE),"")</f>
        <v/>
      </c>
      <c r="Z135" s="117"/>
      <c r="AA135" s="117"/>
      <c r="AB135" s="117"/>
      <c r="AC135" s="117"/>
    </row>
    <row r="136" spans="2:29" ht="7.5" customHeight="1" x14ac:dyDescent="0.25">
      <c r="B136" s="119"/>
      <c r="Z136" s="117"/>
      <c r="AA136" s="117"/>
      <c r="AB136" s="117"/>
      <c r="AC136" s="117"/>
    </row>
    <row r="137" spans="2:29" x14ac:dyDescent="0.25">
      <c r="B137" s="119"/>
      <c r="C137" s="12" t="s">
        <v>21</v>
      </c>
      <c r="Z137" s="117"/>
      <c r="AA137" s="117"/>
      <c r="AB137" s="117"/>
      <c r="AC137" s="117"/>
    </row>
    <row r="138" spans="2:29" x14ac:dyDescent="0.25">
      <c r="B138" s="119"/>
      <c r="C138" s="1" t="s">
        <v>0</v>
      </c>
      <c r="D138" s="14">
        <v>503.28571428571428</v>
      </c>
      <c r="E138" s="14">
        <v>541.57142857142856</v>
      </c>
      <c r="F138" s="14">
        <v>650.85714285714289</v>
      </c>
      <c r="G138" s="14">
        <v>661.71428571428567</v>
      </c>
      <c r="H138" s="14">
        <v>489.57142857142856</v>
      </c>
      <c r="I138" s="14">
        <v>486.42857142857144</v>
      </c>
      <c r="J138" s="14">
        <v>489.57142857142856</v>
      </c>
      <c r="K138" s="14">
        <v>541.42857142857144</v>
      </c>
      <c r="L138" s="14">
        <v>548.14285714285711</v>
      </c>
      <c r="M138" s="14">
        <v>527.42857142857144</v>
      </c>
      <c r="N138" s="14">
        <v>558.57142857142856</v>
      </c>
      <c r="O138" s="14">
        <v>521.28571428571433</v>
      </c>
      <c r="P138" s="14">
        <v>535.85714285714289</v>
      </c>
      <c r="Z138" s="117"/>
      <c r="AA138" s="117"/>
      <c r="AB138" s="117"/>
      <c r="AC138" s="117"/>
    </row>
    <row r="139" spans="2:29" ht="7.5" customHeight="1" x14ac:dyDescent="0.25">
      <c r="B139" s="119"/>
      <c r="C139" s="1"/>
      <c r="Z139" s="117"/>
      <c r="AA139" s="117"/>
      <c r="AB139" s="117"/>
      <c r="AC139" s="117"/>
    </row>
    <row r="140" spans="2:29" x14ac:dyDescent="0.25">
      <c r="B140" s="119"/>
      <c r="C140" s="16" t="s">
        <v>251</v>
      </c>
      <c r="D140" s="102">
        <f>IFERROR(VLOOKUP(D$4,'Critical care'!$AZ$5:$BG$19,2,FALSE),"")</f>
        <v>658.57142857142856</v>
      </c>
      <c r="E140" s="102">
        <f>IFERROR(VLOOKUP(E$4,'Critical care'!$AZ$5:$BG$19,2,FALSE),"")</f>
        <v>688.28571428571433</v>
      </c>
      <c r="F140" s="102">
        <f>IFERROR(VLOOKUP(F$4,'Critical care'!$AZ$5:$BG$19,2,FALSE),"")</f>
        <v>699</v>
      </c>
      <c r="G140" s="102">
        <f>IFERROR(VLOOKUP(G$4,'Critical care'!$AZ$5:$BG$19,2,FALSE),"")</f>
        <v>847.14285714285711</v>
      </c>
      <c r="H140" s="102">
        <f>IFERROR(VLOOKUP(H$4,'Critical care'!$AZ$5:$BG$19,2,FALSE),"")</f>
        <v>610.42857142857144</v>
      </c>
      <c r="I140" s="102">
        <f>IFERROR(VLOOKUP(I$4,'Critical care'!$AZ$5:$BG$19,2,FALSE),"")</f>
        <v>541.42857142857144</v>
      </c>
      <c r="J140" s="102">
        <f>IFERROR(VLOOKUP(J$4,'Critical care'!$AZ$5:$BG$19,2,FALSE),"")</f>
        <v>545.14285714285711</v>
      </c>
      <c r="K140" s="102">
        <f>IFERROR(VLOOKUP(K$4,'Critical care'!$AZ$5:$BG$19,2,FALSE),"")</f>
        <v>541.85714285714289</v>
      </c>
      <c r="L140" s="102">
        <f>IFERROR(VLOOKUP(L$4,'Critical care'!$AZ$5:$BG$19,2,FALSE),"")</f>
        <v>531.14285714285711</v>
      </c>
      <c r="M140" s="102">
        <f>IFERROR(VLOOKUP(M$4,'Critical care'!$AZ$5:$BG$19,2,FALSE),"")</f>
        <v>527.71428571428567</v>
      </c>
      <c r="N140" s="102">
        <f>IFERROR(VLOOKUP(N$4,'Critical care'!$AZ$5:$BG$19,2,FALSE),"")</f>
        <v>549.14285714285711</v>
      </c>
      <c r="O140" s="102" t="str">
        <f>IFERROR(VLOOKUP(O$4,'Critical care'!$AZ$5:$BG$19,2,FALSE),"")</f>
        <v/>
      </c>
      <c r="P140" s="102" t="str">
        <f>IFERROR(VLOOKUP(P$4,'Critical care'!$AZ$5:$BG$19,2,FALSE),"")</f>
        <v/>
      </c>
      <c r="Q140" s="101" t="str">
        <f>IFERROR(VLOOKUP(Q$4,'Critical care'!$AZ$5:$BG$19,2,FALSE),"")</f>
        <v/>
      </c>
      <c r="Z140" s="117"/>
      <c r="AA140" s="117"/>
      <c r="AB140" s="117"/>
      <c r="AC140" s="117"/>
    </row>
    <row r="141" spans="2:29" x14ac:dyDescent="0.25">
      <c r="B141" s="119"/>
      <c r="C141" s="1" t="s">
        <v>2</v>
      </c>
      <c r="D141" s="68">
        <f>IFERROR(VLOOKUP(D$4,'Critical care'!$AZ$5:$BG$19,3,FALSE),"")</f>
        <v>77.571428571428569</v>
      </c>
      <c r="E141" s="68">
        <f>IFERROR(VLOOKUP(E$4,'Critical care'!$AZ$5:$BG$19,3,FALSE),"")</f>
        <v>98.428571428571431</v>
      </c>
      <c r="F141" s="68">
        <f>IFERROR(VLOOKUP(F$4,'Critical care'!$AZ$5:$BG$19,3,FALSE),"")</f>
        <v>96.428571428571431</v>
      </c>
      <c r="G141" s="68">
        <f>IFERROR(VLOOKUP(G$4,'Critical care'!$AZ$5:$BG$19,3,FALSE),"")</f>
        <v>128.14285714285714</v>
      </c>
      <c r="H141" s="68">
        <f>IFERROR(VLOOKUP(H$4,'Critical care'!$AZ$5:$BG$19,3,FALSE),"")</f>
        <v>91.571428571428569</v>
      </c>
      <c r="I141" s="68">
        <f>IFERROR(VLOOKUP(I$4,'Critical care'!$AZ$5:$BG$19,3,FALSE),"")</f>
        <v>77.428571428571431</v>
      </c>
      <c r="J141" s="68">
        <f>IFERROR(VLOOKUP(J$4,'Critical care'!$AZ$5:$BG$19,3,FALSE),"")</f>
        <v>71.142857142857139</v>
      </c>
      <c r="K141" s="68">
        <f>IFERROR(VLOOKUP(K$4,'Critical care'!$AZ$5:$BG$19,3,FALSE),"")</f>
        <v>78</v>
      </c>
      <c r="L141" s="68">
        <f>IFERROR(VLOOKUP(L$4,'Critical care'!$AZ$5:$BG$19,3,FALSE),"")</f>
        <v>80.285714285714292</v>
      </c>
      <c r="M141" s="68">
        <f>IFERROR(VLOOKUP(M$4,'Critical care'!$AZ$5:$BG$19,3,FALSE),"")</f>
        <v>66.857142857142861</v>
      </c>
      <c r="N141" s="68">
        <f>IFERROR(VLOOKUP(N$4,'Critical care'!$AZ$5:$BG$19,3,FALSE),"")</f>
        <v>75.428571428571431</v>
      </c>
      <c r="O141" s="68" t="str">
        <f>IFERROR(VLOOKUP(O$4,'Critical care'!$AZ$5:$BG$19,3,FALSE),"")</f>
        <v/>
      </c>
      <c r="P141" s="68" t="str">
        <f>IFERROR(VLOOKUP(P$4,'Critical care'!$AZ$5:$BG$19,3,FALSE),"")</f>
        <v/>
      </c>
      <c r="Q141" s="98" t="str">
        <f>IFERROR(VLOOKUP(Q$4,'Critical care'!$AZ$5:$BG$19,3,FALSE),"")</f>
        <v/>
      </c>
      <c r="Z141" s="117"/>
      <c r="AA141" s="117"/>
      <c r="AB141" s="117"/>
      <c r="AC141" s="117"/>
    </row>
    <row r="142" spans="2:29" x14ac:dyDescent="0.25">
      <c r="B142" s="119"/>
      <c r="C142" s="1" t="s">
        <v>29</v>
      </c>
      <c r="D142" s="68">
        <f>IFERROR(VLOOKUP(D$4,'Critical care'!$AZ$5:$BG$19,4,FALSE),"")</f>
        <v>218</v>
      </c>
      <c r="E142" s="68">
        <f>IFERROR(VLOOKUP(E$4,'Critical care'!$AZ$5:$BG$19,4,FALSE),"")</f>
        <v>205.85714285714286</v>
      </c>
      <c r="F142" s="68">
        <f>IFERROR(VLOOKUP(F$4,'Critical care'!$AZ$5:$BG$19,4,FALSE),"")</f>
        <v>201</v>
      </c>
      <c r="G142" s="68">
        <f>IFERROR(VLOOKUP(G$4,'Critical care'!$AZ$5:$BG$19,4,FALSE),"")</f>
        <v>234</v>
      </c>
      <c r="H142" s="68">
        <f>IFERROR(VLOOKUP(H$4,'Critical care'!$AZ$5:$BG$19,4,FALSE),"")</f>
        <v>173</v>
      </c>
      <c r="I142" s="68">
        <f>IFERROR(VLOOKUP(I$4,'Critical care'!$AZ$5:$BG$19,4,FALSE),"")</f>
        <v>159.14285714285714</v>
      </c>
      <c r="J142" s="68">
        <f>IFERROR(VLOOKUP(J$4,'Critical care'!$AZ$5:$BG$19,4,FALSE),"")</f>
        <v>176.85714285714286</v>
      </c>
      <c r="K142" s="68">
        <f>IFERROR(VLOOKUP(K$4,'Critical care'!$AZ$5:$BG$19,4,FALSE),"")</f>
        <v>153.14285714285714</v>
      </c>
      <c r="L142" s="68">
        <f>IFERROR(VLOOKUP(L$4,'Critical care'!$AZ$5:$BG$19,4,FALSE),"")</f>
        <v>157</v>
      </c>
      <c r="M142" s="68">
        <f>IFERROR(VLOOKUP(M$4,'Critical care'!$AZ$5:$BG$19,4,FALSE),"")</f>
        <v>159.85714285714286</v>
      </c>
      <c r="N142" s="68">
        <f>IFERROR(VLOOKUP(N$4,'Critical care'!$AZ$5:$BG$19,4,FALSE),"")</f>
        <v>150</v>
      </c>
      <c r="O142" s="68" t="str">
        <f>IFERROR(VLOOKUP(O$4,'Critical care'!$AZ$5:$BG$19,4,FALSE),"")</f>
        <v/>
      </c>
      <c r="P142" s="68" t="str">
        <f>IFERROR(VLOOKUP(P$4,'Critical care'!$AZ$5:$BG$19,4,FALSE),"")</f>
        <v/>
      </c>
      <c r="Q142" s="98" t="str">
        <f>IFERROR(VLOOKUP(Q$4,'Critical care'!$AZ$5:$BG$19,4,FALSE),"")</f>
        <v/>
      </c>
      <c r="Z142" s="117"/>
      <c r="AA142" s="117"/>
      <c r="AB142" s="117"/>
      <c r="AC142" s="117"/>
    </row>
    <row r="143" spans="2:29" x14ac:dyDescent="0.25">
      <c r="B143" s="119"/>
      <c r="C143" s="1" t="s">
        <v>3</v>
      </c>
      <c r="D143" s="68">
        <f>IFERROR(VLOOKUP(D$4,'Critical care'!$AZ$5:$BG$19,5,FALSE),"")</f>
        <v>221.28571428571428</v>
      </c>
      <c r="E143" s="68">
        <f>IFERROR(VLOOKUP(E$4,'Critical care'!$AZ$5:$BG$19,5,FALSE),"")</f>
        <v>244.28571428571428</v>
      </c>
      <c r="F143" s="68">
        <f>IFERROR(VLOOKUP(F$4,'Critical care'!$AZ$5:$BG$19,5,FALSE),"")</f>
        <v>252.71428571428572</v>
      </c>
      <c r="G143" s="68">
        <f>IFERROR(VLOOKUP(G$4,'Critical care'!$AZ$5:$BG$19,5,FALSE),"")</f>
        <v>291.71428571428572</v>
      </c>
      <c r="H143" s="68">
        <f>IFERROR(VLOOKUP(H$4,'Critical care'!$AZ$5:$BG$19,5,FALSE),"")</f>
        <v>207</v>
      </c>
      <c r="I143" s="68">
        <f>IFERROR(VLOOKUP(I$4,'Critical care'!$AZ$5:$BG$19,5,FALSE),"")</f>
        <v>189</v>
      </c>
      <c r="J143" s="68">
        <f>IFERROR(VLOOKUP(J$4,'Critical care'!$AZ$5:$BG$19,5,FALSE),"")</f>
        <v>186.85714285714286</v>
      </c>
      <c r="K143" s="68">
        <f>IFERROR(VLOOKUP(K$4,'Critical care'!$AZ$5:$BG$19,5,FALSE),"")</f>
        <v>197</v>
      </c>
      <c r="L143" s="68">
        <f>IFERROR(VLOOKUP(L$4,'Critical care'!$AZ$5:$BG$19,5,FALSE),"")</f>
        <v>198.28571428571428</v>
      </c>
      <c r="M143" s="68">
        <f>IFERROR(VLOOKUP(M$4,'Critical care'!$AZ$5:$BG$19,5,FALSE),"")</f>
        <v>208.85714285714286</v>
      </c>
      <c r="N143" s="68">
        <f>IFERROR(VLOOKUP(N$4,'Critical care'!$AZ$5:$BG$19,5,FALSE),"")</f>
        <v>217.42857142857142</v>
      </c>
      <c r="O143" s="68" t="str">
        <f>IFERROR(VLOOKUP(O$4,'Critical care'!$AZ$5:$BG$19,5,FALSE),"")</f>
        <v/>
      </c>
      <c r="P143" s="68" t="str">
        <f>IFERROR(VLOOKUP(P$4,'Critical care'!$AZ$5:$BG$19,5,FALSE),"")</f>
        <v/>
      </c>
      <c r="Q143" s="98" t="str">
        <f>IFERROR(VLOOKUP(Q$4,'Critical care'!$AZ$5:$BG$19,5,FALSE),"")</f>
        <v/>
      </c>
      <c r="Z143" s="117"/>
      <c r="AA143" s="117"/>
      <c r="AB143" s="117"/>
      <c r="AC143" s="117"/>
    </row>
    <row r="144" spans="2:29" x14ac:dyDescent="0.25">
      <c r="B144" s="52"/>
      <c r="C144" s="1" t="s">
        <v>267</v>
      </c>
      <c r="D144" s="68">
        <f>IFERROR(VLOOKUP(D$4,'Critical care'!$AZ$5:$BG$19,6,FALSE),"")</f>
        <v>76.285714285714292</v>
      </c>
      <c r="E144" s="68">
        <f>IFERROR(VLOOKUP(E$4,'Critical care'!$AZ$5:$BG$19,6,FALSE),"")</f>
        <v>77.571428571428569</v>
      </c>
      <c r="F144" s="68">
        <f>IFERROR(VLOOKUP(F$4,'Critical care'!$AZ$5:$BG$19,6,FALSE),"")</f>
        <v>78.142857142857139</v>
      </c>
      <c r="G144" s="68">
        <f>IFERROR(VLOOKUP(G$4,'Critical care'!$AZ$5:$BG$19,6,FALSE),"")</f>
        <v>98.714285714285708</v>
      </c>
      <c r="H144" s="68">
        <f>IFERROR(VLOOKUP(H$4,'Critical care'!$AZ$5:$BG$19,6,FALSE),"")</f>
        <v>69.142857142857139</v>
      </c>
      <c r="I144" s="68">
        <f>IFERROR(VLOOKUP(I$4,'Critical care'!$AZ$5:$BG$19,6,FALSE),"")</f>
        <v>59.285714285714285</v>
      </c>
      <c r="J144" s="68">
        <f>IFERROR(VLOOKUP(J$4,'Critical care'!$AZ$5:$BG$19,6,FALSE),"")</f>
        <v>58</v>
      </c>
      <c r="K144" s="68">
        <f>IFERROR(VLOOKUP(K$4,'Critical care'!$AZ$5:$BG$19,6,FALSE),"")</f>
        <v>61.857142857142854</v>
      </c>
      <c r="L144" s="68">
        <f>IFERROR(VLOOKUP(L$4,'Critical care'!$AZ$5:$BG$19,6,FALSE),"")</f>
        <v>51.571428571428569</v>
      </c>
      <c r="M144" s="68">
        <f>IFERROR(VLOOKUP(M$4,'Critical care'!$AZ$5:$BG$19,6,FALSE),"")</f>
        <v>42.428571428571431</v>
      </c>
      <c r="N144" s="68">
        <f>IFERROR(VLOOKUP(N$4,'Critical care'!$AZ$5:$BG$19,6,FALSE),"")</f>
        <v>55.571428571428569</v>
      </c>
      <c r="O144" s="68" t="str">
        <f>IFERROR(VLOOKUP(O$4,'Critical care'!$AZ$5:$BG$19,6,FALSE),"")</f>
        <v/>
      </c>
      <c r="P144" s="68" t="str">
        <f>IFERROR(VLOOKUP(P$4,'Critical care'!$AZ$5:$BG$19,6,FALSE),"")</f>
        <v/>
      </c>
      <c r="Q144" s="98" t="str">
        <f>IFERROR(VLOOKUP(Q$4,'Critical care'!$AZ$5:$BG$19,6,FALSE),"")</f>
        <v/>
      </c>
      <c r="Z144" s="51"/>
      <c r="AA144" s="51"/>
      <c r="AB144" s="51"/>
      <c r="AC144" s="51"/>
    </row>
    <row r="145" spans="2:29" x14ac:dyDescent="0.25">
      <c r="B145" s="52"/>
      <c r="C145" s="11" t="s">
        <v>275</v>
      </c>
      <c r="D145" s="68">
        <f>IFERROR(VLOOKUP(D$4,'Critical care'!$AZ$5:$BG$19,7,FALSE),"")</f>
        <v>65.428571428571431</v>
      </c>
      <c r="E145" s="68">
        <f>IFERROR(VLOOKUP(E$4,'Critical care'!$AZ$5:$BG$19,7,FALSE),"")</f>
        <v>62.142857142857146</v>
      </c>
      <c r="F145" s="68">
        <f>IFERROR(VLOOKUP(F$4,'Critical care'!$AZ$5:$BG$19,7,FALSE),"")</f>
        <v>70.714285714285708</v>
      </c>
      <c r="G145" s="68">
        <f>IFERROR(VLOOKUP(G$4,'Critical care'!$AZ$5:$BG$19,7,FALSE),"")</f>
        <v>94.571428571428569</v>
      </c>
      <c r="H145" s="68">
        <f>IFERROR(VLOOKUP(H$4,'Critical care'!$AZ$5:$BG$19,7,FALSE),"")</f>
        <v>69.714285714285708</v>
      </c>
      <c r="I145" s="68">
        <f>IFERROR(VLOOKUP(I$4,'Critical care'!$AZ$5:$BG$19,7,FALSE),"")</f>
        <v>56.571428571428569</v>
      </c>
      <c r="J145" s="68">
        <f>IFERROR(VLOOKUP(J$4,'Critical care'!$AZ$5:$BG$19,7,FALSE),"")</f>
        <v>52.285714285714285</v>
      </c>
      <c r="K145" s="68">
        <f>IFERROR(VLOOKUP(K$4,'Critical care'!$AZ$5:$BG$19,7,FALSE),"")</f>
        <v>51.857142857142854</v>
      </c>
      <c r="L145" s="68">
        <f>IFERROR(VLOOKUP(L$4,'Critical care'!$AZ$5:$BG$19,7,FALSE),"")</f>
        <v>44</v>
      </c>
      <c r="M145" s="68">
        <f>IFERROR(VLOOKUP(M$4,'Critical care'!$AZ$5:$BG$19,7,FALSE),"")</f>
        <v>49.714285714285715</v>
      </c>
      <c r="N145" s="68">
        <f>IFERROR(VLOOKUP(N$4,'Critical care'!$AZ$5:$BG$19,7,FALSE),"")</f>
        <v>50.714285714285715</v>
      </c>
      <c r="O145" s="68" t="str">
        <f>IFERROR(VLOOKUP(O$4,'Critical care'!$AZ$5:$BG$19,7,FALSE),"")</f>
        <v/>
      </c>
      <c r="P145" s="68" t="str">
        <f>IFERROR(VLOOKUP(P$4,'Critical care'!$AZ$5:$BG$19,7,FALSE),"")</f>
        <v/>
      </c>
      <c r="Q145" s="98" t="str">
        <f>IFERROR(VLOOKUP(Q$4,'Critical care'!$AZ$5:$BG$19,7,FALSE),"")</f>
        <v/>
      </c>
      <c r="Z145" s="51"/>
      <c r="AA145" s="51"/>
      <c r="AB145" s="51"/>
      <c r="AC145" s="51"/>
    </row>
    <row r="146" spans="2:29" ht="30" customHeight="1" x14ac:dyDescent="0.25">
      <c r="C146" s="1"/>
    </row>
    <row r="147" spans="2:29" x14ac:dyDescent="0.25">
      <c r="B147" s="119" t="s">
        <v>19</v>
      </c>
      <c r="C147" s="12" t="s">
        <v>20</v>
      </c>
      <c r="D147" s="3"/>
      <c r="E147" s="3"/>
      <c r="F147" s="3"/>
      <c r="G147" s="3"/>
      <c r="H147" s="3"/>
      <c r="I147" s="3"/>
      <c r="J147" s="3"/>
      <c r="K147" s="3"/>
      <c r="L147" s="3"/>
      <c r="M147" s="3"/>
      <c r="N147" s="3"/>
      <c r="O147" s="3"/>
      <c r="P147" s="3"/>
      <c r="Q147" s="3"/>
      <c r="R147" s="3"/>
      <c r="Z147" s="120" t="s">
        <v>37</v>
      </c>
      <c r="AA147" s="120"/>
      <c r="AB147" s="120"/>
      <c r="AC147" s="120"/>
    </row>
    <row r="148" spans="2:29" x14ac:dyDescent="0.25">
      <c r="B148" s="119"/>
      <c r="C148" s="1" t="s">
        <v>0</v>
      </c>
      <c r="D148" s="7">
        <v>0.82548262548262552</v>
      </c>
      <c r="E148" s="7">
        <v>0.8361970217640321</v>
      </c>
      <c r="F148" s="7">
        <v>0.79832572298325721</v>
      </c>
      <c r="G148" s="7">
        <v>0.77777777777777779</v>
      </c>
      <c r="H148" s="7">
        <v>0.77381404174573054</v>
      </c>
      <c r="I148" s="7">
        <v>0.74512800917080624</v>
      </c>
      <c r="J148" s="7">
        <v>0.7752417794970986</v>
      </c>
      <c r="K148" s="7">
        <v>0.77072037180480246</v>
      </c>
      <c r="L148" s="7">
        <v>0.78565861262665626</v>
      </c>
      <c r="M148" s="7">
        <v>0.76376415462709879</v>
      </c>
      <c r="N148" s="7">
        <v>0.77830188679245282</v>
      </c>
      <c r="O148" s="7">
        <v>0.75872769588828548</v>
      </c>
      <c r="P148" s="7">
        <v>0.73317775184753009</v>
      </c>
      <c r="Z148" s="120"/>
      <c r="AA148" s="120"/>
      <c r="AB148" s="120"/>
      <c r="AC148" s="120"/>
    </row>
    <row r="149" spans="2:29" ht="7.5" customHeight="1" x14ac:dyDescent="0.25">
      <c r="B149" s="119"/>
      <c r="D149" s="31">
        <v>0.85</v>
      </c>
      <c r="E149" s="31">
        <v>0.85</v>
      </c>
      <c r="F149" s="31">
        <v>0.85</v>
      </c>
      <c r="G149" s="31">
        <v>0.85</v>
      </c>
      <c r="H149" s="31">
        <v>0.85</v>
      </c>
      <c r="I149" s="31">
        <v>0.85</v>
      </c>
      <c r="J149" s="31">
        <v>0.85</v>
      </c>
      <c r="K149" s="31">
        <v>0.85</v>
      </c>
      <c r="L149" s="31">
        <v>0.85</v>
      </c>
      <c r="M149" s="31">
        <v>0.85</v>
      </c>
      <c r="N149" s="31">
        <v>0.85</v>
      </c>
      <c r="O149" s="31">
        <v>0.85</v>
      </c>
      <c r="P149" s="31">
        <v>0.85</v>
      </c>
      <c r="Q149" s="31">
        <v>0.85</v>
      </c>
      <c r="Z149" s="120"/>
      <c r="AA149" s="120"/>
      <c r="AB149" s="120"/>
      <c r="AC149" s="120"/>
    </row>
    <row r="150" spans="2:29" x14ac:dyDescent="0.25">
      <c r="B150" s="119"/>
      <c r="C150" s="16" t="s">
        <v>251</v>
      </c>
      <c r="D150" s="70">
        <f>IFERROR(VLOOKUP(D$4,PICU!$AR$5:$AY$19,2,FALSE),"")</f>
        <v>0.8470066518847007</v>
      </c>
      <c r="E150" s="70">
        <f>IFERROR(VLOOKUP(E$4,PICU!$AR$5:$AY$19,2,FALSE),"")</f>
        <v>0.79902329075882794</v>
      </c>
      <c r="F150" s="70">
        <f>IFERROR(VLOOKUP(F$4,PICU!$AR$5:$AY$19,2,FALSE),"")</f>
        <v>0.80173482032218091</v>
      </c>
      <c r="G150" s="70">
        <f>IFERROR(VLOOKUP(G$4,PICU!$AR$5:$AY$19,2,FALSE),"")</f>
        <v>0.75762784701332186</v>
      </c>
      <c r="H150" s="70">
        <f>IFERROR(VLOOKUP(H$4,PICU!$AR$5:$AY$19,2,FALSE),"")</f>
        <v>0.73459119496855341</v>
      </c>
      <c r="I150" s="70">
        <f>IFERROR(VLOOKUP(I$4,PICU!$AR$5:$AY$19,2,FALSE),"")</f>
        <v>0.79054726368159201</v>
      </c>
      <c r="J150" s="70">
        <f>IFERROR(VLOOKUP(J$4,PICU!$AR$5:$AY$19,2,FALSE),"")</f>
        <v>0.8119218910585817</v>
      </c>
      <c r="K150" s="70">
        <f>IFERROR(VLOOKUP(K$4,PICU!$AR$5:$AY$19,2,FALSE),"")</f>
        <v>0.7984415584415584</v>
      </c>
      <c r="L150" s="70">
        <f>IFERROR(VLOOKUP(L$4,PICU!$AR$5:$AY$19,2,FALSE),"")</f>
        <v>0.80603015075376883</v>
      </c>
      <c r="M150" s="70">
        <f>IFERROR(VLOOKUP(M$4,PICU!$AR$5:$AY$19,2,FALSE),"")</f>
        <v>0.7935710698141637</v>
      </c>
      <c r="N150" s="70">
        <f>IFERROR(VLOOKUP(N$4,PICU!$AR$5:$AY$19,2,FALSE),"")</f>
        <v>0.79300000000000004</v>
      </c>
      <c r="O150" s="70" t="str">
        <f>IFERROR(VLOOKUP(O$4,PICU!$AR$5:$AY$19,2,FALSE),"")</f>
        <v/>
      </c>
      <c r="P150" s="70" t="str">
        <f>IFERROR(VLOOKUP(P$4,PICU!$AR$5:$AY$19,2,FALSE),"")</f>
        <v/>
      </c>
      <c r="Q150" s="103" t="str">
        <f>IFERROR(VLOOKUP(Q$4,PICU!$AR$5:$AY$19,2,FALSE),"")</f>
        <v/>
      </c>
      <c r="Z150" s="120"/>
      <c r="AA150" s="120"/>
      <c r="AB150" s="120"/>
      <c r="AC150" s="120"/>
    </row>
    <row r="151" spans="2:29" x14ac:dyDescent="0.25">
      <c r="B151" s="119"/>
      <c r="C151" s="1" t="s">
        <v>2</v>
      </c>
      <c r="D151" s="67">
        <f>IFERROR(VLOOKUP(D$4,PICU!$AR$5:$AY$19,3,FALSE),"")</f>
        <v>0.9625292740046838</v>
      </c>
      <c r="E151" s="67">
        <f>IFERROR(VLOOKUP(E$4,PICU!$AR$5:$AY$19,3,FALSE),"")</f>
        <v>0.94379391100702581</v>
      </c>
      <c r="F151" s="67">
        <f>IFERROR(VLOOKUP(F$4,PICU!$AR$5:$AY$19,3,FALSE),"")</f>
        <v>0.96</v>
      </c>
      <c r="G151" s="67">
        <f>IFERROR(VLOOKUP(G$4,PICU!$AR$5:$AY$19,3,FALSE),"")</f>
        <v>0.88361045130641325</v>
      </c>
      <c r="H151" s="67">
        <f>IFERROR(VLOOKUP(H$4,PICU!$AR$5:$AY$19,3,FALSE),"")</f>
        <v>0.79809976247030878</v>
      </c>
      <c r="I151" s="67">
        <f>IFERROR(VLOOKUP(I$4,PICU!$AR$5:$AY$19,3,FALSE),"")</f>
        <v>0.85158150851581504</v>
      </c>
      <c r="J151" s="67">
        <f>IFERROR(VLOOKUP(J$4,PICU!$AR$5:$AY$19,3,FALSE),"")</f>
        <v>0.88131313131313127</v>
      </c>
      <c r="K151" s="67">
        <f>IFERROR(VLOOKUP(K$4,PICU!$AR$5:$AY$19,3,FALSE),"")</f>
        <v>0.89141414141414144</v>
      </c>
      <c r="L151" s="67">
        <f>IFERROR(VLOOKUP(L$4,PICU!$AR$5:$AY$19,3,FALSE),"")</f>
        <v>0.88585607940446653</v>
      </c>
      <c r="M151" s="67">
        <f>IFERROR(VLOOKUP(M$4,PICU!$AR$5:$AY$19,3,FALSE),"")</f>
        <v>0.86111111111111116</v>
      </c>
      <c r="N151" s="67">
        <f>IFERROR(VLOOKUP(N$4,PICU!$AR$5:$AY$19,3,FALSE),"")</f>
        <v>0.86104218362282881</v>
      </c>
      <c r="O151" s="67" t="str">
        <f>IFERROR(VLOOKUP(O$4,PICU!$AR$5:$AY$19,3,FALSE),"")</f>
        <v/>
      </c>
      <c r="P151" s="67" t="str">
        <f>IFERROR(VLOOKUP(P$4,PICU!$AR$5:$AY$19,3,FALSE),"")</f>
        <v/>
      </c>
      <c r="Q151" s="78" t="str">
        <f>IFERROR(VLOOKUP(Q$4,PICU!$AR$5:$AY$19,3,FALSE),"")</f>
        <v/>
      </c>
      <c r="Z151" s="117" t="s">
        <v>342</v>
      </c>
      <c r="AA151" s="117"/>
      <c r="AB151" s="117"/>
      <c r="AC151" s="117"/>
    </row>
    <row r="152" spans="2:29" x14ac:dyDescent="0.25">
      <c r="B152" s="119"/>
      <c r="C152" s="1" t="s">
        <v>29</v>
      </c>
      <c r="D152" s="67">
        <f>IFERROR(VLOOKUP(D$4,PICU!$AR$5:$AY$19,4,FALSE),"")</f>
        <v>0.87356321839080464</v>
      </c>
      <c r="E152" s="67">
        <f>IFERROR(VLOOKUP(E$4,PICU!$AR$5:$AY$19,4,FALSE),"")</f>
        <v>0.78307692307692311</v>
      </c>
      <c r="F152" s="67">
        <f>IFERROR(VLOOKUP(F$4,PICU!$AR$5:$AY$19,4,FALSE),"")</f>
        <v>0.78361669242658427</v>
      </c>
      <c r="G152" s="67">
        <f>IFERROR(VLOOKUP(G$4,PICU!$AR$5:$AY$19,4,FALSE),"")</f>
        <v>0.79212598425196845</v>
      </c>
      <c r="H152" s="67">
        <f>IFERROR(VLOOKUP(H$4,PICU!$AR$5:$AY$19,4,FALSE),"")</f>
        <v>0.7360248447204969</v>
      </c>
      <c r="I152" s="67">
        <f>IFERROR(VLOOKUP(I$4,PICU!$AR$5:$AY$19,4,FALSE),"")</f>
        <v>0.76851851851851849</v>
      </c>
      <c r="J152" s="67">
        <f>IFERROR(VLOOKUP(J$4,PICU!$AR$5:$AY$19,4,FALSE),"")</f>
        <v>0.81153846153846154</v>
      </c>
      <c r="K152" s="67">
        <f>IFERROR(VLOOKUP(K$4,PICU!$AR$5:$AY$19,4,FALSE),"")</f>
        <v>0.80715705765407553</v>
      </c>
      <c r="L152" s="67">
        <f>IFERROR(VLOOKUP(L$4,PICU!$AR$5:$AY$19,4,FALSE),"")</f>
        <v>0.79532163742690054</v>
      </c>
      <c r="M152" s="67">
        <f>IFERROR(VLOOKUP(M$4,PICU!$AR$5:$AY$19,4,FALSE),"")</f>
        <v>0.78937007874015752</v>
      </c>
      <c r="N152" s="67">
        <f>IFERROR(VLOOKUP(N$4,PICU!$AR$5:$AY$19,4,FALSE),"")</f>
        <v>0.76171875</v>
      </c>
      <c r="O152" s="67" t="str">
        <f>IFERROR(VLOOKUP(O$4,PICU!$AR$5:$AY$19,4,FALSE),"")</f>
        <v/>
      </c>
      <c r="P152" s="67" t="str">
        <f>IFERROR(VLOOKUP(P$4,PICU!$AR$5:$AY$19,4,FALSE),"")</f>
        <v/>
      </c>
      <c r="Q152" s="78" t="str">
        <f>IFERROR(VLOOKUP(Q$4,PICU!$AR$5:$AY$19,4,FALSE),"")</f>
        <v/>
      </c>
      <c r="Z152" s="117"/>
      <c r="AA152" s="117"/>
      <c r="AB152" s="117"/>
      <c r="AC152" s="117"/>
    </row>
    <row r="153" spans="2:29" x14ac:dyDescent="0.25">
      <c r="B153" s="119"/>
      <c r="C153" s="1" t="s">
        <v>3</v>
      </c>
      <c r="D153" s="67">
        <f>IFERROR(VLOOKUP(D$4,PICU!$AR$5:$AY$19,5,FALSE),"")</f>
        <v>0.85616438356164382</v>
      </c>
      <c r="E153" s="67">
        <f>IFERROR(VLOOKUP(E$4,PICU!$AR$5:$AY$19,5,FALSE),"")</f>
        <v>0.8122866894197952</v>
      </c>
      <c r="F153" s="67">
        <f>IFERROR(VLOOKUP(F$4,PICU!$AR$5:$AY$19,5,FALSE),"")</f>
        <v>0.79974489795918369</v>
      </c>
      <c r="G153" s="67">
        <f>IFERROR(VLOOKUP(G$4,PICU!$AR$5:$AY$19,5,FALSE),"")</f>
        <v>0.75221238938053092</v>
      </c>
      <c r="H153" s="67">
        <f>IFERROR(VLOOKUP(H$4,PICU!$AR$5:$AY$19,5,FALSE),"")</f>
        <v>0.78661616161616166</v>
      </c>
      <c r="I153" s="67">
        <f>IFERROR(VLOOKUP(I$4,PICU!$AR$5:$AY$19,5,FALSE),"")</f>
        <v>0.80362116991643451</v>
      </c>
      <c r="J153" s="67">
        <f>IFERROR(VLOOKUP(J$4,PICU!$AR$5:$AY$19,5,FALSE),"")</f>
        <v>0.78888888888888886</v>
      </c>
      <c r="K153" s="67">
        <f>IFERROR(VLOOKUP(K$4,PICU!$AR$5:$AY$19,5,FALSE),"")</f>
        <v>0.76234979973297734</v>
      </c>
      <c r="L153" s="67">
        <f>IFERROR(VLOOKUP(L$4,PICU!$AR$5:$AY$19,5,FALSE),"")</f>
        <v>0.79656538969616908</v>
      </c>
      <c r="M153" s="67">
        <f>IFERROR(VLOOKUP(M$4,PICU!$AR$5:$AY$19,5,FALSE),"")</f>
        <v>0.77865612648221338</v>
      </c>
      <c r="N153" s="67">
        <f>IFERROR(VLOOKUP(N$4,PICU!$AR$5:$AY$19,5,FALSE),"")</f>
        <v>0.79337748344370862</v>
      </c>
      <c r="O153" s="67" t="str">
        <f>IFERROR(VLOOKUP(O$4,PICU!$AR$5:$AY$19,5,FALSE),"")</f>
        <v/>
      </c>
      <c r="P153" s="67" t="str">
        <f>IFERROR(VLOOKUP(P$4,PICU!$AR$5:$AY$19,5,FALSE),"")</f>
        <v/>
      </c>
      <c r="Q153" s="78" t="str">
        <f>IFERROR(VLOOKUP(Q$4,PICU!$AR$5:$AY$19,5,FALSE),"")</f>
        <v/>
      </c>
      <c r="Z153" s="117"/>
      <c r="AA153" s="117"/>
      <c r="AB153" s="117"/>
      <c r="AC153" s="117"/>
    </row>
    <row r="154" spans="2:29" ht="16.5" customHeight="1" x14ac:dyDescent="0.25">
      <c r="B154" s="119"/>
      <c r="C154" s="1" t="s">
        <v>267</v>
      </c>
      <c r="D154" s="67">
        <f>IFERROR(VLOOKUP(D$4,PICU!$AR$5:$AY$19,6,FALSE),"")</f>
        <v>0.78947368421052633</v>
      </c>
      <c r="E154" s="67">
        <f>IFERROR(VLOOKUP(E$4,PICU!$AR$5:$AY$19,6,FALSE),"")</f>
        <v>0.810126582278481</v>
      </c>
      <c r="F154" s="67">
        <f>IFERROR(VLOOKUP(F$4,PICU!$AR$5:$AY$19,6,FALSE),"")</f>
        <v>0.81208053691275173</v>
      </c>
      <c r="G154" s="67">
        <f>IFERROR(VLOOKUP(G$4,PICU!$AR$5:$AY$19,6,FALSE),"")</f>
        <v>0.85355648535564854</v>
      </c>
      <c r="H154" s="67">
        <f>IFERROR(VLOOKUP(H$4,PICU!$AR$5:$AY$19,6,FALSE),"")</f>
        <v>0.7830508474576271</v>
      </c>
      <c r="I154" s="67">
        <f>IFERROR(VLOOKUP(I$4,PICU!$AR$5:$AY$19,6,FALSE),"")</f>
        <v>0.75813953488372088</v>
      </c>
      <c r="J154" s="67">
        <f>IFERROR(VLOOKUP(J$4,PICU!$AR$5:$AY$19,6,FALSE),"")</f>
        <v>0.79891304347826086</v>
      </c>
      <c r="K154" s="67">
        <f>IFERROR(VLOOKUP(K$4,PICU!$AR$5:$AY$19,6,FALSE),"")</f>
        <v>0.91390728476821192</v>
      </c>
      <c r="L154" s="67">
        <f>IFERROR(VLOOKUP(L$4,PICU!$AR$5:$AY$19,6,FALSE),"")</f>
        <v>0.82722513089005234</v>
      </c>
      <c r="M154" s="67">
        <f>IFERROR(VLOOKUP(M$4,PICU!$AR$5:$AY$19,6,FALSE),"")</f>
        <v>0.7722772277227723</v>
      </c>
      <c r="N154" s="67">
        <f>IFERROR(VLOOKUP(N$4,PICU!$AR$5:$AY$19,6,FALSE),"")</f>
        <v>0.75490196078431371</v>
      </c>
      <c r="O154" s="67" t="str">
        <f>IFERROR(VLOOKUP(O$4,PICU!$AR$5:$AY$19,6,FALSE),"")</f>
        <v/>
      </c>
      <c r="P154" s="67" t="str">
        <f>IFERROR(VLOOKUP(P$4,PICU!$AR$5:$AY$19,6,FALSE),"")</f>
        <v/>
      </c>
      <c r="Q154" s="78" t="str">
        <f>IFERROR(VLOOKUP(Q$4,PICU!$AR$5:$AY$19,6,FALSE),"")</f>
        <v/>
      </c>
      <c r="Z154" s="117"/>
      <c r="AA154" s="117"/>
      <c r="AB154" s="117"/>
      <c r="AC154" s="117"/>
    </row>
    <row r="155" spans="2:29" ht="16.5" customHeight="1" x14ac:dyDescent="0.25">
      <c r="B155" s="119"/>
      <c r="C155" s="11" t="s">
        <v>275</v>
      </c>
      <c r="D155" s="67">
        <f>IFERROR(VLOOKUP(D$4,PICU!$AR$5:$AY$19,7,FALSE),"")</f>
        <v>0.69791666666666663</v>
      </c>
      <c r="E155" s="67">
        <f>IFERROR(VLOOKUP(E$4,PICU!$AR$5:$AY$19,7,FALSE),"")</f>
        <v>0.62820512820512819</v>
      </c>
      <c r="F155" s="67">
        <f>IFERROR(VLOOKUP(F$4,PICU!$AR$5:$AY$19,7,FALSE),"")</f>
        <v>0.58801498127340823</v>
      </c>
      <c r="G155" s="67">
        <f>IFERROR(VLOOKUP(G$4,PICU!$AR$5:$AY$19,7,FALSE),"")</f>
        <v>0.36929460580912865</v>
      </c>
      <c r="H155" s="67">
        <f>IFERROR(VLOOKUP(H$4,PICU!$AR$5:$AY$19,7,FALSE),"")</f>
        <v>0.37768240343347642</v>
      </c>
      <c r="I155" s="67">
        <f>IFERROR(VLOOKUP(I$4,PICU!$AR$5:$AY$19,7,FALSE),"")</f>
        <v>0.66666666666666663</v>
      </c>
      <c r="J155" s="67">
        <f>IFERROR(VLOOKUP(J$4,PICU!$AR$5:$AY$19,7,FALSE),"")</f>
        <v>0.74603174603174605</v>
      </c>
      <c r="K155" s="67">
        <f>IFERROR(VLOOKUP(K$4,PICU!$AR$5:$AY$19,7,FALSE),"")</f>
        <v>0.54761904761904767</v>
      </c>
      <c r="L155" s="67">
        <f>IFERROR(VLOOKUP(L$4,PICU!$AR$5:$AY$19,7,FALSE),"")</f>
        <v>0.61904761904761907</v>
      </c>
      <c r="M155" s="67">
        <f>IFERROR(VLOOKUP(M$4,PICU!$AR$5:$AY$19,7,FALSE),"")</f>
        <v>0.72222222222222221</v>
      </c>
      <c r="N155" s="67">
        <f>IFERROR(VLOOKUP(N$4,PICU!$AR$5:$AY$19,7,FALSE),"")</f>
        <v>0.76190476190476186</v>
      </c>
      <c r="O155" s="67" t="str">
        <f>IFERROR(VLOOKUP(O$4,PICU!$AR$5:$AY$19,7,FALSE),"")</f>
        <v/>
      </c>
      <c r="P155" s="67" t="str">
        <f>IFERROR(VLOOKUP(P$4,PICU!$AR$5:$AY$19,7,FALSE),"")</f>
        <v/>
      </c>
      <c r="Q155" s="78" t="str">
        <f>IFERROR(VLOOKUP(Q$4,PICU!$AR$5:$AY$19,7,FALSE),"")</f>
        <v/>
      </c>
      <c r="Z155" s="117"/>
      <c r="AA155" s="117"/>
      <c r="AB155" s="117"/>
      <c r="AC155" s="117"/>
    </row>
    <row r="156" spans="2:29" x14ac:dyDescent="0.25">
      <c r="B156" s="119"/>
      <c r="C156" s="11"/>
      <c r="D156" s="71"/>
      <c r="E156" s="71"/>
      <c r="F156" s="71"/>
      <c r="G156" s="71"/>
      <c r="H156" s="71"/>
      <c r="I156" s="71"/>
      <c r="J156" s="71"/>
      <c r="K156" s="71"/>
      <c r="L156" s="71"/>
      <c r="M156" s="71"/>
      <c r="N156" s="71"/>
      <c r="O156" s="71"/>
      <c r="P156" s="71"/>
      <c r="Q156" s="71"/>
      <c r="Z156" s="117"/>
      <c r="AA156" s="117"/>
      <c r="AB156" s="117"/>
      <c r="AC156" s="117"/>
    </row>
    <row r="157" spans="2:29" x14ac:dyDescent="0.25">
      <c r="B157" s="119"/>
      <c r="C157" s="12" t="s">
        <v>21</v>
      </c>
      <c r="Z157" s="117"/>
      <c r="AA157" s="117"/>
      <c r="AB157" s="117"/>
      <c r="AC157" s="117"/>
    </row>
    <row r="158" spans="2:29" x14ac:dyDescent="0.25">
      <c r="B158" s="119"/>
      <c r="C158" s="11" t="s">
        <v>0</v>
      </c>
      <c r="D158" s="30">
        <v>64.571428571428569</v>
      </c>
      <c r="E158" s="30">
        <v>61.285714285714285</v>
      </c>
      <c r="F158" s="30">
        <v>75.714285714285708</v>
      </c>
      <c r="G158" s="30">
        <v>84.571428571428569</v>
      </c>
      <c r="H158" s="30">
        <v>85.142857142857139</v>
      </c>
      <c r="I158" s="30">
        <v>95.285714285714292</v>
      </c>
      <c r="J158" s="30">
        <v>83</v>
      </c>
      <c r="K158" s="30">
        <v>84.571428571428569</v>
      </c>
      <c r="L158" s="30">
        <v>78.571428571428569</v>
      </c>
      <c r="M158" s="30">
        <v>86.428571428571431</v>
      </c>
      <c r="N158" s="30">
        <v>80.571428571428569</v>
      </c>
      <c r="O158" s="30">
        <v>88.857142857142861</v>
      </c>
      <c r="P158" s="30">
        <v>98</v>
      </c>
      <c r="Z158" s="117"/>
      <c r="AA158" s="117"/>
      <c r="AB158" s="117"/>
      <c r="AC158" s="117"/>
    </row>
    <row r="159" spans="2:29" ht="7.5" customHeight="1" x14ac:dyDescent="0.25">
      <c r="B159" s="119"/>
      <c r="Z159" s="117"/>
      <c r="AA159" s="117"/>
      <c r="AB159" s="117"/>
      <c r="AC159" s="117"/>
    </row>
    <row r="160" spans="2:29" x14ac:dyDescent="0.25">
      <c r="B160" s="119"/>
      <c r="C160" s="16" t="s">
        <v>251</v>
      </c>
      <c r="D160" s="69">
        <f>IFERROR(VLOOKUP(D$4,PICU!$CS$5:'PICU'!$CZ$19,2,FALSE),"")</f>
        <v>59.142857142857146</v>
      </c>
      <c r="E160" s="69">
        <f>IFERROR(VLOOKUP(E$4,PICU!$CS$5:'PICU'!$CZ$19,2,FALSE),"")</f>
        <v>76.428571428571431</v>
      </c>
      <c r="F160" s="69">
        <f>IFERROR(VLOOKUP(F$4,PICU!$CS$5:'PICU'!$CZ$19,2,FALSE),"")</f>
        <v>68.571428571428569</v>
      </c>
      <c r="G160" s="69">
        <f>IFERROR(VLOOKUP(G$4,PICU!$CS$5:'PICU'!$CZ$19,2,FALSE),"")</f>
        <v>80.571428571428569</v>
      </c>
      <c r="H160" s="69">
        <f>IFERROR(VLOOKUP(H$4,PICU!$CS$5:'PICU'!$CZ$19,2,FALSE),"")</f>
        <v>90.428571428571431</v>
      </c>
      <c r="I160" s="69">
        <f>IFERROR(VLOOKUP(I$4,PICU!$CS$5:'PICU'!$CZ$19,2,FALSE),"")</f>
        <v>60.142857142857146</v>
      </c>
      <c r="J160" s="69">
        <f>IFERROR(VLOOKUP(J$4,PICU!$CS$5:'PICU'!$CZ$19,2,FALSE),"")</f>
        <v>52.285714285714285</v>
      </c>
      <c r="K160" s="69">
        <f>IFERROR(VLOOKUP(K$4,PICU!$CS$5:'PICU'!$CZ$19,2,FALSE),"")</f>
        <v>55.428571428571431</v>
      </c>
      <c r="L160" s="69">
        <f>IFERROR(VLOOKUP(L$4,PICU!$CS$5:'PICU'!$CZ$19,2,FALSE),"")</f>
        <v>55.142857142857146</v>
      </c>
      <c r="M160" s="69">
        <f>IFERROR(VLOOKUP(M$4,PICU!$CS$5:'PICU'!$CZ$19,2,FALSE),"")</f>
        <v>58.714285714285715</v>
      </c>
      <c r="N160" s="69">
        <f>IFERROR(VLOOKUP(N$4,PICU!$CS$5:'PICU'!$CZ$19,2,FALSE),"")</f>
        <v>59.142857142857146</v>
      </c>
      <c r="O160" s="69" t="str">
        <f>IFERROR(VLOOKUP(O$4,PICU!$CS$5:'PICU'!$CZ$19,2,FALSE),"")</f>
        <v/>
      </c>
      <c r="P160" s="69" t="str">
        <f>IFERROR(VLOOKUP(P$4,PICU!$CS$5:'PICU'!$CZ$19,2,FALSE),"")</f>
        <v/>
      </c>
      <c r="Q160" s="104" t="str">
        <f>IFERROR(VLOOKUP(Q$4,PICU!$CS$5:'PICU'!$CZ$19,2,FALSE),"")</f>
        <v/>
      </c>
      <c r="Z160" s="117"/>
      <c r="AA160" s="117"/>
      <c r="AB160" s="117"/>
      <c r="AC160" s="117"/>
    </row>
    <row r="161" spans="2:29" x14ac:dyDescent="0.25">
      <c r="B161" s="119"/>
      <c r="C161" s="1" t="s">
        <v>2</v>
      </c>
      <c r="D161" s="68">
        <f>IFERROR(VLOOKUP(D$4,PICU!$CS$5:'PICU'!$CZ$19,3,FALSE),"")</f>
        <v>2.2857142857142856</v>
      </c>
      <c r="E161" s="68">
        <f>IFERROR(VLOOKUP(E$4,PICU!$CS$5:'PICU'!$CZ$19,3,FALSE),"")</f>
        <v>3.4285714285714284</v>
      </c>
      <c r="F161" s="68">
        <f>IFERROR(VLOOKUP(F$4,PICU!$CS$5:'PICU'!$CZ$19,3,FALSE),"")</f>
        <v>2.4285714285714284</v>
      </c>
      <c r="G161" s="68">
        <f>IFERROR(VLOOKUP(G$4,PICU!$CS$5:'PICU'!$CZ$19,3,FALSE),"")</f>
        <v>7</v>
      </c>
      <c r="H161" s="68">
        <f>IFERROR(VLOOKUP(H$4,PICU!$CS$5:'PICU'!$CZ$19,3,FALSE),"")</f>
        <v>12.142857142857142</v>
      </c>
      <c r="I161" s="68">
        <f>IFERROR(VLOOKUP(I$4,PICU!$CS$5:'PICU'!$CZ$19,3,FALSE),"")</f>
        <v>8.7142857142857135</v>
      </c>
      <c r="J161" s="68">
        <f>IFERROR(VLOOKUP(J$4,PICU!$CS$5:'PICU'!$CZ$19,3,FALSE),"")</f>
        <v>6.7142857142857144</v>
      </c>
      <c r="K161" s="68">
        <f>IFERROR(VLOOKUP(K$4,PICU!$CS$5:'PICU'!$CZ$19,3,FALSE),"")</f>
        <v>6.1428571428571432</v>
      </c>
      <c r="L161" s="68">
        <f>IFERROR(VLOOKUP(L$4,PICU!$CS$5:'PICU'!$CZ$19,3,FALSE),"")</f>
        <v>6.5714285714285712</v>
      </c>
      <c r="M161" s="68">
        <f>IFERROR(VLOOKUP(M$4,PICU!$CS$5:'PICU'!$CZ$19,3,FALSE),"")</f>
        <v>7.8571428571428568</v>
      </c>
      <c r="N161" s="68">
        <f>IFERROR(VLOOKUP(N$4,PICU!$CS$5:'PICU'!$CZ$19,3,FALSE),"")</f>
        <v>8</v>
      </c>
      <c r="O161" s="68" t="str">
        <f>IFERROR(VLOOKUP(O$4,PICU!$CS$5:'PICU'!$CZ$19,3,FALSE),"")</f>
        <v/>
      </c>
      <c r="P161" s="68" t="str">
        <f>IFERROR(VLOOKUP(P$4,PICU!$CS$5:'PICU'!$CZ$19,3,FALSE),"")</f>
        <v/>
      </c>
      <c r="Q161" s="105" t="str">
        <f>IFERROR(VLOOKUP(Q$4,PICU!$CS$5:'PICU'!$CZ$19,3,FALSE),"")</f>
        <v/>
      </c>
      <c r="T161" s="3"/>
      <c r="Z161" s="117"/>
      <c r="AA161" s="117"/>
      <c r="AB161" s="117"/>
      <c r="AC161" s="117"/>
    </row>
    <row r="162" spans="2:29" x14ac:dyDescent="0.25">
      <c r="B162" s="119"/>
      <c r="C162" s="1" t="s">
        <v>29</v>
      </c>
      <c r="D162" s="68">
        <f>IFERROR(VLOOKUP(D$4,PICU!$CS$5:'PICU'!$CZ$19,4,FALSE),"")</f>
        <v>12.571428571428571</v>
      </c>
      <c r="E162" s="68">
        <f>IFERROR(VLOOKUP(E$4,PICU!$CS$5:'PICU'!$CZ$19,4,FALSE),"")</f>
        <v>20.142857142857142</v>
      </c>
      <c r="F162" s="68">
        <f>IFERROR(VLOOKUP(F$4,PICU!$CS$5:'PICU'!$CZ$19,4,FALSE),"")</f>
        <v>20</v>
      </c>
      <c r="G162" s="68">
        <f>IFERROR(VLOOKUP(G$4,PICU!$CS$5:'PICU'!$CZ$19,4,FALSE),"")</f>
        <v>18.857142857142858</v>
      </c>
      <c r="H162" s="68">
        <f>IFERROR(VLOOKUP(H$4,PICU!$CS$5:'PICU'!$CZ$19,4,FALSE),"")</f>
        <v>24.285714285714285</v>
      </c>
      <c r="I162" s="68">
        <f>IFERROR(VLOOKUP(I$4,PICU!$CS$5:'PICU'!$CZ$19,4,FALSE),"")</f>
        <v>17.857142857142858</v>
      </c>
      <c r="J162" s="68">
        <f>IFERROR(VLOOKUP(J$4,PICU!$CS$5:'PICU'!$CZ$19,4,FALSE),"")</f>
        <v>14</v>
      </c>
      <c r="K162" s="68">
        <f>IFERROR(VLOOKUP(K$4,PICU!$CS$5:'PICU'!$CZ$19,4,FALSE),"")</f>
        <v>13.857142857142858</v>
      </c>
      <c r="L162" s="68">
        <f>IFERROR(VLOOKUP(L$4,PICU!$CS$5:'PICU'!$CZ$19,4,FALSE),"")</f>
        <v>15</v>
      </c>
      <c r="M162" s="68">
        <f>IFERROR(VLOOKUP(M$4,PICU!$CS$5:'PICU'!$CZ$19,4,FALSE),"")</f>
        <v>15.285714285714286</v>
      </c>
      <c r="N162" s="68">
        <f>IFERROR(VLOOKUP(N$4,PICU!$CS$5:'PICU'!$CZ$19,4,FALSE),"")</f>
        <v>17.428571428571427</v>
      </c>
      <c r="O162" s="68" t="str">
        <f>IFERROR(VLOOKUP(O$4,PICU!$CS$5:'PICU'!$CZ$19,4,FALSE),"")</f>
        <v/>
      </c>
      <c r="P162" s="68" t="str">
        <f>IFERROR(VLOOKUP(P$4,PICU!$CS$5:'PICU'!$CZ$19,4,FALSE),"")</f>
        <v/>
      </c>
      <c r="Q162" s="105" t="str">
        <f>IFERROR(VLOOKUP(Q$4,PICU!$CS$5:'PICU'!$CZ$19,4,FALSE),"")</f>
        <v/>
      </c>
      <c r="Z162" s="117"/>
      <c r="AA162" s="117"/>
      <c r="AB162" s="117"/>
      <c r="AC162" s="117"/>
    </row>
    <row r="163" spans="2:29" x14ac:dyDescent="0.25">
      <c r="B163" s="119"/>
      <c r="C163" s="1" t="s">
        <v>3</v>
      </c>
      <c r="D163" s="68">
        <f>IFERROR(VLOOKUP(D$4,PICU!$CS$5:'PICU'!$CZ$19,5,FALSE),"")</f>
        <v>18</v>
      </c>
      <c r="E163" s="68">
        <f>IFERROR(VLOOKUP(E$4,PICU!$CS$5:'PICU'!$CZ$19,5,FALSE),"")</f>
        <v>23.571428571428573</v>
      </c>
      <c r="F163" s="68">
        <f>IFERROR(VLOOKUP(F$4,PICU!$CS$5:'PICU'!$CZ$19,5,FALSE),"")</f>
        <v>22.428571428571427</v>
      </c>
      <c r="G163" s="68">
        <f>IFERROR(VLOOKUP(G$4,PICU!$CS$5:'PICU'!$CZ$19,5,FALSE),"")</f>
        <v>28</v>
      </c>
      <c r="H163" s="68">
        <f>IFERROR(VLOOKUP(H$4,PICU!$CS$5:'PICU'!$CZ$19,5,FALSE),"")</f>
        <v>24.142857142857142</v>
      </c>
      <c r="I163" s="68">
        <f>IFERROR(VLOOKUP(I$4,PICU!$CS$5:'PICU'!$CZ$19,5,FALSE),"")</f>
        <v>20.142857142857142</v>
      </c>
      <c r="J163" s="68">
        <f>IFERROR(VLOOKUP(J$4,PICU!$CS$5:'PICU'!$CZ$19,5,FALSE),"")</f>
        <v>21.714285714285715</v>
      </c>
      <c r="K163" s="68">
        <f>IFERROR(VLOOKUP(K$4,PICU!$CS$5:'PICU'!$CZ$19,5,FALSE),"")</f>
        <v>25.428571428571427</v>
      </c>
      <c r="L163" s="68">
        <f>IFERROR(VLOOKUP(L$4,PICU!$CS$5:'PICU'!$CZ$19,5,FALSE),"")</f>
        <v>22</v>
      </c>
      <c r="M163" s="68">
        <f>IFERROR(VLOOKUP(M$4,PICU!$CS$5:'PICU'!$CZ$19,5,FALSE),"")</f>
        <v>24</v>
      </c>
      <c r="N163" s="68">
        <f>IFERROR(VLOOKUP(N$4,PICU!$CS$5:'PICU'!$CZ$19,5,FALSE),"")</f>
        <v>22.285714285714285</v>
      </c>
      <c r="O163" s="68" t="str">
        <f>IFERROR(VLOOKUP(O$4,PICU!$CS$5:'PICU'!$CZ$19,5,FALSE),"")</f>
        <v/>
      </c>
      <c r="P163" s="68" t="str">
        <f>IFERROR(VLOOKUP(P$4,PICU!$CS$5:'PICU'!$CZ$19,5,FALSE),"")</f>
        <v/>
      </c>
      <c r="Q163" s="105" t="str">
        <f>IFERROR(VLOOKUP(Q$4,PICU!$CS$5:'PICU'!$CZ$19,5,FALSE),"")</f>
        <v/>
      </c>
      <c r="Z163" s="117"/>
      <c r="AA163" s="117"/>
      <c r="AB163" s="117"/>
      <c r="AC163" s="117"/>
    </row>
    <row r="164" spans="2:29" x14ac:dyDescent="0.25">
      <c r="B164" s="52"/>
      <c r="C164" s="1" t="s">
        <v>267</v>
      </c>
      <c r="D164" s="68">
        <f>IFERROR(VLOOKUP(D$4,PICU!$CS$5:'PICU'!$CZ$19,6,FALSE),"")</f>
        <v>9.7142857142857135</v>
      </c>
      <c r="E164" s="68">
        <f>IFERROR(VLOOKUP(E$4,PICU!$CS$5:'PICU'!$CZ$19,6,FALSE),"")</f>
        <v>8.5714285714285712</v>
      </c>
      <c r="F164" s="68">
        <f>IFERROR(VLOOKUP(F$4,PICU!$CS$5:'PICU'!$CZ$19,6,FALSE),"")</f>
        <v>8</v>
      </c>
      <c r="G164" s="68">
        <f>IFERROR(VLOOKUP(G$4,PICU!$CS$5:'PICU'!$CZ$19,6,FALSE),"")</f>
        <v>5</v>
      </c>
      <c r="H164" s="68">
        <f>IFERROR(VLOOKUP(H$4,PICU!$CS$5:'PICU'!$CZ$19,6,FALSE),"")</f>
        <v>9.1428571428571423</v>
      </c>
      <c r="I164" s="68">
        <f>IFERROR(VLOOKUP(I$4,PICU!$CS$5:'PICU'!$CZ$19,6,FALSE),"")</f>
        <v>7.4285714285714288</v>
      </c>
      <c r="J164" s="68">
        <f>IFERROR(VLOOKUP(J$4,PICU!$CS$5:'PICU'!$CZ$19,6,FALSE),"")</f>
        <v>5.2857142857142856</v>
      </c>
      <c r="K164" s="68">
        <f>IFERROR(VLOOKUP(K$4,PICU!$CS$5:'PICU'!$CZ$19,6,FALSE),"")</f>
        <v>1.8571428571428572</v>
      </c>
      <c r="L164" s="68">
        <f>IFERROR(VLOOKUP(L$4,PICU!$CS$5:'PICU'!$CZ$19,6,FALSE),"")</f>
        <v>4.7142857142857144</v>
      </c>
      <c r="M164" s="68">
        <f>IFERROR(VLOOKUP(M$4,PICU!$CS$5:'PICU'!$CZ$19,6,FALSE),"")</f>
        <v>6.5714285714285712</v>
      </c>
      <c r="N164" s="68">
        <f>IFERROR(VLOOKUP(N$4,PICU!$CS$5:'PICU'!$CZ$19,6,FALSE),"")</f>
        <v>7.1428571428571432</v>
      </c>
      <c r="O164" s="68" t="str">
        <f>IFERROR(VLOOKUP(O$4,PICU!$CS$5:'PICU'!$CZ$19,6,FALSE),"")</f>
        <v/>
      </c>
      <c r="P164" s="68" t="str">
        <f>IFERROR(VLOOKUP(P$4,PICU!$CS$5:'PICU'!$CZ$19,6,FALSE),"")</f>
        <v/>
      </c>
      <c r="Q164" s="105" t="str">
        <f>IFERROR(VLOOKUP(Q$4,PICU!$CS$5:'PICU'!$CZ$19,6,FALSE),"")</f>
        <v/>
      </c>
      <c r="Z164" s="51"/>
      <c r="AA164" s="51"/>
      <c r="AB164" s="51"/>
      <c r="AC164" s="51"/>
    </row>
    <row r="165" spans="2:29" x14ac:dyDescent="0.25">
      <c r="B165" s="52"/>
      <c r="C165" s="11" t="s">
        <v>275</v>
      </c>
      <c r="D165" s="68">
        <f>IFERROR(VLOOKUP(D$4,PICU!$CS$5:'PICU'!$CZ$19,7,FALSE),"")</f>
        <v>16.571428571428573</v>
      </c>
      <c r="E165" s="68">
        <f>IFERROR(VLOOKUP(E$4,PICU!$CS$5:'PICU'!$CZ$19,7,FALSE),"")</f>
        <v>20.714285714285715</v>
      </c>
      <c r="F165" s="68">
        <f>IFERROR(VLOOKUP(F$4,PICU!$CS$5:'PICU'!$CZ$19,7,FALSE),"")</f>
        <v>15.714285714285714</v>
      </c>
      <c r="G165" s="68">
        <f>IFERROR(VLOOKUP(G$4,PICU!$CS$5:'PICU'!$CZ$19,7,FALSE),"")</f>
        <v>21.714285714285715</v>
      </c>
      <c r="H165" s="68">
        <f>IFERROR(VLOOKUP(H$4,PICU!$CS$5:'PICU'!$CZ$19,7,FALSE),"")</f>
        <v>20.714285714285715</v>
      </c>
      <c r="I165" s="68">
        <f>IFERROR(VLOOKUP(I$4,PICU!$CS$5:'PICU'!$CZ$19,7,FALSE),"")</f>
        <v>6</v>
      </c>
      <c r="J165" s="68">
        <f>IFERROR(VLOOKUP(J$4,PICU!$CS$5:'PICU'!$CZ$19,7,FALSE),"")</f>
        <v>4.5714285714285712</v>
      </c>
      <c r="K165" s="68">
        <f>IFERROR(VLOOKUP(K$4,PICU!$CS$5:'PICU'!$CZ$19,7,FALSE),"")</f>
        <v>8.1428571428571423</v>
      </c>
      <c r="L165" s="68">
        <f>IFERROR(VLOOKUP(L$4,PICU!$CS$5:'PICU'!$CZ$19,7,FALSE),"")</f>
        <v>6.8571428571428568</v>
      </c>
      <c r="M165" s="68">
        <f>IFERROR(VLOOKUP(M$4,PICU!$CS$5:'PICU'!$CZ$19,7,FALSE),"")</f>
        <v>5</v>
      </c>
      <c r="N165" s="68">
        <f>IFERROR(VLOOKUP(N$4,PICU!$CS$5:'PICU'!$CZ$19,7,FALSE),"")</f>
        <v>4.2857142857142856</v>
      </c>
      <c r="O165" s="68" t="str">
        <f>IFERROR(VLOOKUP(O$4,PICU!$CS$5:'PICU'!$CZ$19,7,FALSE),"")</f>
        <v/>
      </c>
      <c r="P165" s="68" t="str">
        <f>IFERROR(VLOOKUP(P$4,PICU!$CS$5:'PICU'!$CZ$19,7,FALSE),"")</f>
        <v/>
      </c>
      <c r="Q165" s="105" t="str">
        <f>IFERROR(VLOOKUP(Q$4,PICU!$CS$5:'PICU'!$CZ$19,7,FALSE),"")</f>
        <v/>
      </c>
      <c r="Z165" s="51"/>
      <c r="AA165" s="51"/>
      <c r="AB165" s="51"/>
      <c r="AC165" s="51"/>
    </row>
    <row r="166" spans="2:29" ht="30" customHeight="1" x14ac:dyDescent="0.25">
      <c r="C166" s="1"/>
    </row>
    <row r="167" spans="2:29" x14ac:dyDescent="0.25">
      <c r="B167" s="119" t="s">
        <v>22</v>
      </c>
      <c r="C167" s="5" t="s">
        <v>327</v>
      </c>
      <c r="Z167" s="120" t="s">
        <v>38</v>
      </c>
      <c r="AA167" s="120"/>
      <c r="AB167" s="120"/>
      <c r="AC167" s="120"/>
    </row>
    <row r="168" spans="2:29" x14ac:dyDescent="0.25">
      <c r="B168" s="119"/>
      <c r="C168" s="77" t="s">
        <v>0</v>
      </c>
      <c r="D168" s="7">
        <v>0.73465326833150935</v>
      </c>
      <c r="E168" s="7">
        <v>0.72341918027858498</v>
      </c>
      <c r="F168" s="7">
        <v>0.73064209155564463</v>
      </c>
      <c r="G168" s="7">
        <v>0.7099442008768434</v>
      </c>
      <c r="H168" s="7">
        <v>0.71733966745843225</v>
      </c>
      <c r="I168" s="7">
        <v>0.69255791030064073</v>
      </c>
      <c r="J168" s="7">
        <v>0.71183923975450403</v>
      </c>
      <c r="K168" s="7">
        <v>0.69433336584414318</v>
      </c>
      <c r="L168" s="7">
        <v>0.70073349633251836</v>
      </c>
      <c r="M168" s="7">
        <v>0.68913410875832593</v>
      </c>
      <c r="N168" s="7">
        <v>0.68751232984809629</v>
      </c>
      <c r="O168" s="7">
        <v>0.68064579641661749</v>
      </c>
      <c r="P168" s="7">
        <v>0.68395621733556844</v>
      </c>
      <c r="Z168" s="120"/>
      <c r="AA168" s="120"/>
      <c r="AB168" s="120"/>
      <c r="AC168" s="120"/>
    </row>
    <row r="169" spans="2:29" ht="9" customHeight="1" x14ac:dyDescent="0.25">
      <c r="B169" s="119"/>
      <c r="D169" s="31">
        <v>0.85</v>
      </c>
      <c r="E169" s="31">
        <v>0.85</v>
      </c>
      <c r="F169" s="31">
        <v>0.85</v>
      </c>
      <c r="G169" s="31">
        <v>0.85</v>
      </c>
      <c r="H169" s="31">
        <v>0.85</v>
      </c>
      <c r="I169" s="31">
        <v>0.85</v>
      </c>
      <c r="J169" s="31">
        <v>0.85</v>
      </c>
      <c r="K169" s="31">
        <v>0.85</v>
      </c>
      <c r="L169" s="31">
        <v>0.85</v>
      </c>
      <c r="M169" s="31">
        <v>0.85</v>
      </c>
      <c r="N169" s="31">
        <v>0.85</v>
      </c>
      <c r="O169" s="31">
        <v>0.85</v>
      </c>
      <c r="P169" s="31">
        <v>0.85</v>
      </c>
      <c r="Q169" s="31">
        <v>0.85</v>
      </c>
      <c r="Z169" s="120"/>
      <c r="AA169" s="120"/>
      <c r="AB169" s="120"/>
      <c r="AC169" s="120"/>
    </row>
    <row r="170" spans="2:29" x14ac:dyDescent="0.25">
      <c r="B170" s="119"/>
      <c r="C170" s="16" t="s">
        <v>251</v>
      </c>
      <c r="D170" s="70">
        <f>IFERROR(VLOOKUP(D$4,NICU!$V$5:$AC$19,2,FALSE),"")</f>
        <v>0.69096181730304496</v>
      </c>
      <c r="E170" s="70">
        <f>IFERROR(VLOOKUP(E$4,NICU!$V$5:$AC$19,2,FALSE),"")</f>
        <v>0.68640308582449372</v>
      </c>
      <c r="F170" s="70">
        <f>IFERROR(VLOOKUP(F$4,NICU!$V$5:$AC$19,2,FALSE),"")</f>
        <v>0.70125482625482627</v>
      </c>
      <c r="G170" s="70">
        <f>IFERROR(VLOOKUP(G$4,NICU!$V$5:$AC$19,2,FALSE),"")</f>
        <v>0.67523772559673978</v>
      </c>
      <c r="H170" s="70">
        <f>IFERROR(VLOOKUP(H$4,NICU!$V$5:$AC$19,2,FALSE),"")</f>
        <v>0.67860967773342418</v>
      </c>
      <c r="I170" s="70">
        <f>IFERROR(VLOOKUP(I$4,NICU!$V$5:$AC$19,2,FALSE),"")</f>
        <v>0.7047045101088647</v>
      </c>
      <c r="J170" s="70">
        <f>IFERROR(VLOOKUP(J$4,NICU!$V$5:$AC$19,2,FALSE),"")</f>
        <v>0.70674656872221153</v>
      </c>
      <c r="K170" s="70">
        <v>0.69299999999999995</v>
      </c>
      <c r="L170" s="70">
        <f>IFERROR(VLOOKUP(L$4,NICU!$V$5:$AC$19,2,FALSE),"")</f>
        <v>0.69054028071524709</v>
      </c>
      <c r="M170" s="70">
        <f>IFERROR(VLOOKUP(M$4,NICU!$V$5:$AC$19,2,FALSE),"")</f>
        <v>0.68815229996134519</v>
      </c>
      <c r="N170" s="70">
        <f>IFERROR(VLOOKUP(N$4,NICU!$V$5:$AC$19,2,FALSE),"")</f>
        <v>0.68855932203389836</v>
      </c>
      <c r="O170" s="70" t="str">
        <f>IFERROR(VLOOKUP(O$4,NICU!$V$5:$AC$19,2,FALSE),"")</f>
        <v/>
      </c>
      <c r="P170" s="70" t="str">
        <f>IFERROR(VLOOKUP(P$4,NICU!$V$5:$AC$19,2,FALSE),"")</f>
        <v/>
      </c>
      <c r="Q170" s="103" t="str">
        <f>IFERROR(VLOOKUP(Q$4,NICU!$V$5:$AC$19,2,FALSE),"")</f>
        <v/>
      </c>
      <c r="Z170" s="120"/>
      <c r="AA170" s="120"/>
      <c r="AB170" s="120"/>
      <c r="AC170" s="120"/>
    </row>
    <row r="171" spans="2:29" x14ac:dyDescent="0.25">
      <c r="B171" s="119"/>
      <c r="C171" s="1" t="s">
        <v>2</v>
      </c>
      <c r="D171" s="67">
        <f>IFERROR(VLOOKUP(D$4,NICU!$V$5:$AC$19,3,FALSE),"")</f>
        <v>0.7955988150655946</v>
      </c>
      <c r="E171" s="67">
        <f>IFERROR(VLOOKUP(E$4,NICU!$V$5:$AC$19,3,FALSE),"")</f>
        <v>0.76789495976281241</v>
      </c>
      <c r="F171" s="67">
        <f>IFERROR(VLOOKUP(F$4,NICU!$V$5:$AC$19,3,FALSE),"")</f>
        <v>0.79073684210526318</v>
      </c>
      <c r="G171" s="67">
        <f>IFERROR(VLOOKUP(G$4,NICU!$V$5:$AC$19,3,FALSE),"")</f>
        <v>0.75369666244190958</v>
      </c>
      <c r="H171" s="67">
        <f>IFERROR(VLOOKUP(H$4,NICU!$V$5:$AC$19,3,FALSE),"")</f>
        <v>0.7832345469940728</v>
      </c>
      <c r="I171" s="67">
        <f>IFERROR(VLOOKUP(I$4,NICU!$V$5:$AC$19,3,FALSE),"")</f>
        <v>0.79549319727891155</v>
      </c>
      <c r="J171" s="67">
        <f>IFERROR(VLOOKUP(J$4,NICU!$V$5:$AC$19,3,FALSE),"")</f>
        <v>0.78083933870284017</v>
      </c>
      <c r="K171" s="67">
        <f>IFERROR(VLOOKUP(K$4,NICU!$V$5:$AC$19,3,FALSE),"")</f>
        <v>0.7598642341960119</v>
      </c>
      <c r="L171" s="67">
        <f>IFERROR(VLOOKUP(L$4,NICU!$V$5:$AC$19,3,FALSE),"")</f>
        <v>0.76971741881062838</v>
      </c>
      <c r="M171" s="67">
        <f>IFERROR(VLOOKUP(M$4,NICU!$V$5:$AC$19,3,FALSE),"")</f>
        <v>0.77907986111111116</v>
      </c>
      <c r="N171" s="67">
        <f>IFERROR(VLOOKUP(N$4,NICU!$V$5:$AC$19,3,FALSE),"")</f>
        <v>0.74555461473327689</v>
      </c>
      <c r="O171" s="67" t="str">
        <f>IFERROR(VLOOKUP(O$4,NICU!$V$5:$AC$19,3,FALSE),"")</f>
        <v/>
      </c>
      <c r="P171" s="67" t="str">
        <f>IFERROR(VLOOKUP(P$4,NICU!$V$5:$AC$19,3,FALSE),"")</f>
        <v/>
      </c>
      <c r="Q171" s="78" t="str">
        <f>IFERROR(VLOOKUP(Q$4,NICU!$V$5:$AC$19,3,FALSE),"")</f>
        <v/>
      </c>
      <c r="Z171" s="117" t="s">
        <v>343</v>
      </c>
      <c r="AA171" s="117"/>
      <c r="AB171" s="117"/>
      <c r="AC171" s="117"/>
    </row>
    <row r="172" spans="2:29" x14ac:dyDescent="0.25">
      <c r="B172" s="119"/>
      <c r="C172" s="1" t="s">
        <v>29</v>
      </c>
      <c r="D172" s="67">
        <f>IFERROR(VLOOKUP(D$4,NICU!$V$5:$AC$19,4,FALSE),"")</f>
        <v>0.66062085803976278</v>
      </c>
      <c r="E172" s="67">
        <f>IFERROR(VLOOKUP(E$4,NICU!$V$5:$AC$19,4,FALSE),"")</f>
        <v>0.68086592178770955</v>
      </c>
      <c r="F172" s="67">
        <f>IFERROR(VLOOKUP(F$4,NICU!$V$5:$AC$19,4,FALSE),"")</f>
        <v>0.68297797972736807</v>
      </c>
      <c r="G172" s="67">
        <f>IFERROR(VLOOKUP(G$4,NICU!$V$5:$AC$19,4,FALSE),"")</f>
        <v>0.63343826512766699</v>
      </c>
      <c r="H172" s="67">
        <f>IFERROR(VLOOKUP(H$4,NICU!$V$5:$AC$19,4,FALSE),"")</f>
        <v>0.63549075391180654</v>
      </c>
      <c r="I172" s="67">
        <f>IFERROR(VLOOKUP(I$4,NICU!$V$5:$AC$19,4,FALSE),"")</f>
        <v>0.67612044817927175</v>
      </c>
      <c r="J172" s="67">
        <f>IFERROR(VLOOKUP(J$4,NICU!$V$5:$AC$19,4,FALSE),"")</f>
        <v>0.6556291390728477</v>
      </c>
      <c r="K172" s="67">
        <f>IFERROR(VLOOKUP(K$4,NICU!$V$5:$AC$19,4,FALSE),"")</f>
        <v>0.65643529822113711</v>
      </c>
      <c r="L172" s="67">
        <f>IFERROR(VLOOKUP(L$4,NICU!$V$5:$AC$19,4,FALSE),"")</f>
        <v>0.63143157157857888</v>
      </c>
      <c r="M172" s="67">
        <f>IFERROR(VLOOKUP(M$4,NICU!$V$5:$AC$19,4,FALSE),"")</f>
        <v>0.62055749128919857</v>
      </c>
      <c r="N172" s="67">
        <f>IFERROR(VLOOKUP(N$4,NICU!$V$5:$AC$19,4,FALSE),"")</f>
        <v>0.65611961057023649</v>
      </c>
      <c r="O172" s="67" t="str">
        <f>IFERROR(VLOOKUP(O$4,NICU!$V$5:$AC$19,4,FALSE),"")</f>
        <v/>
      </c>
      <c r="P172" s="67" t="str">
        <f>IFERROR(VLOOKUP(P$4,NICU!$V$5:$AC$19,4,FALSE),"")</f>
        <v/>
      </c>
      <c r="Q172" s="78" t="str">
        <f>IFERROR(VLOOKUP(Q$4,NICU!$V$5:$AC$19,4,FALSE),"")</f>
        <v/>
      </c>
      <c r="Z172" s="117"/>
      <c r="AA172" s="117"/>
      <c r="AB172" s="117"/>
      <c r="AC172" s="117"/>
    </row>
    <row r="173" spans="2:29" x14ac:dyDescent="0.25">
      <c r="B173" s="119"/>
      <c r="C173" s="1" t="s">
        <v>3</v>
      </c>
      <c r="D173" s="67">
        <f>IFERROR(VLOOKUP(D$4,NICU!$V$5:$AC$19,5,FALSE),"")</f>
        <v>0.68340807174887896</v>
      </c>
      <c r="E173" s="67">
        <f>IFERROR(VLOOKUP(E$4,NICU!$V$5:$AC$19,5,FALSE),"")</f>
        <v>0.69048682447521215</v>
      </c>
      <c r="F173" s="67">
        <f>IFERROR(VLOOKUP(F$4,NICU!$V$5:$AC$19,5,FALSE),"")</f>
        <v>0.64114182147711829</v>
      </c>
      <c r="G173" s="67">
        <f>IFERROR(VLOOKUP(G$4,NICU!$V$5:$AC$19,5,FALSE),"")</f>
        <v>0.61685649202733484</v>
      </c>
      <c r="H173" s="67">
        <f>IFERROR(VLOOKUP(H$4,NICU!$V$5:$AC$19,5,FALSE),"")</f>
        <v>0.60072595281306718</v>
      </c>
      <c r="I173" s="67">
        <f>IFERROR(VLOOKUP(I$4,NICU!$V$5:$AC$19,5,FALSE),"")</f>
        <v>0.65951620264719302</v>
      </c>
      <c r="J173" s="67">
        <f>IFERROR(VLOOKUP(J$4,NICU!$V$5:$AC$19,5,FALSE),"")</f>
        <v>0.6623142728500675</v>
      </c>
      <c r="K173" s="67">
        <f>IFERROR(VLOOKUP(K$4,NICU!$V$5:$AC$19,5,FALSE),"")</f>
        <v>0.65130984643179768</v>
      </c>
      <c r="L173" s="67">
        <f>IFERROR(VLOOKUP(L$4,NICU!$V$5:$AC$19,5,FALSE),"")</f>
        <v>0.6410371032632991</v>
      </c>
      <c r="M173" s="67">
        <f>IFERROR(VLOOKUP(M$4,NICU!$V$5:$AC$19,5,FALSE),"")</f>
        <v>0.67009847806624889</v>
      </c>
      <c r="N173" s="67">
        <f>IFERROR(VLOOKUP(N$4,NICU!$V$5:$AC$19,5,FALSE),"")</f>
        <v>0.64487236901030009</v>
      </c>
      <c r="O173" s="67" t="str">
        <f>IFERROR(VLOOKUP(O$4,NICU!$V$5:$AC$19,5,FALSE),"")</f>
        <v/>
      </c>
      <c r="P173" s="67" t="str">
        <f>IFERROR(VLOOKUP(P$4,NICU!$V$5:$AC$19,5,FALSE),"")</f>
        <v/>
      </c>
      <c r="Q173" s="78" t="str">
        <f>IFERROR(VLOOKUP(Q$4,NICU!$V$5:$AC$19,5,FALSE),"")</f>
        <v/>
      </c>
      <c r="Z173" s="117"/>
      <c r="AA173" s="117"/>
      <c r="AB173" s="117"/>
      <c r="AC173" s="117"/>
    </row>
    <row r="174" spans="2:29" x14ac:dyDescent="0.25">
      <c r="B174" s="119"/>
      <c r="C174" s="1" t="s">
        <v>267</v>
      </c>
      <c r="D174" s="67">
        <f>IFERROR(VLOOKUP(D$4,NICU!$V$5:$AC$19,6,FALSE),"")</f>
        <v>0.63077759651984777</v>
      </c>
      <c r="E174" s="67">
        <f>IFERROR(VLOOKUP(E$4,NICU!$V$5:$AC$19,6,FALSE),"")</f>
        <v>0.63646288209606983</v>
      </c>
      <c r="F174" s="67">
        <f>IFERROR(VLOOKUP(F$4,NICU!$V$5:$AC$19,6,FALSE),"")</f>
        <v>0.68392664509169365</v>
      </c>
      <c r="G174" s="67">
        <f>IFERROR(VLOOKUP(G$4,NICU!$V$5:$AC$19,6,FALSE),"")</f>
        <v>0.6753812636165577</v>
      </c>
      <c r="H174" s="67">
        <f>IFERROR(VLOOKUP(H$4,NICU!$V$5:$AC$19,6,FALSE),"")</f>
        <v>0.69050218340611358</v>
      </c>
      <c r="I174" s="67">
        <f>IFERROR(VLOOKUP(I$4,NICU!$V$5:$AC$19,6,FALSE),"")</f>
        <v>0.67989130434782608</v>
      </c>
      <c r="J174" s="67">
        <f>IFERROR(VLOOKUP(J$4,NICU!$V$5:$AC$19,6,FALSE),"")</f>
        <v>0.73002159827213819</v>
      </c>
      <c r="K174" s="67">
        <f>IFERROR(VLOOKUP(K$4,NICU!$V$5:$AC$19,6,FALSE),"")</f>
        <v>0.71805929919137468</v>
      </c>
      <c r="L174" s="67">
        <f>IFERROR(VLOOKUP(L$4,NICU!$V$5:$AC$19,6,FALSE),"")</f>
        <v>0.71845174973488868</v>
      </c>
      <c r="M174" s="67">
        <f>IFERROR(VLOOKUP(M$4,NICU!$V$5:$AC$19,6,FALSE),"")</f>
        <v>0.70163415919873484</v>
      </c>
      <c r="N174" s="67">
        <f>IFERROR(VLOOKUP(N$4,NICU!$V$5:$AC$19,6,FALSE),"")</f>
        <v>0.70723860589812337</v>
      </c>
      <c r="O174" s="67" t="str">
        <f>IFERROR(VLOOKUP(O$4,NICU!$V$5:$AC$19,6,FALSE),"")</f>
        <v/>
      </c>
      <c r="P174" s="67" t="str">
        <f>IFERROR(VLOOKUP(P$4,NICU!$V$5:$AC$19,6,FALSE),"")</f>
        <v/>
      </c>
      <c r="Q174" s="78" t="str">
        <f>IFERROR(VLOOKUP(Q$4,NICU!$V$5:$AC$19,6,FALSE),"")</f>
        <v/>
      </c>
      <c r="Z174" s="117"/>
      <c r="AA174" s="117"/>
      <c r="AB174" s="117"/>
      <c r="AC174" s="117"/>
    </row>
    <row r="175" spans="2:29" ht="15" customHeight="1" x14ac:dyDescent="0.25">
      <c r="B175" s="119"/>
      <c r="C175" s="11" t="s">
        <v>275</v>
      </c>
      <c r="D175" s="67">
        <f>IFERROR(VLOOKUP(D$4,NICU!$V$5:$AC$19,7,FALSE),"")</f>
        <v>0.65965583173996178</v>
      </c>
      <c r="E175" s="67">
        <f>IFERROR(VLOOKUP(E$4,NICU!$V$5:$AC$19,7,FALSE),"")</f>
        <v>0.5986964618249534</v>
      </c>
      <c r="F175" s="67">
        <f>IFERROR(VLOOKUP(F$4,NICU!$V$5:$AC$19,7,FALSE),"")</f>
        <v>0.70555032925682037</v>
      </c>
      <c r="G175" s="67">
        <f>IFERROR(VLOOKUP(G$4,NICU!$V$5:$AC$19,7,FALSE),"")</f>
        <v>0.73403241182078172</v>
      </c>
      <c r="H175" s="67">
        <f>IFERROR(VLOOKUP(H$4,NICU!$V$5:$AC$19,7,FALSE),"")</f>
        <v>0.70122525918944389</v>
      </c>
      <c r="I175" s="67">
        <f>IFERROR(VLOOKUP(I$4,NICU!$V$5:$AC$19,7,FALSE),"")</f>
        <v>0.71687321258341274</v>
      </c>
      <c r="J175" s="67">
        <f>IFERROR(VLOOKUP(J$4,NICU!$V$5:$AC$19,7,FALSE),"")</f>
        <v>0.73301435406698567</v>
      </c>
      <c r="K175" s="67">
        <f>IFERROR(VLOOKUP(K$4,NICU!$V$5:$AC$19,7,FALSE),"")</f>
        <v>0.69018112488083894</v>
      </c>
      <c r="L175" s="67">
        <f>IFERROR(VLOOKUP(L$4,NICU!$V$5:$AC$19,7,FALSE),"")</f>
        <v>0.72787821122740248</v>
      </c>
      <c r="M175" s="67">
        <f>IFERROR(VLOOKUP(M$4,NICU!$V$5:$AC$19,7,FALSE),"")</f>
        <v>0.68744007670182172</v>
      </c>
      <c r="N175" s="67">
        <f>IFERROR(VLOOKUP(N$4,NICU!$V$5:$AC$19,7,FALSE),"")</f>
        <v>0.70896946564885499</v>
      </c>
      <c r="O175" s="67" t="str">
        <f>IFERROR(VLOOKUP(O$4,NICU!$V$5:$AC$19,7,FALSE),"")</f>
        <v/>
      </c>
      <c r="P175" s="67" t="str">
        <f>IFERROR(VLOOKUP(P$4,NICU!$V$5:$AC$19,7,FALSE),"")</f>
        <v/>
      </c>
      <c r="Q175" s="78" t="str">
        <f>IFERROR(VLOOKUP(Q$4,NICU!$V$5:$AC$19,7,FALSE),"")</f>
        <v/>
      </c>
      <c r="Z175" s="117"/>
      <c r="AA175" s="117"/>
      <c r="AB175" s="117"/>
      <c r="AC175" s="117"/>
    </row>
    <row r="176" spans="2:29" ht="7.5" customHeight="1" x14ac:dyDescent="0.25">
      <c r="B176" s="119"/>
      <c r="C176" s="11"/>
      <c r="D176" s="78"/>
      <c r="E176" s="78"/>
      <c r="F176" s="78"/>
      <c r="G176" s="78"/>
      <c r="H176" s="78"/>
      <c r="I176" s="78"/>
      <c r="J176" s="78"/>
      <c r="K176" s="78"/>
      <c r="L176" s="78"/>
      <c r="M176" s="78"/>
      <c r="N176" s="78"/>
      <c r="O176" s="78"/>
      <c r="P176" s="78"/>
      <c r="Q176" s="78"/>
      <c r="Z176" s="117"/>
      <c r="AA176" s="117"/>
      <c r="AB176" s="117"/>
      <c r="AC176" s="117"/>
    </row>
    <row r="177" spans="2:29" x14ac:dyDescent="0.25">
      <c r="B177" s="119"/>
      <c r="C177" s="12" t="s">
        <v>21</v>
      </c>
      <c r="Z177" s="117"/>
      <c r="AA177" s="117"/>
      <c r="AB177" s="117"/>
      <c r="AC177" s="117"/>
    </row>
    <row r="178" spans="2:29" x14ac:dyDescent="0.25">
      <c r="B178" s="119"/>
      <c r="C178" s="11" t="s">
        <v>0</v>
      </c>
      <c r="D178" s="30">
        <v>381</v>
      </c>
      <c r="E178" s="30">
        <v>394.28571428571428</v>
      </c>
      <c r="F178" s="30">
        <v>384.14285714285717</v>
      </c>
      <c r="G178" s="30">
        <v>415.85714285714283</v>
      </c>
      <c r="H178" s="30">
        <v>408</v>
      </c>
      <c r="I178" s="30">
        <v>445.57142857142856</v>
      </c>
      <c r="J178" s="30">
        <v>415.85714285714283</v>
      </c>
      <c r="K178" s="30">
        <v>447.71428571428572</v>
      </c>
      <c r="L178" s="30">
        <v>437.14285714285717</v>
      </c>
      <c r="M178" s="30">
        <v>446.71428571428572</v>
      </c>
      <c r="N178" s="30">
        <v>452.57142857142856</v>
      </c>
      <c r="O178" s="30">
        <v>463.42857142857144</v>
      </c>
      <c r="P178" s="30">
        <v>457.85714285714283</v>
      </c>
      <c r="Z178" s="117"/>
      <c r="AA178" s="117"/>
      <c r="AB178" s="117"/>
      <c r="AC178" s="117"/>
    </row>
    <row r="179" spans="2:29" ht="7.5" customHeight="1" x14ac:dyDescent="0.25">
      <c r="B179" s="119"/>
      <c r="C179" s="1"/>
      <c r="Z179" s="117"/>
      <c r="AA179" s="117"/>
      <c r="AB179" s="117"/>
      <c r="AC179" s="117"/>
    </row>
    <row r="180" spans="2:29" x14ac:dyDescent="0.25">
      <c r="B180" s="119"/>
      <c r="C180" s="16" t="s">
        <v>251</v>
      </c>
      <c r="D180" s="69">
        <f>IFERROR(VLOOKUP(D$4,NICU!$AZ$5:$BG$19,2,FALSE),"")</f>
        <v>456.71428571428572</v>
      </c>
      <c r="E180" s="69">
        <f>IFERROR(VLOOKUP(E$4,NICU!$AZ$5:$BG$19,2,FALSE),"")</f>
        <v>464.57142857142856</v>
      </c>
      <c r="F180" s="69">
        <f>IFERROR(VLOOKUP(F$4,NICU!$AZ$5:$BG$19,2,FALSE),"")</f>
        <v>442.14285714285717</v>
      </c>
      <c r="G180" s="69">
        <f>IFERROR(VLOOKUP(G$4,NICU!$AZ$5:$BG$19,2,FALSE),"")</f>
        <v>478.14285714285717</v>
      </c>
      <c r="H180" s="69">
        <f>IFERROR(VLOOKUP(H$4,NICU!$AZ$5:$BG$19,2,FALSE),"")</f>
        <v>471.57142857142856</v>
      </c>
      <c r="I180" s="69">
        <f>IFERROR(VLOOKUP(I$4,NICU!$AZ$5:$BG$19,2,FALSE),"")</f>
        <v>434</v>
      </c>
      <c r="J180" s="69">
        <f>IFERROR(VLOOKUP(J$4,NICU!$AZ$5:$BG$19,2,FALSE),"")</f>
        <v>433.42857142857144</v>
      </c>
      <c r="K180" s="69">
        <f>IFERROR(VLOOKUP(K$4,NICU!$AZ$5:$BG$19,2,FALSE),"")</f>
        <v>453</v>
      </c>
      <c r="L180" s="69">
        <f>IFERROR(VLOOKUP(L$4,NICU!$AZ$5:$BG$19,2,FALSE),"")</f>
        <v>459.85714285714283</v>
      </c>
      <c r="M180" s="69">
        <f>IFERROR(VLOOKUP(M$4,NICU!$AZ$5:$BG$19,2,FALSE),"")</f>
        <v>461</v>
      </c>
      <c r="N180" s="69">
        <f>IFERROR(VLOOKUP(N$4,NICU!$AZ$5:$BG$19,2,FALSE),"")</f>
        <v>462</v>
      </c>
      <c r="O180" s="69" t="str">
        <f>IFERROR(VLOOKUP(O$4,NICU!$AZ$5:$BG$19,2,FALSE),"")</f>
        <v/>
      </c>
      <c r="P180" s="69" t="str">
        <f>IFERROR(VLOOKUP(P$4,NICU!$AZ$5:$BG$19,2,FALSE),"")</f>
        <v/>
      </c>
      <c r="Q180" s="104" t="str">
        <f>IFERROR(VLOOKUP(Q$4,NICU!$AZ$5:$BG$19,2,FALSE),"")</f>
        <v/>
      </c>
      <c r="S180" s="3"/>
      <c r="Z180" s="117"/>
      <c r="AA180" s="117"/>
      <c r="AB180" s="117"/>
      <c r="AC180" s="117"/>
    </row>
    <row r="181" spans="2:29" x14ac:dyDescent="0.25">
      <c r="B181" s="119"/>
      <c r="C181" s="1" t="s">
        <v>2</v>
      </c>
      <c r="D181" s="68">
        <f>IFERROR(VLOOKUP(D$4,NICU!$AZ$5:$BG$19,3,FALSE),"")</f>
        <v>69</v>
      </c>
      <c r="E181" s="68">
        <f>IFERROR(VLOOKUP(E$4,NICU!$AZ$5:$BG$19,3,FALSE),"")</f>
        <v>78.285714285714292</v>
      </c>
      <c r="F181" s="68">
        <f>IFERROR(VLOOKUP(F$4,NICU!$AZ$5:$BG$19,3,FALSE),"")</f>
        <v>71</v>
      </c>
      <c r="G181" s="68">
        <f>IFERROR(VLOOKUP(G$4,NICU!$AZ$5:$BG$19,3,FALSE),"")</f>
        <v>83.285714285714292</v>
      </c>
      <c r="H181" s="68">
        <f>IFERROR(VLOOKUP(H$4,NICU!$AZ$5:$BG$19,3,FALSE),"")</f>
        <v>73.142857142857139</v>
      </c>
      <c r="I181" s="68">
        <f>IFERROR(VLOOKUP(I$4,NICU!$AZ$5:$BG$19,3,FALSE),"")</f>
        <v>68.714285714285708</v>
      </c>
      <c r="J181" s="68">
        <f>IFERROR(VLOOKUP(J$4,NICU!$AZ$5:$BG$19,3,FALSE),"")</f>
        <v>73.857142857142861</v>
      </c>
      <c r="K181" s="68">
        <f>IFERROR(VLOOKUP(K$4,NICU!$AZ$5:$BG$19,3,FALSE),"")</f>
        <v>80.857142857142861</v>
      </c>
      <c r="L181" s="68">
        <f>IFERROR(VLOOKUP(L$4,NICU!$AZ$5:$BG$19,3,FALSE),"")</f>
        <v>78</v>
      </c>
      <c r="M181" s="68">
        <f>IFERROR(VLOOKUP(M$4,NICU!$AZ$5:$BG$19,3,FALSE),"")</f>
        <v>72.714285714285708</v>
      </c>
      <c r="N181" s="68">
        <f>IFERROR(VLOOKUP(N$4,NICU!$AZ$5:$BG$19,3,FALSE),"")</f>
        <v>85.857142857142861</v>
      </c>
      <c r="O181" s="68" t="str">
        <f>IFERROR(VLOOKUP(O$4,NICU!$AZ$5:$BG$19,3,FALSE),"")</f>
        <v/>
      </c>
      <c r="P181" s="68" t="str">
        <f>IFERROR(VLOOKUP(P$4,NICU!$AZ$5:$BG$19,3,FALSE),"")</f>
        <v/>
      </c>
      <c r="Q181" s="105" t="str">
        <f>IFERROR(VLOOKUP(Q$4,NICU!$AZ$5:$BG$19,3,FALSE),"")</f>
        <v/>
      </c>
      <c r="Z181" s="117"/>
      <c r="AA181" s="117"/>
      <c r="AB181" s="117"/>
      <c r="AC181" s="117"/>
    </row>
    <row r="182" spans="2:29" x14ac:dyDescent="0.25">
      <c r="B182" s="119"/>
      <c r="C182" s="1" t="s">
        <v>29</v>
      </c>
      <c r="D182" s="68">
        <f>IFERROR(VLOOKUP(D$4,NICU!$AZ$5:$BG$19,4,FALSE),"")</f>
        <v>139</v>
      </c>
      <c r="E182" s="68">
        <f>IFERROR(VLOOKUP(E$4,NICU!$AZ$5:$BG$19,4,FALSE),"")</f>
        <v>130.57142857142858</v>
      </c>
      <c r="F182" s="68">
        <f>IFERROR(VLOOKUP(F$4,NICU!$AZ$5:$BG$19,4,FALSE),"")</f>
        <v>129.57142857142858</v>
      </c>
      <c r="G182" s="68">
        <f>IFERROR(VLOOKUP(G$4,NICU!$AZ$5:$BG$19,4,FALSE),"")</f>
        <v>149.71428571428572</v>
      </c>
      <c r="H182" s="68">
        <f>IFERROR(VLOOKUP(H$4,NICU!$AZ$5:$BG$19,4,FALSE),"")</f>
        <v>146.42857142857142</v>
      </c>
      <c r="I182" s="68">
        <f>IFERROR(VLOOKUP(I$4,NICU!$AZ$5:$BG$19,4,FALSE),"")</f>
        <v>132.14285714285714</v>
      </c>
      <c r="J182" s="68">
        <f>IFERROR(VLOOKUP(J$4,NICU!$AZ$5:$BG$19,4,FALSE),"")</f>
        <v>141.14285714285714</v>
      </c>
      <c r="K182" s="68">
        <f>IFERROR(VLOOKUP(K$4,NICU!$AZ$5:$BG$19,4,FALSE),"")</f>
        <v>140.71428571428572</v>
      </c>
      <c r="L182" s="68">
        <f>IFERROR(VLOOKUP(L$4,NICU!$AZ$5:$BG$19,4,FALSE),"")</f>
        <v>150.42857142857142</v>
      </c>
      <c r="M182" s="68">
        <f>IFERROR(VLOOKUP(M$4,NICU!$AZ$5:$BG$19,4,FALSE),"")</f>
        <v>155.57142857142858</v>
      </c>
      <c r="N182" s="68">
        <f>IFERROR(VLOOKUP(N$4,NICU!$AZ$5:$BG$19,4,FALSE),"")</f>
        <v>141.28571428571428</v>
      </c>
      <c r="O182" s="68" t="str">
        <f>IFERROR(VLOOKUP(O$4,NICU!$AZ$5:$BG$19,4,FALSE),"")</f>
        <v/>
      </c>
      <c r="P182" s="68" t="str">
        <f>IFERROR(VLOOKUP(P$4,NICU!$AZ$5:$BG$19,4,FALSE),"")</f>
        <v/>
      </c>
      <c r="Q182" s="105" t="str">
        <f>IFERROR(VLOOKUP(Q$4,NICU!$AZ$5:$BG$19,4,FALSE),"")</f>
        <v/>
      </c>
      <c r="Z182" s="117"/>
      <c r="AA182" s="117"/>
      <c r="AB182" s="117"/>
      <c r="AC182" s="117"/>
    </row>
    <row r="183" spans="2:29" x14ac:dyDescent="0.25">
      <c r="B183" s="119"/>
      <c r="C183" s="1" t="s">
        <v>3</v>
      </c>
      <c r="D183" s="68">
        <f>IFERROR(VLOOKUP(D$4,NICU!$AZ$5:$BG$19,5,FALSE),"")</f>
        <v>100.85714285714286</v>
      </c>
      <c r="E183" s="68">
        <f>IFERROR(VLOOKUP(E$4,NICU!$AZ$5:$BG$19,5,FALSE),"")</f>
        <v>99</v>
      </c>
      <c r="F183" s="68">
        <f>IFERROR(VLOOKUP(F$4,NICU!$AZ$5:$BG$19,5,FALSE),"")</f>
        <v>113.14285714285714</v>
      </c>
      <c r="G183" s="68">
        <f>IFERROR(VLOOKUP(G$4,NICU!$AZ$5:$BG$19,5,FALSE),"")</f>
        <v>120.14285714285714</v>
      </c>
      <c r="H183" s="68">
        <f>IFERROR(VLOOKUP(H$4,NICU!$AZ$5:$BG$19,5,FALSE),"")</f>
        <v>125.71428571428571</v>
      </c>
      <c r="I183" s="68">
        <f>IFERROR(VLOOKUP(I$4,NICU!$AZ$5:$BG$19,5,FALSE),"")</f>
        <v>106.57142857142857</v>
      </c>
      <c r="J183" s="68">
        <f>IFERROR(VLOOKUP(J$4,NICU!$AZ$5:$BG$19,5,FALSE),"")</f>
        <v>107.14285714285714</v>
      </c>
      <c r="K183" s="68">
        <f>IFERROR(VLOOKUP(K$4,NICU!$AZ$5:$BG$19,5,FALSE),"")</f>
        <v>110.28571428571429</v>
      </c>
      <c r="L183" s="68">
        <f>IFERROR(VLOOKUP(L$4,NICU!$AZ$5:$BG$19,5,FALSE),"")</f>
        <v>114.71428571428571</v>
      </c>
      <c r="M183" s="68">
        <f>IFERROR(VLOOKUP(M$4,NICU!$AZ$5:$BG$19,5,FALSE),"")</f>
        <v>105.28571428571429</v>
      </c>
      <c r="N183" s="68">
        <f>IFERROR(VLOOKUP(N$4,NICU!$AZ$5:$BG$19,5,FALSE),"")</f>
        <v>113.28571428571429</v>
      </c>
      <c r="O183" s="68" t="str">
        <f>IFERROR(VLOOKUP(O$4,NICU!$AZ$5:$BG$19,5,FALSE),"")</f>
        <v/>
      </c>
      <c r="P183" s="68" t="str">
        <f>IFERROR(VLOOKUP(P$4,NICU!$AZ$5:$BG$19,5,FALSE),"")</f>
        <v/>
      </c>
      <c r="Q183" s="105" t="str">
        <f>IFERROR(VLOOKUP(Q$4,NICU!$AZ$5:$BG$19,5,FALSE),"")</f>
        <v/>
      </c>
      <c r="Z183" s="117"/>
      <c r="AA183" s="117"/>
      <c r="AB183" s="117"/>
      <c r="AC183" s="117"/>
    </row>
    <row r="184" spans="2:29" x14ac:dyDescent="0.25">
      <c r="B184" s="52"/>
      <c r="C184" s="1" t="s">
        <v>267</v>
      </c>
      <c r="D184" s="68">
        <f>IFERROR(VLOOKUP(D$4,NICU!$AZ$5:$BG$19,6,FALSE),"")</f>
        <v>97</v>
      </c>
      <c r="E184" s="68">
        <f>IFERROR(VLOOKUP(E$4,NICU!$AZ$5:$BG$19,6,FALSE),"")</f>
        <v>95.142857142857139</v>
      </c>
      <c r="F184" s="68">
        <f>IFERROR(VLOOKUP(F$4,NICU!$AZ$5:$BG$19,6,FALSE),"")</f>
        <v>83.714285714285708</v>
      </c>
      <c r="G184" s="68">
        <f>IFERROR(VLOOKUP(G$4,NICU!$AZ$5:$BG$19,6,FALSE),"")</f>
        <v>85.142857142857139</v>
      </c>
      <c r="H184" s="68">
        <f>IFERROR(VLOOKUP(H$4,NICU!$AZ$5:$BG$19,6,FALSE),"")</f>
        <v>81</v>
      </c>
      <c r="I184" s="68">
        <f>IFERROR(VLOOKUP(I$4,NICU!$AZ$5:$BG$19,6,FALSE),"")</f>
        <v>84.142857142857139</v>
      </c>
      <c r="J184" s="68">
        <f>IFERROR(VLOOKUP(J$4,NICU!$AZ$5:$BG$19,6,FALSE),"")</f>
        <v>71.428571428571431</v>
      </c>
      <c r="K184" s="68">
        <f>IFERROR(VLOOKUP(K$4,NICU!$AZ$5:$BG$19,6,FALSE),"")</f>
        <v>74.714285714285708</v>
      </c>
      <c r="L184" s="68">
        <f>IFERROR(VLOOKUP(L$4,NICU!$AZ$5:$BG$19,6,FALSE),"")</f>
        <v>75.857142857142861</v>
      </c>
      <c r="M184" s="68">
        <f>IFERROR(VLOOKUP(M$4,NICU!$AZ$5:$BG$19,6,FALSE),"")</f>
        <v>80.857142857142861</v>
      </c>
      <c r="N184" s="68">
        <f>IFERROR(VLOOKUP(N$4,NICU!$AZ$5:$BG$19,6,FALSE),"")</f>
        <v>78</v>
      </c>
      <c r="O184" s="68" t="str">
        <f>IFERROR(VLOOKUP(O$4,NICU!$AZ$5:$BG$19,6,FALSE),"")</f>
        <v/>
      </c>
      <c r="P184" s="68" t="str">
        <f>IFERROR(VLOOKUP(P$4,NICU!$AZ$5:$BG$19,6,FALSE),"")</f>
        <v/>
      </c>
      <c r="Q184" s="105" t="str">
        <f>IFERROR(VLOOKUP(Q$4,NICU!$AZ$5:$BG$19,6,FALSE),"")</f>
        <v/>
      </c>
      <c r="Z184" s="51"/>
      <c r="AA184" s="51"/>
      <c r="AB184" s="51"/>
      <c r="AC184" s="51"/>
    </row>
    <row r="185" spans="2:29" x14ac:dyDescent="0.25">
      <c r="B185" s="52"/>
      <c r="C185" s="11" t="s">
        <v>302</v>
      </c>
      <c r="D185" s="68">
        <f>IFERROR(VLOOKUP(D$4,NICU!$AZ$5:$BG$19,7,FALSE),"")</f>
        <v>50.857142857142854</v>
      </c>
      <c r="E185" s="68">
        <f>IFERROR(VLOOKUP(E$4,NICU!$AZ$5:$BG$19,7,FALSE),"")</f>
        <v>61.571428571428569</v>
      </c>
      <c r="F185" s="68">
        <f>IFERROR(VLOOKUP(F$4,NICU!$AZ$5:$BG$19,7,FALSE),"")</f>
        <v>44.714285714285715</v>
      </c>
      <c r="G185" s="68">
        <f>IFERROR(VLOOKUP(G$4,NICU!$AZ$5:$BG$19,7,FALSE),"")</f>
        <v>39.857142857142854</v>
      </c>
      <c r="H185" s="68">
        <f>IFERROR(VLOOKUP(H$4,NICU!$AZ$5:$BG$19,7,FALSE),"")</f>
        <v>45.285714285714285</v>
      </c>
      <c r="I185" s="68">
        <f>IFERROR(VLOOKUP(I$4,NICU!$AZ$5:$BG$19,7,FALSE),"")</f>
        <v>42.428571428571431</v>
      </c>
      <c r="J185" s="68">
        <f>IFERROR(VLOOKUP(J$4,NICU!$AZ$5:$BG$19,7,FALSE),"")</f>
        <v>39.857142857142854</v>
      </c>
      <c r="K185" s="68">
        <f>IFERROR(VLOOKUP(K$4,NICU!$AZ$5:$BG$19,7,FALSE),"")</f>
        <v>46.428571428571431</v>
      </c>
      <c r="L185" s="68">
        <f>IFERROR(VLOOKUP(L$4,NICU!$AZ$5:$BG$19,7,FALSE),"")</f>
        <v>40.857142857142854</v>
      </c>
      <c r="M185" s="68">
        <f>IFERROR(VLOOKUP(M$4,NICU!$AZ$5:$BG$19,7,FALSE),"")</f>
        <v>46.571428571428569</v>
      </c>
      <c r="N185" s="68">
        <f>IFERROR(VLOOKUP(N$4,NICU!$AZ$5:$BG$19,7,FALSE),"")</f>
        <v>43.571428571428569</v>
      </c>
      <c r="O185" s="68" t="str">
        <f>IFERROR(VLOOKUP(O$4,NICU!$AZ$5:$BG$19,7,FALSE),"")</f>
        <v/>
      </c>
      <c r="P185" s="68" t="str">
        <f>IFERROR(VLOOKUP(P$4,NICU!$AZ$5:$BG$19,7,FALSE),"")</f>
        <v/>
      </c>
      <c r="Q185" s="105" t="str">
        <f>IFERROR(VLOOKUP(Q$4,NICU!$AZ$5:$BG$19,7,FALSE),"")</f>
        <v/>
      </c>
      <c r="Z185" s="51"/>
      <c r="AA185" s="51"/>
      <c r="AB185" s="51"/>
      <c r="AC185" s="51"/>
    </row>
    <row r="186" spans="2:29" ht="30" customHeight="1" x14ac:dyDescent="0.25">
      <c r="C186" s="1"/>
    </row>
    <row r="187" spans="2:29" ht="15" customHeight="1" x14ac:dyDescent="0.25">
      <c r="B187" s="119" t="s">
        <v>27</v>
      </c>
      <c r="C187" s="40" t="s">
        <v>23</v>
      </c>
      <c r="Z187" s="120" t="s">
        <v>39</v>
      </c>
      <c r="AA187" s="120"/>
      <c r="AB187" s="120"/>
      <c r="AC187" s="120"/>
    </row>
    <row r="188" spans="2:29" ht="15" customHeight="1" x14ac:dyDescent="0.25">
      <c r="B188" s="119"/>
      <c r="C188" s="1" t="s">
        <v>0</v>
      </c>
      <c r="D188" s="14">
        <v>94584</v>
      </c>
      <c r="E188" s="14">
        <v>95392</v>
      </c>
      <c r="F188" s="14">
        <v>95546</v>
      </c>
      <c r="G188" s="14">
        <v>97706</v>
      </c>
      <c r="H188" s="14">
        <v>97072</v>
      </c>
      <c r="I188" s="14">
        <v>93351</v>
      </c>
      <c r="J188" s="14">
        <v>91968</v>
      </c>
      <c r="K188" s="14">
        <v>93301</v>
      </c>
      <c r="L188" s="14">
        <v>93460</v>
      </c>
      <c r="M188" s="14">
        <v>92915</v>
      </c>
      <c r="N188" s="14">
        <v>93201</v>
      </c>
      <c r="O188" s="14">
        <v>93456</v>
      </c>
      <c r="P188" s="14">
        <v>90799</v>
      </c>
      <c r="Z188" s="120"/>
      <c r="AA188" s="120"/>
      <c r="AB188" s="120"/>
      <c r="AC188" s="120"/>
    </row>
    <row r="189" spans="2:29" ht="7.5" customHeight="1" x14ac:dyDescent="0.25">
      <c r="B189" s="119"/>
      <c r="Z189" s="120"/>
      <c r="AA189" s="120"/>
      <c r="AB189" s="120"/>
      <c r="AC189" s="120"/>
    </row>
    <row r="190" spans="2:29" x14ac:dyDescent="0.25">
      <c r="B190" s="119"/>
      <c r="C190" s="16" t="s">
        <v>251</v>
      </c>
      <c r="D190" s="72">
        <f>IFERROR(VLOOKUP(D$4, Ambulance!$J$3:$Q$17,2,FALSE),"")</f>
        <v>97472</v>
      </c>
      <c r="E190" s="72">
        <f>IFERROR(VLOOKUP(E$4, Ambulance!$J$3:$Q$17,2,FALSE),"")</f>
        <v>96284</v>
      </c>
      <c r="F190" s="72">
        <f>IFERROR(VLOOKUP(F$4, Ambulance!$J$3:$Q$17,2,FALSE),"")</f>
        <v>99091</v>
      </c>
      <c r="G190" s="72">
        <f>IFERROR(VLOOKUP(G$4, Ambulance!$J$3:$Q$17,2,FALSE),"")</f>
        <v>99156</v>
      </c>
      <c r="H190" s="72">
        <f>IFERROR(VLOOKUP(H$4, Ambulance!$J$3:$Q$17,2,FALSE),"")</f>
        <v>101949</v>
      </c>
      <c r="I190" s="72">
        <f>IFERROR(VLOOKUP(I$4, Ambulance!$J$3:$Q$17,2,FALSE),"")</f>
        <v>98751</v>
      </c>
      <c r="J190" s="72">
        <f>IFERROR(VLOOKUP(J$4, Ambulance!$J$3:$Q$17,2,FALSE),"")</f>
        <v>97577</v>
      </c>
      <c r="K190" s="72">
        <v>98072</v>
      </c>
      <c r="L190" s="72">
        <f>IFERROR(VLOOKUP(L$4, Ambulance!$J$3:$Q$17,2,FALSE),"")</f>
        <v>97620</v>
      </c>
      <c r="M190" s="72">
        <f>IFERROR(VLOOKUP(M$4, Ambulance!$J$3:$Q$17,2,FALSE),"")</f>
        <v>99971</v>
      </c>
      <c r="N190" s="72">
        <f>IFERROR(VLOOKUP(N$4, Ambulance!$J$3:$Q$17,2,FALSE),"")</f>
        <v>98237</v>
      </c>
      <c r="O190" s="72" t="str">
        <f>IFERROR(VLOOKUP(O$4, Ambulance!$J$3:$Q$17,2,FALSE),"")</f>
        <v/>
      </c>
      <c r="P190" s="72" t="str">
        <f>IFERROR(VLOOKUP(P$4, Ambulance!$J$3:$Q$17,2,FALSE),"")</f>
        <v/>
      </c>
      <c r="Q190" s="106"/>
      <c r="Z190" s="120"/>
      <c r="AA190" s="120"/>
      <c r="AB190" s="120"/>
      <c r="AC190" s="120"/>
    </row>
    <row r="191" spans="2:29" x14ac:dyDescent="0.25">
      <c r="B191" s="119"/>
      <c r="C191" s="1" t="s">
        <v>2</v>
      </c>
      <c r="D191" s="75">
        <f>IFERROR(VLOOKUP(D$4, Ambulance!$J$3:$Q$17,3,FALSE),"")</f>
        <v>15992</v>
      </c>
      <c r="E191" s="75">
        <f>IFERROR(VLOOKUP(E$4, Ambulance!$J$3:$Q$17,3,FALSE),"")</f>
        <v>16088</v>
      </c>
      <c r="F191" s="75">
        <f>IFERROR(VLOOKUP(F$4, Ambulance!$J$3:$Q$17,3,FALSE),"")</f>
        <v>16283</v>
      </c>
      <c r="G191" s="75">
        <f>IFERROR(VLOOKUP(G$4, Ambulance!$J$3:$Q$17,3,FALSE),"")</f>
        <v>16023</v>
      </c>
      <c r="H191" s="75">
        <f>IFERROR(VLOOKUP(H$4, Ambulance!$J$3:$Q$17,3,FALSE),"")</f>
        <v>16644</v>
      </c>
      <c r="I191" s="75">
        <f>IFERROR(VLOOKUP(I$4, Ambulance!$J$3:$Q$17,3,FALSE),"")</f>
        <v>16267</v>
      </c>
      <c r="J191" s="75">
        <f>IFERROR(VLOOKUP(J$4, Ambulance!$J$3:$Q$17,3,FALSE),"")</f>
        <v>16076</v>
      </c>
      <c r="K191" s="75">
        <f>IFERROR(VLOOKUP(K$4, Ambulance!$J$3:$Q$17,3,FALSE),"")</f>
        <v>15838</v>
      </c>
      <c r="L191" s="75">
        <f>IFERROR(VLOOKUP(L$4, Ambulance!$J$3:$Q$17,3,FALSE),"")</f>
        <v>16278</v>
      </c>
      <c r="M191" s="75">
        <f>IFERROR(VLOOKUP(M$4, Ambulance!$J$3:$Q$17,3,FALSE),"")</f>
        <v>16546</v>
      </c>
      <c r="N191" s="75">
        <f>IFERROR(VLOOKUP(N$4, Ambulance!$J$3:$Q$17,3,FALSE),"")</f>
        <v>16578</v>
      </c>
      <c r="O191" s="75" t="str">
        <f>IFERROR(VLOOKUP(O$4, Ambulance!$J$3:$Q$17,3,FALSE),"")</f>
        <v/>
      </c>
      <c r="P191" s="75" t="str">
        <f>IFERROR(VLOOKUP(P$4, Ambulance!$J$3:$Q$17,3,FALSE),"")</f>
        <v/>
      </c>
      <c r="Q191" s="79" t="str">
        <f>IFERROR(VLOOKUP(Q$4, Ambulance!$J$3:$Q$17,3,FALSE),"")</f>
        <v/>
      </c>
      <c r="Z191" s="120"/>
      <c r="AA191" s="120"/>
      <c r="AB191" s="120"/>
      <c r="AC191" s="120"/>
    </row>
    <row r="192" spans="2:29" x14ac:dyDescent="0.25">
      <c r="B192" s="119"/>
      <c r="C192" s="1" t="s">
        <v>29</v>
      </c>
      <c r="D192" s="75">
        <f>IFERROR(VLOOKUP(D$4, Ambulance!$J$3:$Q$17,4,FALSE),"")</f>
        <v>29958</v>
      </c>
      <c r="E192" s="75">
        <f>IFERROR(VLOOKUP(E$4, Ambulance!$J$3:$Q$17,4,FALSE),"")</f>
        <v>29724</v>
      </c>
      <c r="F192" s="75">
        <f>IFERROR(VLOOKUP(F$4, Ambulance!$J$3:$Q$17,4,FALSE),"")</f>
        <v>30385</v>
      </c>
      <c r="G192" s="75">
        <f>IFERROR(VLOOKUP(G$4, Ambulance!$J$3:$Q$17,4,FALSE),"")</f>
        <v>30421</v>
      </c>
      <c r="H192" s="75">
        <f>IFERROR(VLOOKUP(H$4, Ambulance!$J$3:$Q$17,4,FALSE),"")</f>
        <v>31136</v>
      </c>
      <c r="I192" s="75">
        <f>IFERROR(VLOOKUP(I$4, Ambulance!$J$3:$Q$17,4,FALSE),"")</f>
        <v>30347</v>
      </c>
      <c r="J192" s="75">
        <f>IFERROR(VLOOKUP(J$4, Ambulance!$J$3:$Q$17,4,FALSE),"")</f>
        <v>29962</v>
      </c>
      <c r="K192" s="75">
        <f>IFERROR(VLOOKUP(K$4, Ambulance!$J$3:$Q$17,4,FALSE),"")</f>
        <v>30329</v>
      </c>
      <c r="L192" s="75">
        <f>IFERROR(VLOOKUP(L$4, Ambulance!$J$3:$Q$17,4,FALSE),"")</f>
        <v>30044</v>
      </c>
      <c r="M192" s="75">
        <f>IFERROR(VLOOKUP(M$4, Ambulance!$J$3:$Q$17,4,FALSE),"")</f>
        <v>30650</v>
      </c>
      <c r="N192" s="75">
        <f>IFERROR(VLOOKUP(N$4, Ambulance!$J$3:$Q$17,4,FALSE),"")</f>
        <v>29832</v>
      </c>
      <c r="O192" s="75" t="str">
        <f>IFERROR(VLOOKUP(O$4, Ambulance!$J$3:$Q$17,4,FALSE),"")</f>
        <v/>
      </c>
      <c r="P192" s="75" t="str">
        <f>IFERROR(VLOOKUP(P$4, Ambulance!$J$3:$Q$17,4,FALSE),"")</f>
        <v/>
      </c>
      <c r="Q192" s="79" t="str">
        <f>IFERROR(VLOOKUP(Q$4, Ambulance!$J$3:$Q$17,4,FALSE),"")</f>
        <v/>
      </c>
      <c r="Z192" s="120"/>
      <c r="AA192" s="120"/>
      <c r="AB192" s="120"/>
      <c r="AC192" s="120"/>
    </row>
    <row r="193" spans="2:29" x14ac:dyDescent="0.25">
      <c r="B193" s="119"/>
      <c r="C193" s="1" t="s">
        <v>3</v>
      </c>
      <c r="D193" s="75">
        <f>IFERROR(VLOOKUP(D$4, Ambulance!$J$3:$Q$17,5,FALSE),"")</f>
        <v>28771</v>
      </c>
      <c r="E193" s="75">
        <f>IFERROR(VLOOKUP(E$4, Ambulance!$J$3:$Q$17,5,FALSE),"")</f>
        <v>27850</v>
      </c>
      <c r="F193" s="75">
        <f>IFERROR(VLOOKUP(F$4, Ambulance!$J$3:$Q$17,5,FALSE),"")</f>
        <v>29404</v>
      </c>
      <c r="G193" s="75">
        <f>IFERROR(VLOOKUP(G$4, Ambulance!$J$3:$Q$17,5,FALSE),"")</f>
        <v>29809</v>
      </c>
      <c r="H193" s="75">
        <f>IFERROR(VLOOKUP(H$4, Ambulance!$J$3:$Q$17,5,FALSE),"")</f>
        <v>30210</v>
      </c>
      <c r="I193" s="75">
        <f>IFERROR(VLOOKUP(I$4, Ambulance!$J$3:$Q$17,5,FALSE),"")</f>
        <v>29113</v>
      </c>
      <c r="J193" s="75">
        <f>IFERROR(VLOOKUP(J$4, Ambulance!$J$3:$Q$17,5,FALSE),"")</f>
        <v>28653</v>
      </c>
      <c r="K193" s="75">
        <f>IFERROR(VLOOKUP(K$4, Ambulance!$J$3:$Q$17,5,FALSE),"")</f>
        <v>28843</v>
      </c>
      <c r="L193" s="75">
        <f>IFERROR(VLOOKUP(L$4, Ambulance!$J$3:$Q$17,5,FALSE),"")</f>
        <v>28904</v>
      </c>
      <c r="M193" s="75">
        <f>IFERROR(VLOOKUP(M$4, Ambulance!$J$3:$Q$17,5,FALSE),"")</f>
        <v>29375</v>
      </c>
      <c r="N193" s="75">
        <f>IFERROR(VLOOKUP(N$4, Ambulance!$J$3:$Q$17,5,FALSE),"")</f>
        <v>28899</v>
      </c>
      <c r="O193" s="75" t="str">
        <f>IFERROR(VLOOKUP(O$4, Ambulance!$J$3:$Q$17,5,FALSE),"")</f>
        <v/>
      </c>
      <c r="P193" s="75" t="str">
        <f>IFERROR(VLOOKUP(P$4, Ambulance!$J$3:$Q$17,5,FALSE),"")</f>
        <v/>
      </c>
      <c r="Q193" s="79" t="str">
        <f>IFERROR(VLOOKUP(Q$4, Ambulance!$J$3:$Q$17,5,FALSE),"")</f>
        <v/>
      </c>
      <c r="Z193" s="117" t="s">
        <v>369</v>
      </c>
      <c r="AA193" s="117"/>
      <c r="AB193" s="117"/>
      <c r="AC193" s="117"/>
    </row>
    <row r="194" spans="2:29" ht="17.25" customHeight="1" x14ac:dyDescent="0.25">
      <c r="B194" s="119"/>
      <c r="C194" s="1" t="s">
        <v>267</v>
      </c>
      <c r="D194" s="75">
        <f>IFERROR(VLOOKUP(D$4, Ambulance!$J$3:$Q$17,6,FALSE),"")</f>
        <v>13531</v>
      </c>
      <c r="E194" s="75">
        <f>IFERROR(VLOOKUP(E$4, Ambulance!$J$3:$Q$17,6,FALSE),"")</f>
        <v>13523</v>
      </c>
      <c r="F194" s="75">
        <f>IFERROR(VLOOKUP(F$4, Ambulance!$J$3:$Q$17,6,FALSE),"")</f>
        <v>13609</v>
      </c>
      <c r="G194" s="75">
        <f>IFERROR(VLOOKUP(G$4, Ambulance!$J$3:$Q$17,6,FALSE),"")</f>
        <v>13559</v>
      </c>
      <c r="H194" s="75">
        <f>IFERROR(VLOOKUP(H$4, Ambulance!$J$3:$Q$17,6,FALSE),"")</f>
        <v>14293</v>
      </c>
      <c r="I194" s="75">
        <f>IFERROR(VLOOKUP(I$4, Ambulance!$J$3:$Q$17,6,FALSE),"")</f>
        <v>13816</v>
      </c>
      <c r="J194" s="75">
        <f>IFERROR(VLOOKUP(J$4, Ambulance!$J$3:$Q$17,6,FALSE),"")</f>
        <v>13663</v>
      </c>
      <c r="K194" s="75">
        <f>IFERROR(VLOOKUP(K$4, Ambulance!$J$3:$Q$17,6,FALSE),"")</f>
        <v>13795</v>
      </c>
      <c r="L194" s="75">
        <f>IFERROR(VLOOKUP(L$4, Ambulance!$J$3:$Q$17,6,FALSE),"")</f>
        <v>13174</v>
      </c>
      <c r="M194" s="75">
        <f>IFERROR(VLOOKUP(M$4, Ambulance!$J$3:$Q$17,6,FALSE),"")</f>
        <v>14032</v>
      </c>
      <c r="N194" s="75">
        <f>IFERROR(VLOOKUP(N$4, Ambulance!$J$3:$Q$17,6,FALSE),"")</f>
        <v>13845</v>
      </c>
      <c r="O194" s="75" t="str">
        <f>IFERROR(VLOOKUP(O$4, Ambulance!$J$3:$Q$17,6,FALSE),"")</f>
        <v/>
      </c>
      <c r="P194" s="75" t="str">
        <f>IFERROR(VLOOKUP(P$4, Ambulance!$J$3:$Q$17,6,FALSE),"")</f>
        <v/>
      </c>
      <c r="Q194" s="79" t="str">
        <f>IFERROR(VLOOKUP(Q$4, Ambulance!$J$3:$Q$17,6,FALSE),"")</f>
        <v/>
      </c>
      <c r="Z194" s="117"/>
      <c r="AA194" s="117"/>
      <c r="AB194" s="117"/>
      <c r="AC194" s="117"/>
    </row>
    <row r="195" spans="2:29" ht="17.25" customHeight="1" x14ac:dyDescent="0.25">
      <c r="B195" s="119"/>
      <c r="C195" s="11" t="s">
        <v>302</v>
      </c>
      <c r="D195" s="75">
        <f>IFERROR(VLOOKUP(D$4, Ambulance!$J$3:$Q$17,7,FALSE),"")</f>
        <v>9220</v>
      </c>
      <c r="E195" s="75">
        <f>IFERROR(VLOOKUP(E$4, Ambulance!$J$3:$Q$17,7,FALSE),"")</f>
        <v>9099</v>
      </c>
      <c r="F195" s="75">
        <f>IFERROR(VLOOKUP(F$4, Ambulance!$J$3:$Q$17,7,FALSE),"")</f>
        <v>9410</v>
      </c>
      <c r="G195" s="75">
        <f>IFERROR(VLOOKUP(G$4, Ambulance!$J$3:$Q$17,7,FALSE),"")</f>
        <v>9344</v>
      </c>
      <c r="H195" s="75">
        <f>IFERROR(VLOOKUP(H$4, Ambulance!$J$3:$Q$17,7,FALSE),"")</f>
        <v>9666</v>
      </c>
      <c r="I195" s="75">
        <f>IFERROR(VLOOKUP(I$4, Ambulance!$J$3:$Q$17,7,FALSE),"")</f>
        <v>9208</v>
      </c>
      <c r="J195" s="75">
        <f>IFERROR(VLOOKUP(J$4, Ambulance!$J$3:$Q$17,7,FALSE),"")</f>
        <v>9223</v>
      </c>
      <c r="K195" s="75">
        <f>IFERROR(VLOOKUP(K$4, Ambulance!$J$3:$Q$17,7,FALSE),"")</f>
        <v>9267</v>
      </c>
      <c r="L195" s="75">
        <f>IFERROR(VLOOKUP(L$4, Ambulance!$J$3:$Q$17,7,FALSE),"")</f>
        <v>9220</v>
      </c>
      <c r="M195" s="75">
        <f>IFERROR(VLOOKUP(M$4, Ambulance!$J$3:$Q$17,7,FALSE),"")</f>
        <v>9368</v>
      </c>
      <c r="N195" s="75">
        <f>IFERROR(VLOOKUP(N$4, Ambulance!$J$3:$Q$17,7,FALSE),"")</f>
        <v>9083</v>
      </c>
      <c r="O195" s="75" t="str">
        <f>IFERROR(VLOOKUP(O$4, Ambulance!$J$3:$Q$17,7,FALSE),"")</f>
        <v/>
      </c>
      <c r="P195" s="75" t="str">
        <f>IFERROR(VLOOKUP(P$4, Ambulance!$J$3:$Q$17,7,FALSE),"")</f>
        <v/>
      </c>
      <c r="Q195" s="79" t="str">
        <f>IFERROR(VLOOKUP(Q$4, Ambulance!$J$3:$Q$17,7,FALSE),"")</f>
        <v/>
      </c>
      <c r="Z195" s="117"/>
      <c r="AA195" s="117"/>
      <c r="AB195" s="117"/>
      <c r="AC195" s="117"/>
    </row>
    <row r="196" spans="2:29" s="44" customFormat="1" ht="9" customHeight="1" x14ac:dyDescent="0.25">
      <c r="B196" s="119"/>
      <c r="C196" s="11"/>
      <c r="D196" s="79"/>
      <c r="E196" s="79"/>
      <c r="F196" s="79"/>
      <c r="G196" s="79"/>
      <c r="H196" s="79"/>
      <c r="I196" s="79"/>
      <c r="J196" s="79"/>
      <c r="K196" s="79"/>
      <c r="L196" s="79"/>
      <c r="M196" s="79"/>
      <c r="N196" s="79"/>
      <c r="O196" s="79"/>
      <c r="P196" s="79"/>
      <c r="Q196" s="79"/>
      <c r="Z196" s="117"/>
      <c r="AA196" s="117"/>
      <c r="AB196" s="117"/>
      <c r="AC196" s="117"/>
    </row>
    <row r="197" spans="2:29" x14ac:dyDescent="0.25">
      <c r="B197" s="119"/>
      <c r="C197" s="40" t="s">
        <v>24</v>
      </c>
      <c r="Z197" s="117"/>
      <c r="AA197" s="117"/>
      <c r="AB197" s="117"/>
      <c r="AC197" s="117"/>
    </row>
    <row r="198" spans="2:29" x14ac:dyDescent="0.25">
      <c r="B198" s="119"/>
      <c r="C198" s="1" t="s">
        <v>0</v>
      </c>
      <c r="D198" s="7">
        <v>0.12530660576841748</v>
      </c>
      <c r="E198" s="7">
        <v>0.15014885944313988</v>
      </c>
      <c r="F198" s="7">
        <v>0.12404496263579846</v>
      </c>
      <c r="G198" s="7">
        <v>0.17289623973962703</v>
      </c>
      <c r="H198" s="7">
        <v>0.17193423438272623</v>
      </c>
      <c r="I198" s="7">
        <v>0.13453524868507033</v>
      </c>
      <c r="J198" s="7">
        <v>0.1198134133611691</v>
      </c>
      <c r="K198" s="7">
        <v>0.11855178401088949</v>
      </c>
      <c r="L198" s="7">
        <v>0.1219345174406163</v>
      </c>
      <c r="M198" s="7">
        <v>0.11570790507453048</v>
      </c>
      <c r="N198" s="7">
        <v>0.14272379051726913</v>
      </c>
      <c r="O198" s="7">
        <v>0.13200000000000001</v>
      </c>
      <c r="P198" s="7">
        <v>0.12664236390268616</v>
      </c>
      <c r="Z198" s="117"/>
      <c r="AA198" s="117"/>
      <c r="AB198" s="117"/>
      <c r="AC198" s="117"/>
    </row>
    <row r="199" spans="2:29" ht="7.5" customHeight="1" x14ac:dyDescent="0.25">
      <c r="B199" s="119"/>
      <c r="Z199" s="117"/>
      <c r="AA199" s="117"/>
      <c r="AB199" s="117"/>
      <c r="AC199" s="117"/>
    </row>
    <row r="200" spans="2:29" x14ac:dyDescent="0.25">
      <c r="B200" s="119"/>
      <c r="C200" s="16" t="s">
        <v>251</v>
      </c>
      <c r="D200" s="76">
        <f>IFERROR(VLOOKUP(D$4,Ambulance!$AN$5:$AU$19,2,FALSE),"")</f>
        <v>0.10951863099146422</v>
      </c>
      <c r="E200" s="76">
        <f>IFERROR(VLOOKUP(E$4,Ambulance!$AN$5:$AU$19,2,FALSE),"")</f>
        <v>9.7181255452619339E-2</v>
      </c>
      <c r="F200" s="76">
        <f>IFERROR(VLOOKUP(F$4,Ambulance!$AN$5:$AU$19,2,FALSE),"")</f>
        <v>9.7657708570909565E-2</v>
      </c>
      <c r="G200" s="76">
        <f>IFERROR(VLOOKUP(G$4,Ambulance!$AN$5:$AU$19,2,FALSE),"")</f>
        <v>9.7997095485901006E-2</v>
      </c>
      <c r="H200" s="76">
        <f>IFERROR(VLOOKUP(H$4,Ambulance!$AN$5:$AU$19,2,FALSE),"")</f>
        <v>0.12050142718418033</v>
      </c>
      <c r="I200" s="76">
        <f>IFERROR(VLOOKUP(I$4,Ambulance!$AN$5:$AU$19,2,FALSE),"")</f>
        <v>0.12481898917479317</v>
      </c>
      <c r="J200" s="76">
        <f>IFERROR(VLOOKUP(J$4,Ambulance!$AN$5:$AU$19,2,FALSE),"")</f>
        <v>0.11664634083851727</v>
      </c>
      <c r="K200" s="76">
        <f>IFERROR(VLOOKUP(K$4,Ambulance!$AN$5:$AU$19,2,FALSE),"")</f>
        <v>0.12176768088751122</v>
      </c>
      <c r="L200" s="76">
        <f>IFERROR(VLOOKUP(L$4,Ambulance!$AN$5:$AU$19,2,FALSE),"")</f>
        <v>0.12160417947141978</v>
      </c>
      <c r="M200" s="76">
        <f>IFERROR(VLOOKUP(M$4,Ambulance!$AN$5:$AU$19,2,FALSE),"")</f>
        <v>0.13510918166268218</v>
      </c>
      <c r="N200" s="76">
        <f>IFERROR(VLOOKUP(N$4,Ambulance!$AN$5:$AU$19,2,FALSE),"")</f>
        <v>0.1241996396469762</v>
      </c>
      <c r="O200" s="76" t="str">
        <f>IFERROR(VLOOKUP(O$4,Ambulance!$AN$5:$AU$19,2,FALSE),"")</f>
        <v/>
      </c>
      <c r="P200" s="76" t="str">
        <f>IFERROR(VLOOKUP(P$4,Ambulance!$AN$5:$AU$19,2,FALSE),"")</f>
        <v/>
      </c>
      <c r="Q200" s="103" t="str">
        <f>IFERROR(VLOOKUP(Q$4,Ambulance!$AN$5:$AU$19,2,FALSE),"")</f>
        <v/>
      </c>
      <c r="S200" s="3"/>
      <c r="T200" s="113"/>
      <c r="Z200" s="117"/>
      <c r="AA200" s="117"/>
      <c r="AB200" s="117"/>
      <c r="AC200" s="117"/>
    </row>
    <row r="201" spans="2:29" x14ac:dyDescent="0.25">
      <c r="B201" s="119"/>
      <c r="C201" s="1" t="s">
        <v>2</v>
      </c>
      <c r="D201" s="67">
        <f>IFERROR(VLOOKUP(D$4,Ambulance!$AN$5:$AU$19,3,FALSE),"")</f>
        <v>0.10492746373186593</v>
      </c>
      <c r="E201" s="67">
        <f>IFERROR(VLOOKUP(E$4,Ambulance!$AN$5:$AU$19,3,FALSE),"")</f>
        <v>8.8699651914470407E-2</v>
      </c>
      <c r="F201" s="67">
        <f>IFERROR(VLOOKUP(F$4,Ambulance!$AN$5:$AU$19,3,FALSE),"")</f>
        <v>3.4575938094945649E-2</v>
      </c>
      <c r="G201" s="67">
        <f>IFERROR(VLOOKUP(G$4,Ambulance!$AN$5:$AU$19,3,FALSE),"")</f>
        <v>2.1157086687886163E-2</v>
      </c>
      <c r="H201" s="67">
        <f>IFERROR(VLOOKUP(H$4,Ambulance!$AN$5:$AU$19,3,FALSE),"")</f>
        <v>3.2624369142033163E-2</v>
      </c>
      <c r="I201" s="67">
        <f>IFERROR(VLOOKUP(I$4,Ambulance!$AN$5:$AU$19,3,FALSE),"")</f>
        <v>8.5080223765906432E-2</v>
      </c>
      <c r="J201" s="67">
        <f>IFERROR(VLOOKUP(J$4,Ambulance!$AN$5:$AU$19,3,FALSE),"")</f>
        <v>0.1076138342871361</v>
      </c>
      <c r="K201" s="67">
        <f>IFERROR(VLOOKUP(K$4,Ambulance!$AN$5:$AU$19,3,FALSE),"")</f>
        <v>0.11402954918550322</v>
      </c>
      <c r="L201" s="67">
        <f>IFERROR(VLOOKUP(L$4,Ambulance!$AN$5:$AU$19,3,FALSE),"")</f>
        <v>0.11229880820739649</v>
      </c>
      <c r="M201" s="67">
        <f>IFERROR(VLOOKUP(M$4,Ambulance!$AN$5:$AU$19,3,FALSE),"")</f>
        <v>0.1226882630242959</v>
      </c>
      <c r="N201" s="67">
        <f>IFERROR(VLOOKUP(N$4,Ambulance!$AN$5:$AU$19,3,FALSE),"")</f>
        <v>0.1105682229460731</v>
      </c>
      <c r="O201" s="67" t="str">
        <f>IFERROR(VLOOKUP(O$4,Ambulance!$AN$5:$AU$19,3,FALSE),"")</f>
        <v/>
      </c>
      <c r="P201" s="67" t="str">
        <f>IFERROR(VLOOKUP(P$4,Ambulance!$AN$5:$AU$19,3,FALSE),"")</f>
        <v/>
      </c>
      <c r="Q201" s="78" t="str">
        <f>IFERROR(VLOOKUP(Q$4,Ambulance!$AN$5:$AU$19,3,FALSE),"")</f>
        <v/>
      </c>
      <c r="Z201" s="117"/>
      <c r="AA201" s="117"/>
      <c r="AB201" s="117"/>
      <c r="AC201" s="117"/>
    </row>
    <row r="202" spans="2:29" x14ac:dyDescent="0.25">
      <c r="B202" s="119"/>
      <c r="C202" s="1" t="s">
        <v>29</v>
      </c>
      <c r="D202" s="67">
        <f>IFERROR(VLOOKUP(D$4,Ambulance!$AN$5:$AU$19,4,FALSE),"")</f>
        <v>0.14567060551438682</v>
      </c>
      <c r="E202" s="67">
        <f>IFERROR(VLOOKUP(E$4,Ambulance!$AN$5:$AU$19,4,FALSE),"")</f>
        <v>0.13480689005517427</v>
      </c>
      <c r="F202" s="67">
        <f>IFERROR(VLOOKUP(F$4,Ambulance!$AN$5:$AU$19,4,FALSE),"")</f>
        <v>0.1513904887279908</v>
      </c>
      <c r="G202" s="67">
        <f>IFERROR(VLOOKUP(G$4,Ambulance!$AN$5:$AU$19,4,FALSE),"")</f>
        <v>0.14858157194043589</v>
      </c>
      <c r="H202" s="67">
        <f>IFERROR(VLOOKUP(H$4,Ambulance!$AN$5:$AU$19,4,FALSE),"")</f>
        <v>0.19234969167523125</v>
      </c>
      <c r="I202" s="67">
        <f>IFERROR(VLOOKUP(I$4,Ambulance!$AN$5:$AU$19,4,FALSE),"")</f>
        <v>0.17441592249645765</v>
      </c>
      <c r="J202" s="67">
        <f>IFERROR(VLOOKUP(J$4,Ambulance!$AN$5:$AU$19,4,FALSE),"")</f>
        <v>0.15169214338161671</v>
      </c>
      <c r="K202" s="67">
        <f>IFERROR(VLOOKUP(K$4,Ambulance!$AN$5:$AU$19,4,FALSE),"")</f>
        <v>0.16231989185268225</v>
      </c>
      <c r="L202" s="67">
        <f>IFERROR(VLOOKUP(L$4,Ambulance!$AN$5:$AU$19,4,FALSE),"")</f>
        <v>0.16336040473971508</v>
      </c>
      <c r="M202" s="67">
        <f>IFERROR(VLOOKUP(M$4,Ambulance!$AN$5:$AU$19,4,FALSE),"")</f>
        <v>0.17670473083197391</v>
      </c>
      <c r="N202" s="67">
        <f>IFERROR(VLOOKUP(N$4,Ambulance!$AN$5:$AU$19,4,FALSE),"")</f>
        <v>0.16810807186913382</v>
      </c>
      <c r="O202" s="67" t="str">
        <f>IFERROR(VLOOKUP(O$4,Ambulance!$AN$5:$AU$19,4,FALSE),"")</f>
        <v/>
      </c>
      <c r="P202" s="67" t="str">
        <f>IFERROR(VLOOKUP(P$4,Ambulance!$AN$5:$AU$19,4,FALSE),"")</f>
        <v/>
      </c>
      <c r="Q202" s="78" t="str">
        <f>IFERROR(VLOOKUP(Q$4,Ambulance!$AN$5:$AU$19,4,FALSE),"")</f>
        <v/>
      </c>
      <c r="Z202" s="117"/>
      <c r="AA202" s="117"/>
      <c r="AB202" s="117"/>
      <c r="AC202" s="117"/>
    </row>
    <row r="203" spans="2:29" x14ac:dyDescent="0.25">
      <c r="B203" s="119"/>
      <c r="C203" s="1" t="s">
        <v>3</v>
      </c>
      <c r="D203" s="67">
        <f>IFERROR(VLOOKUP(D$4,Ambulance!$AN$5:$AU$19,5,FALSE),"")</f>
        <v>0.11622814639741406</v>
      </c>
      <c r="E203" s="67">
        <f>IFERROR(VLOOKUP(E$4,Ambulance!$AN$5:$AU$19,5,FALSE),"")</f>
        <v>9.4973070017953326E-2</v>
      </c>
      <c r="F203" s="67">
        <f>IFERROR(VLOOKUP(F$4,Ambulance!$AN$5:$AU$19,5,FALSE),"")</f>
        <v>0.10498571622908448</v>
      </c>
      <c r="G203" s="67">
        <f>IFERROR(VLOOKUP(G$4,Ambulance!$AN$5:$AU$19,5,FALSE),"")</f>
        <v>0.12130564594585527</v>
      </c>
      <c r="H203" s="67">
        <f>IFERROR(VLOOKUP(H$4,Ambulance!$AN$5:$AU$19,5,FALSE),"")</f>
        <v>0.1305196954650778</v>
      </c>
      <c r="I203" s="67">
        <f>IFERROR(VLOOKUP(I$4,Ambulance!$AN$5:$AU$19,5,FALSE),"")</f>
        <v>0.1277779686050905</v>
      </c>
      <c r="J203" s="67">
        <f>IFERROR(VLOOKUP(J$4,Ambulance!$AN$5:$AU$19,5,FALSE),"")</f>
        <v>0.11206505427005899</v>
      </c>
      <c r="K203" s="67">
        <f>IFERROR(VLOOKUP(K$4,Ambulance!$AN$5:$AU$19,5,FALSE),"")</f>
        <v>0.11704746385604826</v>
      </c>
      <c r="L203" s="67">
        <f>IFERROR(VLOOKUP(L$4,Ambulance!$AN$5:$AU$19,5,FALSE),"")</f>
        <v>0.11666205369499032</v>
      </c>
      <c r="M203" s="67">
        <f>IFERROR(VLOOKUP(M$4,Ambulance!$AN$5:$AU$19,5,FALSE),"")</f>
        <v>0.128</v>
      </c>
      <c r="N203" s="67">
        <f>IFERROR(VLOOKUP(N$4,Ambulance!$AN$5:$AU$19,5,FALSE),"")</f>
        <v>0.11747811342953043</v>
      </c>
      <c r="O203" s="67" t="str">
        <f>IFERROR(VLOOKUP(O$4,Ambulance!$AN$5:$AU$19,5,FALSE),"")</f>
        <v/>
      </c>
      <c r="P203" s="67" t="str">
        <f>IFERROR(VLOOKUP(P$4,Ambulance!$AN$5:$AU$19,5,FALSE),"")</f>
        <v/>
      </c>
      <c r="Q203" s="78" t="str">
        <f>IFERROR(VLOOKUP(Q$4,Ambulance!$AN$5:$AU$19,5,FALSE),"")</f>
        <v/>
      </c>
      <c r="Z203" s="117"/>
      <c r="AA203" s="117"/>
      <c r="AB203" s="117"/>
      <c r="AC203" s="117"/>
    </row>
    <row r="204" spans="2:29" ht="15.75" customHeight="1" x14ac:dyDescent="0.25">
      <c r="B204" s="119"/>
      <c r="C204" s="1" t="s">
        <v>267</v>
      </c>
      <c r="D204" s="67">
        <f>IFERROR(VLOOKUP(D$4,Ambulance!$AN$5:$AU$19,6,FALSE),"")</f>
        <v>7.8412534180770085E-2</v>
      </c>
      <c r="E204" s="67">
        <f>IFERROR(VLOOKUP(E$4,Ambulance!$AN$5:$AU$19,6,FALSE),"")</f>
        <v>7.5722842564519707E-2</v>
      </c>
      <c r="F204" s="67">
        <f>IFERROR(VLOOKUP(F$4,Ambulance!$AN$5:$AU$19,6,FALSE),"")</f>
        <v>8.4649864060548169E-2</v>
      </c>
      <c r="G204" s="67">
        <f>IFERROR(VLOOKUP(G$4,Ambulance!$AN$5:$AU$19,6,FALSE),"")</f>
        <v>7.6628069916660518E-2</v>
      </c>
      <c r="H204" s="67">
        <f>IFERROR(VLOOKUP(H$4,Ambulance!$AN$5:$AU$19,6,FALSE),"")</f>
        <v>0.10557615616035822</v>
      </c>
      <c r="I204" s="67">
        <f>IFERROR(VLOOKUP(I$4,Ambulance!$AN$5:$AU$19,6,FALSE),"")</f>
        <v>0.11501158077591199</v>
      </c>
      <c r="J204" s="67">
        <f>IFERROR(VLOOKUP(J$4,Ambulance!$AN$5:$AU$19,6,FALSE),"")</f>
        <v>0.11622630461831222</v>
      </c>
      <c r="K204" s="67">
        <f>IFERROR(VLOOKUP(K$4,Ambulance!$AN$5:$AU$19,6,FALSE),"")</f>
        <v>0.11018484958318231</v>
      </c>
      <c r="L204" s="67">
        <f>IFERROR(VLOOKUP(L$4,Ambulance!$AN$5:$AU$19,6,FALSE),"")</f>
        <v>0.10930620919993927</v>
      </c>
      <c r="M204" s="67">
        <f>IFERROR(VLOOKUP(M$4,Ambulance!$AN$5:$AU$19,6,FALSE),"")</f>
        <v>0.13013112884834663</v>
      </c>
      <c r="N204" s="67">
        <f>IFERROR(VLOOKUP(N$4,Ambulance!$AN$5:$AU$19,6,FALSE),"")</f>
        <v>0.11939328277356447</v>
      </c>
      <c r="O204" s="67" t="str">
        <f>IFERROR(VLOOKUP(O$4,Ambulance!$AN$5:$AU$19,6,FALSE),"")</f>
        <v/>
      </c>
      <c r="P204" s="67" t="str">
        <f>IFERROR(VLOOKUP(P$4,Ambulance!$AN$5:$AU$19,6,FALSE),"")</f>
        <v/>
      </c>
      <c r="Q204" s="78" t="str">
        <f>IFERROR(VLOOKUP(Q$4,Ambulance!$AN$5:$AU$19,6,FALSE),"")</f>
        <v/>
      </c>
      <c r="Z204" s="117"/>
      <c r="AA204" s="117"/>
      <c r="AB204" s="117"/>
      <c r="AC204" s="117"/>
    </row>
    <row r="205" spans="2:29" ht="15.75" customHeight="1" x14ac:dyDescent="0.25">
      <c r="B205" s="119"/>
      <c r="C205" s="11" t="s">
        <v>302</v>
      </c>
      <c r="D205" s="67">
        <f>IFERROR(VLOOKUP(D$4,Ambulance!$AN$5:$AU$19,7,FALSE),"")</f>
        <v>2.4728850325379609E-2</v>
      </c>
      <c r="E205" s="67">
        <f>IFERROR(VLOOKUP(E$4,Ambulance!$AN$5:$AU$19,7,FALSE),"")</f>
        <v>2.791515551159468E-2</v>
      </c>
      <c r="F205" s="67">
        <f>IFERROR(VLOOKUP(F$4,Ambulance!$AN$5:$AU$19,7,FALSE),"")</f>
        <v>2.9224229543039319E-2</v>
      </c>
      <c r="G205" s="67">
        <f>IFERROR(VLOOKUP(G$4,Ambulance!$AN$5:$AU$19,7,FALSE),"")</f>
        <v>2.1725171232876712E-2</v>
      </c>
      <c r="H205" s="67">
        <f>IFERROR(VLOOKUP(H$4,Ambulance!$AN$5:$AU$19,7,FALSE),"")</f>
        <v>3.1140078626112146E-2</v>
      </c>
      <c r="I205" s="67">
        <f>IFERROR(VLOOKUP(I$4,Ambulance!$AN$5:$AU$19,7,FALSE),"")</f>
        <v>3.6924413553431797E-2</v>
      </c>
      <c r="J205" s="67">
        <f>IFERROR(VLOOKUP(J$4,Ambulance!$AN$5:$AU$19,7,FALSE),"")</f>
        <v>3.3394773934728395E-2</v>
      </c>
      <c r="K205" s="67">
        <f>IFERROR(VLOOKUP(K$4,Ambulance!$AN$5:$AU$19,7,FALSE),"")</f>
        <v>3.4207402611416853E-2</v>
      </c>
      <c r="L205" s="67">
        <f>IFERROR(VLOOKUP(L$4,Ambulance!$AN$5:$AU$19,7,FALSE),"")</f>
        <v>3.5032537960954444E-2</v>
      </c>
      <c r="M205" s="67">
        <f>IFERROR(VLOOKUP(M$4,Ambulance!$AN$5:$AU$19,7,FALSE),"")</f>
        <v>5.0704526046114431E-2</v>
      </c>
      <c r="N205" s="67">
        <f>IFERROR(VLOOKUP(N$4,Ambulance!$AN$5:$AU$19,7,FALSE),"")</f>
        <v>3.3579213916107013E-2</v>
      </c>
      <c r="O205" s="67" t="str">
        <f>IFERROR(VLOOKUP(O$4,Ambulance!$AN$5:$AU$19,7,FALSE),"")</f>
        <v/>
      </c>
      <c r="P205" s="67" t="str">
        <f>IFERROR(VLOOKUP(P$4,Ambulance!$AN$5:$AU$19,7,FALSE),"")</f>
        <v/>
      </c>
      <c r="Q205" s="78" t="str">
        <f>IFERROR(VLOOKUP(Q$4,Ambulance!$AN$5:$AU$19,7,FALSE),"")</f>
        <v/>
      </c>
      <c r="Z205" s="117"/>
      <c r="AA205" s="117"/>
      <c r="AB205" s="117"/>
      <c r="AC205" s="117"/>
    </row>
    <row r="206" spans="2:29" s="44" customFormat="1" ht="10.5" customHeight="1" x14ac:dyDescent="0.25">
      <c r="B206" s="119"/>
      <c r="C206" s="11"/>
      <c r="D206" s="78"/>
      <c r="E206" s="78"/>
      <c r="F206" s="78"/>
      <c r="G206" s="78"/>
      <c r="H206" s="78"/>
      <c r="I206" s="78"/>
      <c r="J206" s="78"/>
      <c r="K206" s="78"/>
      <c r="L206" s="78"/>
      <c r="M206" s="78"/>
      <c r="N206" s="78"/>
      <c r="O206" s="78"/>
      <c r="P206" s="78"/>
      <c r="Q206" s="78"/>
      <c r="Z206" s="117"/>
      <c r="AA206" s="117"/>
      <c r="AB206" s="117"/>
      <c r="AC206" s="117"/>
    </row>
    <row r="207" spans="2:29" x14ac:dyDescent="0.25">
      <c r="B207" s="119"/>
      <c r="C207" s="40" t="s">
        <v>25</v>
      </c>
      <c r="Z207" s="117"/>
      <c r="AA207" s="117"/>
      <c r="AB207" s="117"/>
      <c r="AC207" s="117"/>
    </row>
    <row r="208" spans="2:29" x14ac:dyDescent="0.25">
      <c r="B208" s="119"/>
      <c r="C208" s="1" t="s">
        <v>0</v>
      </c>
      <c r="D208" s="7">
        <v>2.4708195889368182E-2</v>
      </c>
      <c r="E208" s="7">
        <v>3.5893995303589402E-2</v>
      </c>
      <c r="F208" s="7">
        <v>2.5254851066502E-2</v>
      </c>
      <c r="G208" s="7">
        <v>4.8451476879618448E-2</v>
      </c>
      <c r="H208" s="7">
        <v>5.2352892698203396E-2</v>
      </c>
      <c r="I208" s="7">
        <v>2.8066116056603571E-2</v>
      </c>
      <c r="J208" s="7">
        <v>2.4149704244954766E-2</v>
      </c>
      <c r="K208" s="7">
        <v>2.2968671289696787E-2</v>
      </c>
      <c r="L208" s="7">
        <v>2.4802054354804193E-2</v>
      </c>
      <c r="M208" s="7">
        <v>2.3989667976107194E-2</v>
      </c>
      <c r="N208" s="7">
        <v>3.1630561903842232E-2</v>
      </c>
      <c r="O208" s="7">
        <v>3.1E-2</v>
      </c>
      <c r="P208" s="7">
        <v>2.7786649632705204E-2</v>
      </c>
      <c r="Z208" s="117"/>
      <c r="AA208" s="117"/>
      <c r="AB208" s="117"/>
      <c r="AC208" s="117"/>
    </row>
    <row r="209" spans="2:29" ht="7.5" customHeight="1" x14ac:dyDescent="0.25">
      <c r="B209" s="119"/>
      <c r="Z209" s="117"/>
      <c r="AA209" s="117"/>
      <c r="AB209" s="117"/>
      <c r="AC209" s="117"/>
    </row>
    <row r="210" spans="2:29" x14ac:dyDescent="0.25">
      <c r="B210" s="119"/>
      <c r="C210" s="16" t="s">
        <v>251</v>
      </c>
      <c r="D210" s="70">
        <f>IFERROR(VLOOKUP(D$4,Ambulance!$AN$22:$AU$36,2,FALSE),"")</f>
        <v>1.9892892317793828E-2</v>
      </c>
      <c r="E210" s="70">
        <f>IFERROR(VLOOKUP(E$4,Ambulance!$AN$22:$AU$36,2,FALSE),"")</f>
        <v>1.5485438909891571E-2</v>
      </c>
      <c r="F210" s="70">
        <f>IFERROR(VLOOKUP(F$4,Ambulance!$AN$22:$AU$36,2,FALSE),"")</f>
        <v>1.7599983853225823E-2</v>
      </c>
      <c r="G210" s="70">
        <f>IFERROR(VLOOKUP(G$4,Ambulance!$AN$22:$AU$36,2,FALSE),"")</f>
        <v>1.8455766670700716E-2</v>
      </c>
      <c r="H210" s="70">
        <f>IFERROR(VLOOKUP(H$4,Ambulance!$AN$22:$AU$36,2,FALSE),"")</f>
        <v>2.9289154381112126E-2</v>
      </c>
      <c r="I210" s="70">
        <f>IFERROR(VLOOKUP(I$4,Ambulance!$AN$22:$AU$36,2,FALSE),"")</f>
        <v>2.804022237749491E-2</v>
      </c>
      <c r="J210" s="70">
        <f>IFERROR(VLOOKUP(J$4,Ambulance!$AN$22:$AU$36,2,FALSE),"")</f>
        <v>2.3868329626858788E-2</v>
      </c>
      <c r="K210" s="70">
        <v>2.5999999999999999E-2</v>
      </c>
      <c r="L210" s="70">
        <f>IFERROR(VLOOKUP(L$4,Ambulance!$AN$22:$AU$36,2,FALSE),"")</f>
        <v>2.6849006351157549E-2</v>
      </c>
      <c r="M210" s="70">
        <f>IFERROR(VLOOKUP(M$4,Ambulance!$AN$22:$AU$36,2,FALSE),"")</f>
        <v>3.0728911384301446E-2</v>
      </c>
      <c r="N210" s="70">
        <f>IFERROR(VLOOKUP(N$4,Ambulance!$AN$22:$AU$36,2,FALSE),"")</f>
        <v>2.4888789356352494E-2</v>
      </c>
      <c r="O210" s="70" t="str">
        <f>IFERROR(VLOOKUP(O$4,Ambulance!$AN$22:$AU$36,2,FALSE),"")</f>
        <v/>
      </c>
      <c r="P210" s="70" t="str">
        <f>IFERROR(VLOOKUP(P$4,Ambulance!$AN$22:$AU$36,2,FALSE),"")</f>
        <v/>
      </c>
      <c r="Q210" s="103" t="str">
        <f>IFERROR(VLOOKUP(Q$4,Ambulance!$AN$22:$AU$36,2,FALSE),"")</f>
        <v/>
      </c>
      <c r="Z210" s="117"/>
      <c r="AA210" s="117"/>
      <c r="AB210" s="117"/>
      <c r="AC210" s="117"/>
    </row>
    <row r="211" spans="2:29" x14ac:dyDescent="0.25">
      <c r="B211" s="119"/>
      <c r="C211" s="1" t="s">
        <v>2</v>
      </c>
      <c r="D211" s="67">
        <f>IFERROR(VLOOKUP(D$4,Ambulance!$AN$22:$AU$36,3,FALSE),"")</f>
        <v>8.8169084542271143E-3</v>
      </c>
      <c r="E211" s="67">
        <f>IFERROR(VLOOKUP(E$4,Ambulance!$AN$22:$AU$36,3,FALSE),"")</f>
        <v>6.7752362008950771E-3</v>
      </c>
      <c r="F211" s="67">
        <f>IFERROR(VLOOKUP(F$4,Ambulance!$AN$22:$AU$36,3,FALSE),"")</f>
        <v>3.1935147085917826E-3</v>
      </c>
      <c r="G211" s="67">
        <f>IFERROR(VLOOKUP(G$4,Ambulance!$AN$22:$AU$36,3,FALSE),"")</f>
        <v>2.3715908381701303E-3</v>
      </c>
      <c r="H211" s="67">
        <f>IFERROR(VLOOKUP(H$4,Ambulance!$AN$22:$AU$36,3,FALSE),"")</f>
        <v>6.0081711127132897E-3</v>
      </c>
      <c r="I211" s="67">
        <f>IFERROR(VLOOKUP(I$4,Ambulance!$AN$22:$AU$36,3,FALSE),"")</f>
        <v>1.672096883260589E-2</v>
      </c>
      <c r="J211" s="67">
        <f>IFERROR(VLOOKUP(J$4,Ambulance!$AN$22:$AU$36,3,FALSE),"")</f>
        <v>1.2440905697934809E-2</v>
      </c>
      <c r="K211" s="67">
        <f>IFERROR(VLOOKUP(K$4,Ambulance!$AN$22:$AU$36,3,FALSE),"")</f>
        <v>1.5090289177926507E-2</v>
      </c>
      <c r="L211" s="67">
        <f>IFERROR(VLOOKUP(L$4,Ambulance!$AN$22:$AU$36,3,FALSE),"")</f>
        <v>1.5419584715567022E-2</v>
      </c>
      <c r="M211" s="67">
        <f>IFERROR(VLOOKUP(M$4,Ambulance!$AN$22:$AU$36,3,FALSE),"")</f>
        <v>1.5713767677988637E-2</v>
      </c>
      <c r="N211" s="67">
        <f>IFERROR(VLOOKUP(N$4,Ambulance!$AN$22:$AU$36,3,FALSE),"")</f>
        <v>1.2607069610326939E-2</v>
      </c>
      <c r="O211" s="67" t="str">
        <f>IFERROR(VLOOKUP(O$4,Ambulance!$AN$22:$AU$36,3,FALSE),"")</f>
        <v/>
      </c>
      <c r="P211" s="67" t="str">
        <f>IFERROR(VLOOKUP(P$4,Ambulance!$AN$22:$AU$36,3,FALSE),"")</f>
        <v/>
      </c>
      <c r="Q211" s="78" t="str">
        <f>IFERROR(VLOOKUP(Q$4,Ambulance!$AN$22:$AU$36,3,FALSE),"")</f>
        <v/>
      </c>
      <c r="Z211" s="117"/>
      <c r="AA211" s="117"/>
      <c r="AB211" s="117"/>
      <c r="AC211" s="117"/>
    </row>
    <row r="212" spans="2:29" x14ac:dyDescent="0.25">
      <c r="B212" s="119"/>
      <c r="C212" s="1" t="s">
        <v>29</v>
      </c>
      <c r="D212" s="67">
        <f>IFERROR(VLOOKUP(D$4,Ambulance!$AN$22:$AU$36,4,FALSE),"")</f>
        <v>3.1610921957407036E-2</v>
      </c>
      <c r="E212" s="67">
        <f>IFERROR(VLOOKUP(E$4,Ambulance!$AN$22:$AU$36,4,FALSE),"")</f>
        <v>2.6813349481900148E-2</v>
      </c>
      <c r="F212" s="67">
        <f>IFERROR(VLOOKUP(F$4,Ambulance!$AN$22:$AU$36,4,FALSE),"")</f>
        <v>3.2121112390982393E-2</v>
      </c>
      <c r="G212" s="67">
        <f>IFERROR(VLOOKUP(G$4,Ambulance!$AN$22:$AU$36,4,FALSE),"")</f>
        <v>2.7645376549094377E-2</v>
      </c>
      <c r="H212" s="67">
        <f>IFERROR(VLOOKUP(H$4,Ambulance!$AN$22:$AU$36,4,FALSE),"")</f>
        <v>5.6205035971223019E-2</v>
      </c>
      <c r="I212" s="67">
        <f>IFERROR(VLOOKUP(I$4,Ambulance!$AN$22:$AU$36,4,FALSE),"")</f>
        <v>4.4913830032622663E-2</v>
      </c>
      <c r="J212" s="67">
        <f>IFERROR(VLOOKUP(J$4,Ambulance!$AN$22:$AU$36,4,FALSE),"")</f>
        <v>3.5278018823843536E-2</v>
      </c>
      <c r="K212" s="67">
        <f>IFERROR(VLOOKUP(K$4,Ambulance!$AN$22:$AU$36,4,FALSE),"")</f>
        <v>4.4577796828118306E-2</v>
      </c>
      <c r="L212" s="67">
        <f>IFERROR(VLOOKUP(L$4,Ambulance!$AN$22:$AU$36,4,FALSE),"")</f>
        <v>4.3735854080681667E-2</v>
      </c>
      <c r="M212" s="67">
        <f>IFERROR(VLOOKUP(M$4,Ambulance!$AN$22:$AU$36,4,FALSE),"")</f>
        <v>4.707993474714519E-2</v>
      </c>
      <c r="N212" s="67">
        <f>IFERROR(VLOOKUP(N$4,Ambulance!$AN$22:$AU$36,4,FALSE),"")</f>
        <v>3.9052024671493699E-2</v>
      </c>
      <c r="O212" s="67" t="str">
        <f>IFERROR(VLOOKUP(O$4,Ambulance!$AN$22:$AU$36,4,FALSE),"")</f>
        <v/>
      </c>
      <c r="P212" s="67" t="str">
        <f>IFERROR(VLOOKUP(P$4,Ambulance!$AN$22:$AU$36,4,FALSE),"")</f>
        <v/>
      </c>
      <c r="Q212" s="78" t="str">
        <f>IFERROR(VLOOKUP(Q$4,Ambulance!$AN$22:$AU$36,4,FALSE),"")</f>
        <v/>
      </c>
      <c r="Z212" s="117"/>
      <c r="AA212" s="117"/>
      <c r="AB212" s="117"/>
      <c r="AC212" s="117"/>
    </row>
    <row r="213" spans="2:29" x14ac:dyDescent="0.25">
      <c r="B213" s="119"/>
      <c r="C213" s="1" t="s">
        <v>3</v>
      </c>
      <c r="D213" s="67">
        <f>IFERROR(VLOOKUP(D$4,Ambulance!$AN$22:$AU$36,5,FALSE),"")</f>
        <v>2.419102568558618E-2</v>
      </c>
      <c r="E213" s="67">
        <f>IFERROR(VLOOKUP(E$4,Ambulance!$AN$22:$AU$36,5,FALSE),"")</f>
        <v>1.569120287253142E-2</v>
      </c>
      <c r="F213" s="67">
        <f>IFERROR(VLOOKUP(F$4,Ambulance!$AN$22:$AU$36,5,FALSE),"")</f>
        <v>1.8330839341586178E-2</v>
      </c>
      <c r="G213" s="67">
        <f>IFERROR(VLOOKUP(G$4,Ambulance!$AN$22:$AU$36,5,FALSE),"")</f>
        <v>2.5529202589821866E-2</v>
      </c>
      <c r="H213" s="67">
        <f>IFERROR(VLOOKUP(H$4,Ambulance!$AN$22:$AU$36,5,FALSE),"")</f>
        <v>2.9096325719960278E-2</v>
      </c>
      <c r="I213" s="67">
        <f>IFERROR(VLOOKUP(I$4,Ambulance!$AN$22:$AU$36,5,FALSE),"")</f>
        <v>2.8131762442894927E-2</v>
      </c>
      <c r="J213" s="67">
        <f>IFERROR(VLOOKUP(J$4,Ambulance!$AN$22:$AU$36,5,FALSE),"")</f>
        <v>2.6140369245803232E-2</v>
      </c>
      <c r="K213" s="67">
        <f>IFERROR(VLOOKUP(K$4,Ambulance!$AN$22:$AU$36,5,FALSE),"")</f>
        <v>2.4303990569635614E-2</v>
      </c>
      <c r="L213" s="67">
        <f>IFERROR(VLOOKUP(L$4,Ambulance!$AN$22:$AU$36,5,FALSE),"")</f>
        <v>2.6847495156379741E-2</v>
      </c>
      <c r="M213" s="67">
        <f>IFERROR(VLOOKUP(M$4,Ambulance!$AN$22:$AU$36,5,FALSE),"")</f>
        <v>2.8221276595744679E-2</v>
      </c>
      <c r="N213" s="67">
        <f>IFERROR(VLOOKUP(N$4,Ambulance!$AN$22:$AU$36,5,FALSE),"")</f>
        <v>2.6090868196131354E-2</v>
      </c>
      <c r="O213" s="67" t="str">
        <f>IFERROR(VLOOKUP(O$4,Ambulance!$AN$22:$AU$36,5,FALSE),"")</f>
        <v/>
      </c>
      <c r="P213" s="67" t="str">
        <f>IFERROR(VLOOKUP(P$4,Ambulance!$AN$22:$AU$36,5,FALSE),"")</f>
        <v/>
      </c>
      <c r="Q213" s="78" t="str">
        <f>IFERROR(VLOOKUP(Q$4,Ambulance!$AN$22:$AU$36,5,FALSE),"")</f>
        <v/>
      </c>
      <c r="Z213" s="117"/>
      <c r="AA213" s="117"/>
      <c r="AB213" s="117"/>
      <c r="AC213" s="117"/>
    </row>
    <row r="214" spans="2:29" x14ac:dyDescent="0.25">
      <c r="B214" s="119"/>
      <c r="C214" s="1" t="s">
        <v>301</v>
      </c>
      <c r="D214" s="67">
        <f>IFERROR(VLOOKUP(D$4,Ambulance!$AN$22:$AU$36,6,FALSE),"")</f>
        <v>1.0272707116990614E-2</v>
      </c>
      <c r="E214" s="67">
        <f>IFERROR(VLOOKUP(E$4,Ambulance!$AN$22:$AU$36,6,FALSE),"")</f>
        <v>9.4653553205649634E-3</v>
      </c>
      <c r="F214" s="67">
        <f>IFERROR(VLOOKUP(F$4,Ambulance!$AN$22:$AU$36,6,FALSE),"")</f>
        <v>1.1536483209640678E-2</v>
      </c>
      <c r="G214" s="67">
        <f>IFERROR(VLOOKUP(G$4,Ambulance!$AN$22:$AU$36,6,FALSE),"")</f>
        <v>1.2980308282321705E-2</v>
      </c>
      <c r="H214" s="67">
        <f>IFERROR(VLOOKUP(H$4,Ambulance!$AN$22:$AU$36,6,FALSE),"")</f>
        <v>1.5811935912684531E-2</v>
      </c>
      <c r="I214" s="67">
        <f>IFERROR(VLOOKUP(I$4,Ambulance!$AN$22:$AU$36,6,FALSE),"")</f>
        <v>2.09177764910249E-2</v>
      </c>
      <c r="J214" s="67">
        <f>IFERROR(VLOOKUP(J$4,Ambulance!$AN$22:$AU$36,6,FALSE),"")</f>
        <v>2.1152016394642464E-2</v>
      </c>
      <c r="K214" s="67">
        <f>IFERROR(VLOOKUP(K$4,Ambulance!$AN$22:$AU$36,6,FALSE),"")</f>
        <v>1.471547662196448E-2</v>
      </c>
      <c r="L214" s="67">
        <f>IFERROR(VLOOKUP(L$4,Ambulance!$AN$22:$AU$36,6,FALSE),"")</f>
        <v>1.8293608623045392E-2</v>
      </c>
      <c r="M214" s="67">
        <f>IFERROR(VLOOKUP(M$4,Ambulance!$AN$22:$AU$36,6,FALSE),"")</f>
        <v>3.5276510832383125E-2</v>
      </c>
      <c r="N214" s="67">
        <f>IFERROR(VLOOKUP(N$4,Ambulance!$AN$22:$AU$36,6,FALSE),"")</f>
        <v>2.0223907547851208E-2</v>
      </c>
      <c r="O214" s="67" t="str">
        <f>IFERROR(VLOOKUP(O$4,Ambulance!$AN$22:$AU$36,6,FALSE),"")</f>
        <v/>
      </c>
      <c r="P214" s="67" t="str">
        <f>IFERROR(VLOOKUP(P$4,Ambulance!$AN$22:$AU$36,6,FALSE),"")</f>
        <v/>
      </c>
      <c r="Q214" s="78" t="str">
        <f>IFERROR(VLOOKUP(Q$4,Ambulance!$AN$22:$AU$36,6,FALSE),"")</f>
        <v/>
      </c>
      <c r="Z214" s="117"/>
      <c r="AA214" s="117"/>
      <c r="AB214" s="117"/>
      <c r="AC214" s="117"/>
    </row>
    <row r="215" spans="2:29" x14ac:dyDescent="0.25">
      <c r="B215" s="119"/>
      <c r="C215" s="1" t="s">
        <v>302</v>
      </c>
      <c r="D215" s="67">
        <f>IFERROR(VLOOKUP(D$4,Ambulance!$AN$22:$AU$36,7,FALSE),"")</f>
        <v>1.7353579175704988E-3</v>
      </c>
      <c r="E215" s="67">
        <f>IFERROR(VLOOKUP(E$4,Ambulance!$AN$22:$AU$36,7,FALSE),"")</f>
        <v>2.1980437410704474E-3</v>
      </c>
      <c r="F215" s="67">
        <f>IFERROR(VLOOKUP(F$4,Ambulance!$AN$22:$AU$36,7,FALSE),"")</f>
        <v>2.1253985122210413E-3</v>
      </c>
      <c r="G215" s="67">
        <f>IFERROR(VLOOKUP(G$4,Ambulance!$AN$22:$AU$36,7,FALSE),"")</f>
        <v>1.4982876712328766E-3</v>
      </c>
      <c r="H215" s="67">
        <f>IFERROR(VLOOKUP(H$4,Ambulance!$AN$22:$AU$36,7,FALSE),"")</f>
        <v>3.2071177322573969E-3</v>
      </c>
      <c r="I215" s="67">
        <f>IFERROR(VLOOKUP(I$4,Ambulance!$AN$22:$AU$36,7,FALSE),"")</f>
        <v>2.8236316246741965E-3</v>
      </c>
      <c r="J215" s="67">
        <f>IFERROR(VLOOKUP(J$4,Ambulance!$AN$22:$AU$36,7,FALSE),"")</f>
        <v>3.6864360837037839E-3</v>
      </c>
      <c r="K215" s="67">
        <f>IFERROR(VLOOKUP(K$4,Ambulance!$AN$22:$AU$36,7,FALSE),"")</f>
        <v>2.8056544728606884E-3</v>
      </c>
      <c r="L215" s="67">
        <f>IFERROR(VLOOKUP(L$4,Ambulance!$AN$22:$AU$36,7,FALSE),"")</f>
        <v>4.2299349240780913E-3</v>
      </c>
      <c r="M215" s="67">
        <f>IFERROR(VLOOKUP(M$4,Ambulance!$AN$22:$AU$36,7,FALSE),"")</f>
        <v>4.8035866780529466E-3</v>
      </c>
      <c r="N215" s="67">
        <f>IFERROR(VLOOKUP(N$4,Ambulance!$AN$22:$AU$36,7,FALSE),"")</f>
        <v>4.0735439832654411E-3</v>
      </c>
      <c r="O215" s="67" t="str">
        <f>IFERROR(VLOOKUP(O$4,Ambulance!$AN$22:$AU$36,7,FALSE),"")</f>
        <v/>
      </c>
      <c r="P215" s="67" t="str">
        <f>IFERROR(VLOOKUP(P$4,Ambulance!$AN$22:$AU$36,7,FALSE),"")</f>
        <v/>
      </c>
      <c r="Q215" s="78" t="str">
        <f>IFERROR(VLOOKUP(Q$4,Ambulance!$AN$22:$AU$36,7,FALSE),"")</f>
        <v/>
      </c>
      <c r="Z215" s="117"/>
      <c r="AA215" s="117"/>
      <c r="AB215" s="117"/>
      <c r="AC215" s="117"/>
    </row>
    <row r="216" spans="2:29" ht="7.5" customHeight="1" x14ac:dyDescent="0.25">
      <c r="B216" s="119"/>
      <c r="Q216" s="71"/>
      <c r="Z216" s="117"/>
      <c r="AA216" s="117"/>
      <c r="AB216" s="117"/>
      <c r="AC216" s="117"/>
    </row>
    <row r="217" spans="2:29" x14ac:dyDescent="0.25">
      <c r="B217" s="119"/>
      <c r="C217" s="11" t="s">
        <v>26</v>
      </c>
      <c r="D217" s="72">
        <f>HLOOKUP(D4,Ambulance!AY142:BL143,2,FALSE)</f>
        <v>92</v>
      </c>
      <c r="E217" s="72">
        <f>HLOOKUP(E4,Ambulance!AZ142:BM143,2,FALSE)</f>
        <v>105</v>
      </c>
      <c r="F217" s="72">
        <f>HLOOKUP(F4,Ambulance!BA142:BN143,2,FALSE)</f>
        <v>92</v>
      </c>
      <c r="G217" s="72">
        <f>HLOOKUP(G4,Ambulance!BB142:BO143,2,FALSE)</f>
        <v>98</v>
      </c>
      <c r="H217" s="72">
        <f>HLOOKUP(H4,Ambulance!BC142:BP143,2,FALSE)</f>
        <v>92</v>
      </c>
      <c r="I217" s="72">
        <f>HLOOKUP(I4,Ambulance!BD142:BQ143,2,FALSE)</f>
        <v>87</v>
      </c>
      <c r="J217" s="72">
        <f>HLOOKUP(J4,Ambulance!BE142:BR143,2,FALSE)</f>
        <v>97</v>
      </c>
      <c r="K217" s="72">
        <f>HLOOKUP(K4,Ambulance!BF142:BS143,2,FALSE)</f>
        <v>101</v>
      </c>
      <c r="L217" s="72">
        <f>HLOOKUP(L4,Ambulance!BG142:BT143,2,FALSE)</f>
        <v>105</v>
      </c>
      <c r="M217" s="72">
        <f>HLOOKUP(M4,Ambulance!BH142:BU143,2,FALSE)</f>
        <v>103</v>
      </c>
      <c r="N217" s="72">
        <f>HLOOKUP(N4,Ambulance!BI142:BV143,2,FALSE)</f>
        <v>102</v>
      </c>
      <c r="O217" s="72" t="str">
        <f>HLOOKUP(O4,Ambulance!BJ142:BW143,2,FALSE)</f>
        <v/>
      </c>
      <c r="P217" s="72" t="str">
        <f>HLOOKUP(P4,Ambulance!BK142:BX143,2,FALSE)</f>
        <v/>
      </c>
      <c r="Q217" s="106"/>
      <c r="Z217" s="117"/>
      <c r="AA217" s="117"/>
      <c r="AB217" s="117"/>
      <c r="AC217" s="117"/>
    </row>
    <row r="221" spans="2:29" x14ac:dyDescent="0.25">
      <c r="E221" s="3"/>
      <c r="P221" s="3"/>
    </row>
  </sheetData>
  <sheetProtection password="E879" sheet="1" objects="1" scenarios="1" selectLockedCells="1" selectUnlockedCells="1"/>
  <mergeCells count="58">
    <mergeCell ref="N53:P53"/>
    <mergeCell ref="N111:P111"/>
    <mergeCell ref="N125:P125"/>
    <mergeCell ref="K53:M53"/>
    <mergeCell ref="Z4:AC4"/>
    <mergeCell ref="K15:M15"/>
    <mergeCell ref="K17:M17"/>
    <mergeCell ref="S4:X4"/>
    <mergeCell ref="N15:P15"/>
    <mergeCell ref="N17:P17"/>
    <mergeCell ref="Z20:AC23"/>
    <mergeCell ref="Z24:AC49"/>
    <mergeCell ref="N29:P29"/>
    <mergeCell ref="N41:P41"/>
    <mergeCell ref="B6:B17"/>
    <mergeCell ref="D15:F15"/>
    <mergeCell ref="D17:F17"/>
    <mergeCell ref="G15:J15"/>
    <mergeCell ref="G17:J17"/>
    <mergeCell ref="B99:B125"/>
    <mergeCell ref="Z131:AC143"/>
    <mergeCell ref="B19:B49"/>
    <mergeCell ref="B70:B86"/>
    <mergeCell ref="D111:F111"/>
    <mergeCell ref="G111:J111"/>
    <mergeCell ref="K111:M111"/>
    <mergeCell ref="D29:F29"/>
    <mergeCell ref="G29:J29"/>
    <mergeCell ref="K29:M29"/>
    <mergeCell ref="B55:B68"/>
    <mergeCell ref="D41:F41"/>
    <mergeCell ref="G41:J41"/>
    <mergeCell ref="K41:M41"/>
    <mergeCell ref="D53:F53"/>
    <mergeCell ref="G53:J53"/>
    <mergeCell ref="Z151:AC163"/>
    <mergeCell ref="Z167:AC170"/>
    <mergeCell ref="Z171:AC183"/>
    <mergeCell ref="Z187:AC192"/>
    <mergeCell ref="D125:F125"/>
    <mergeCell ref="G125:J125"/>
    <mergeCell ref="K125:M125"/>
    <mergeCell ref="Z193:AC217"/>
    <mergeCell ref="C2:AC2"/>
    <mergeCell ref="B187:B217"/>
    <mergeCell ref="Z6:AC9"/>
    <mergeCell ref="Z10:AC17"/>
    <mergeCell ref="Z55:AC58"/>
    <mergeCell ref="Z59:AC68"/>
    <mergeCell ref="Z70:AC74"/>
    <mergeCell ref="Z75:AC86"/>
    <mergeCell ref="Z99:AC102"/>
    <mergeCell ref="B127:B143"/>
    <mergeCell ref="B147:B163"/>
    <mergeCell ref="B167:B183"/>
    <mergeCell ref="Z104:AC125"/>
    <mergeCell ref="Z127:AC130"/>
    <mergeCell ref="Z147:AC150"/>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R136" workbookViewId="0">
      <selection activeCell="BD144" sqref="BD144"/>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3" width="8.7109375" customWidth="1"/>
    <col min="54" max="61" width="7.7109375" customWidth="1"/>
  </cols>
  <sheetData>
    <row r="1" spans="1:61" s="17" customFormat="1" x14ac:dyDescent="0.25">
      <c r="A1" s="38"/>
      <c r="B1" s="45" t="s">
        <v>319</v>
      </c>
      <c r="C1" s="53"/>
      <c r="D1" s="53"/>
      <c r="E1" s="53"/>
      <c r="F1" s="53"/>
      <c r="G1" s="53"/>
      <c r="H1" s="53"/>
      <c r="I1" s="57"/>
      <c r="J1" s="57"/>
      <c r="K1" s="57"/>
      <c r="L1" s="57"/>
      <c r="M1" s="57"/>
      <c r="N1" s="57"/>
      <c r="O1" s="57"/>
      <c r="P1" s="57"/>
      <c r="Q1" s="57"/>
      <c r="R1" s="38"/>
      <c r="S1" s="49"/>
      <c r="T1" s="45" t="s">
        <v>320</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61" x14ac:dyDescent="0.25">
      <c r="B3" s="18" t="s">
        <v>46</v>
      </c>
      <c r="C3" t="s" vm="2">
        <v>259</v>
      </c>
      <c r="K3" t="s">
        <v>47</v>
      </c>
      <c r="L3" t="s">
        <v>2</v>
      </c>
      <c r="M3" t="s">
        <v>64</v>
      </c>
      <c r="N3" t="s">
        <v>3</v>
      </c>
      <c r="O3" t="s">
        <v>301</v>
      </c>
      <c r="P3" t="s">
        <v>302</v>
      </c>
      <c r="Q3" t="s">
        <v>295</v>
      </c>
      <c r="T3" s="18" t="s">
        <v>46</v>
      </c>
      <c r="U3" t="s" vm="2">
        <v>259</v>
      </c>
      <c r="AX3" s="18" t="s">
        <v>46</v>
      </c>
      <c r="AY3" t="s" vm="2">
        <v>259</v>
      </c>
    </row>
    <row r="4" spans="1:61" x14ac:dyDescent="0.25">
      <c r="J4" s="21" t="s">
        <v>50</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61" x14ac:dyDescent="0.25">
      <c r="B5" s="18" t="s">
        <v>203</v>
      </c>
      <c r="C5" s="18" t="s">
        <v>48</v>
      </c>
      <c r="J5" s="21" t="s">
        <v>51</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48</v>
      </c>
      <c r="AM5" s="28"/>
      <c r="AO5" t="s">
        <v>47</v>
      </c>
      <c r="AP5" t="s">
        <v>2</v>
      </c>
      <c r="AQ5" t="s">
        <v>64</v>
      </c>
      <c r="AR5" t="s">
        <v>3</v>
      </c>
      <c r="AS5" t="s">
        <v>301</v>
      </c>
      <c r="AT5" s="56" t="s">
        <v>302</v>
      </c>
      <c r="AU5" s="56" t="s">
        <v>295</v>
      </c>
      <c r="AX5" s="18" t="s">
        <v>219</v>
      </c>
      <c r="AY5" s="18" t="s">
        <v>48</v>
      </c>
    </row>
    <row r="6" spans="1:61" x14ac:dyDescent="0.25">
      <c r="B6" s="18" t="s">
        <v>43</v>
      </c>
      <c r="C6" t="s">
        <v>2</v>
      </c>
      <c r="D6" t="s">
        <v>263</v>
      </c>
      <c r="E6" t="s">
        <v>49</v>
      </c>
      <c r="F6" t="s">
        <v>264</v>
      </c>
      <c r="G6" t="s">
        <v>265</v>
      </c>
      <c r="H6" t="s">
        <v>45</v>
      </c>
      <c r="J6" s="21" t="s">
        <v>52</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263</v>
      </c>
      <c r="AA6" t="s">
        <v>49</v>
      </c>
      <c r="AD6" t="s">
        <v>264</v>
      </c>
      <c r="AG6" t="s">
        <v>265</v>
      </c>
      <c r="AJ6" t="s">
        <v>208</v>
      </c>
      <c r="AK6" t="s">
        <v>204</v>
      </c>
      <c r="AL6" t="s">
        <v>206</v>
      </c>
      <c r="AM6" s="28"/>
      <c r="AN6" s="21" t="s">
        <v>50</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43</v>
      </c>
      <c r="AY6" t="s">
        <v>50</v>
      </c>
      <c r="AZ6" t="s">
        <v>59</v>
      </c>
      <c r="BA6" t="s">
        <v>60</v>
      </c>
      <c r="BB6" t="s">
        <v>51</v>
      </c>
      <c r="BC6" t="s">
        <v>52</v>
      </c>
      <c r="BD6" t="s">
        <v>53</v>
      </c>
      <c r="BE6" t="s">
        <v>54</v>
      </c>
      <c r="BF6" t="s">
        <v>55</v>
      </c>
      <c r="BG6" t="s">
        <v>56</v>
      </c>
      <c r="BH6" t="s">
        <v>57</v>
      </c>
      <c r="BI6" t="s">
        <v>58</v>
      </c>
    </row>
    <row r="7" spans="1:61" x14ac:dyDescent="0.25">
      <c r="A7" s="2"/>
      <c r="B7" s="19" t="s">
        <v>50</v>
      </c>
      <c r="C7" s="2">
        <v>15992</v>
      </c>
      <c r="D7" s="2">
        <v>29958</v>
      </c>
      <c r="E7" s="2">
        <v>28771</v>
      </c>
      <c r="F7" s="2">
        <v>13531</v>
      </c>
      <c r="G7" s="2">
        <v>9220</v>
      </c>
      <c r="H7" s="2">
        <v>97472</v>
      </c>
      <c r="I7" s="2"/>
      <c r="J7" s="21" t="s">
        <v>53</v>
      </c>
      <c r="K7" s="25">
        <f>(VLOOKUP($J$7,$B$7:$H$1048576,7, FALSE))</f>
        <v>99156</v>
      </c>
      <c r="L7" s="25">
        <f>(VLOOKUP($J$7,$B$7:$H$1048576,2, FALSE))</f>
        <v>16023</v>
      </c>
      <c r="M7" s="25">
        <f>(VLOOKUP($J$7,$B$7:$H$1048576,3, FALSE))</f>
        <v>30421</v>
      </c>
      <c r="N7" s="25">
        <f>(VLOOKUP($J$7,$B$7:$H$1048576,4, FALSE))</f>
        <v>29809</v>
      </c>
      <c r="O7" s="25">
        <f>(VLOOKUP($J$7,$B$7:$H$1048576,5, FALSE))</f>
        <v>13559</v>
      </c>
      <c r="P7" s="25">
        <f>(VLOOKUP($J$7,$B$7:$H$1048576,6, FALSE))</f>
        <v>9344</v>
      </c>
      <c r="Q7" s="26">
        <f t="shared" si="0"/>
        <v>22903</v>
      </c>
      <c r="R7" s="2"/>
      <c r="S7" s="28"/>
      <c r="T7" s="18" t="s">
        <v>43</v>
      </c>
      <c r="U7" t="s">
        <v>203</v>
      </c>
      <c r="V7" t="s">
        <v>205</v>
      </c>
      <c r="W7" t="s">
        <v>207</v>
      </c>
      <c r="X7" t="s">
        <v>203</v>
      </c>
      <c r="Y7" t="s">
        <v>205</v>
      </c>
      <c r="Z7" t="s">
        <v>207</v>
      </c>
      <c r="AA7" t="s">
        <v>203</v>
      </c>
      <c r="AB7" t="s">
        <v>205</v>
      </c>
      <c r="AC7" t="s">
        <v>207</v>
      </c>
      <c r="AD7" t="s">
        <v>203</v>
      </c>
      <c r="AE7" t="s">
        <v>205</v>
      </c>
      <c r="AF7" t="s">
        <v>207</v>
      </c>
      <c r="AG7" t="s">
        <v>203</v>
      </c>
      <c r="AH7" t="s">
        <v>205</v>
      </c>
      <c r="AI7" t="s">
        <v>207</v>
      </c>
      <c r="AM7" s="28"/>
      <c r="AN7" s="21" t="s">
        <v>51</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72</v>
      </c>
      <c r="AY7" s="2">
        <v>1</v>
      </c>
      <c r="AZ7" s="2">
        <v>32</v>
      </c>
      <c r="BA7" s="2">
        <v>38</v>
      </c>
      <c r="BB7" s="2">
        <v>16</v>
      </c>
      <c r="BC7" s="2">
        <v>20</v>
      </c>
      <c r="BD7" s="2">
        <v>15</v>
      </c>
      <c r="BE7" s="2">
        <v>4</v>
      </c>
      <c r="BF7" s="2">
        <v>10</v>
      </c>
      <c r="BG7" s="2">
        <v>19</v>
      </c>
      <c r="BH7" s="2">
        <v>9</v>
      </c>
      <c r="BI7" s="2">
        <v>40</v>
      </c>
    </row>
    <row r="8" spans="1:61" x14ac:dyDescent="0.25">
      <c r="A8" s="2"/>
      <c r="B8" s="19" t="s">
        <v>59</v>
      </c>
      <c r="C8" s="2">
        <v>16546</v>
      </c>
      <c r="D8" s="2">
        <v>30650</v>
      </c>
      <c r="E8" s="2">
        <v>29375</v>
      </c>
      <c r="F8" s="2">
        <v>14032</v>
      </c>
      <c r="G8" s="2">
        <v>9368</v>
      </c>
      <c r="H8" s="2">
        <v>99971</v>
      </c>
      <c r="I8" s="2"/>
      <c r="J8" s="21" t="s">
        <v>54</v>
      </c>
      <c r="K8" s="25">
        <f>(VLOOKUP($J$8,$B$7:$H$1048576,7, FALSE))</f>
        <v>101949</v>
      </c>
      <c r="L8" s="25">
        <f>(VLOOKUP($J$8,$B$7:$H$1048576,2, FALSE))</f>
        <v>16644</v>
      </c>
      <c r="M8" s="25">
        <f>(VLOOKUP($J$8,$B$7:$H$1048576,3, FALSE))</f>
        <v>31136</v>
      </c>
      <c r="N8" s="25">
        <f>(VLOOKUP($J$8,$B$7:$H$1048576,4, FALSE))</f>
        <v>30210</v>
      </c>
      <c r="O8" s="25">
        <f>(VLOOKUP($J$8,$B$7:$H$1048576,5, FALSE))</f>
        <v>14293</v>
      </c>
      <c r="P8" s="25">
        <f>(VLOOKUP($J$8,$B$7:$H$1048576,6, FALSE))</f>
        <v>9666</v>
      </c>
      <c r="Q8" s="26">
        <f t="shared" si="0"/>
        <v>23959</v>
      </c>
      <c r="R8" s="2"/>
      <c r="S8" s="28"/>
      <c r="T8" s="19" t="s">
        <v>50</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52</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73</v>
      </c>
      <c r="AY8" s="2">
        <v>8</v>
      </c>
      <c r="AZ8" s="2">
        <v>1</v>
      </c>
      <c r="BA8" s="2">
        <v>0</v>
      </c>
      <c r="BB8" s="2">
        <v>0</v>
      </c>
      <c r="BC8" s="2">
        <v>0</v>
      </c>
      <c r="BD8" s="2">
        <v>0</v>
      </c>
      <c r="BE8" s="2">
        <v>0</v>
      </c>
      <c r="BF8" s="2">
        <v>0</v>
      </c>
      <c r="BG8" s="2">
        <v>0</v>
      </c>
      <c r="BH8" s="2">
        <v>4</v>
      </c>
      <c r="BI8" s="2">
        <v>0</v>
      </c>
    </row>
    <row r="9" spans="1:61" x14ac:dyDescent="0.25">
      <c r="A9" s="2"/>
      <c r="B9" s="19" t="s">
        <v>60</v>
      </c>
      <c r="C9" s="2">
        <v>16578</v>
      </c>
      <c r="D9" s="2">
        <v>29832</v>
      </c>
      <c r="E9" s="2">
        <v>28899</v>
      </c>
      <c r="F9" s="2">
        <v>13845</v>
      </c>
      <c r="G9" s="2">
        <v>9083</v>
      </c>
      <c r="H9" s="2">
        <v>98237</v>
      </c>
      <c r="I9" s="2"/>
      <c r="J9" s="20" t="s">
        <v>55</v>
      </c>
      <c r="K9" s="25">
        <f>(VLOOKUP($J$9,$B$7:$H$1048576,7, FALSE))</f>
        <v>98751</v>
      </c>
      <c r="L9" s="25">
        <f>(VLOOKUP($J$9,$B$7:$H$1048576,2, FALSE))</f>
        <v>16267</v>
      </c>
      <c r="M9" s="25">
        <f>(VLOOKUP($J$9,$B$7:$H$1048576,3, FALSE))</f>
        <v>30347</v>
      </c>
      <c r="N9" s="25">
        <f>(VLOOKUP($J$9,$B$7:$H$1048576,4, FALSE))</f>
        <v>29113</v>
      </c>
      <c r="O9" s="25">
        <f>(VLOOKUP($J$9,$B$7:$H$1048576,5, FALSE))</f>
        <v>13816</v>
      </c>
      <c r="P9" s="25">
        <f>(VLOOKUP($J$9,$B$7:$H$1048576,6, FALSE))</f>
        <v>9208</v>
      </c>
      <c r="Q9" s="26">
        <f t="shared" si="0"/>
        <v>23024</v>
      </c>
      <c r="R9" s="2"/>
      <c r="S9" s="28"/>
      <c r="T9" s="19" t="s">
        <v>59</v>
      </c>
      <c r="U9" s="2">
        <v>16546</v>
      </c>
      <c r="V9" s="2">
        <v>1770</v>
      </c>
      <c r="W9" s="2">
        <v>260</v>
      </c>
      <c r="X9" s="2">
        <v>30650</v>
      </c>
      <c r="Y9" s="2">
        <v>3973</v>
      </c>
      <c r="Z9" s="2">
        <v>1443</v>
      </c>
      <c r="AA9" s="2">
        <v>29375</v>
      </c>
      <c r="AB9" s="2">
        <v>2931</v>
      </c>
      <c r="AC9" s="2">
        <v>829</v>
      </c>
      <c r="AD9" s="2">
        <v>14032</v>
      </c>
      <c r="AE9" s="2">
        <v>1331</v>
      </c>
      <c r="AF9" s="2">
        <v>495</v>
      </c>
      <c r="AG9" s="2">
        <v>9368</v>
      </c>
      <c r="AH9" s="2">
        <v>430</v>
      </c>
      <c r="AI9" s="2">
        <v>45</v>
      </c>
      <c r="AJ9" s="2">
        <v>99971</v>
      </c>
      <c r="AK9" s="2">
        <v>10435</v>
      </c>
      <c r="AL9" s="2">
        <v>3072</v>
      </c>
      <c r="AM9" s="28"/>
      <c r="AN9" s="21" t="s">
        <v>53</v>
      </c>
      <c r="AO9" s="28">
        <f t="shared" si="1"/>
        <v>9.7997095485901006E-2</v>
      </c>
      <c r="AP9" s="28">
        <f t="shared" si="2"/>
        <v>2.1157086687886163E-2</v>
      </c>
      <c r="AQ9" s="28">
        <f t="shared" si="3"/>
        <v>0.14858157194043589</v>
      </c>
      <c r="AR9" s="28">
        <f t="shared" si="4"/>
        <v>0.12130564594585527</v>
      </c>
      <c r="AS9" s="28">
        <f t="shared" si="5"/>
        <v>7.6628069916660518E-2</v>
      </c>
      <c r="AT9" s="28">
        <f t="shared" si="6"/>
        <v>2.1725171232876712E-2</v>
      </c>
      <c r="AU9" s="28">
        <f t="shared" si="7"/>
        <v>4.9176620574768612E-2</v>
      </c>
      <c r="AX9" s="19" t="s">
        <v>74</v>
      </c>
      <c r="AY9" s="2">
        <v>0</v>
      </c>
      <c r="AZ9" s="2">
        <v>0</v>
      </c>
      <c r="BA9" s="2">
        <v>0</v>
      </c>
      <c r="BB9" s="2">
        <v>0</v>
      </c>
      <c r="BC9" s="2">
        <v>0</v>
      </c>
      <c r="BD9" s="2">
        <v>0</v>
      </c>
      <c r="BE9" s="2">
        <v>0</v>
      </c>
      <c r="BF9" s="2">
        <v>0</v>
      </c>
      <c r="BG9" s="2">
        <v>0</v>
      </c>
      <c r="BH9" s="2">
        <v>0</v>
      </c>
      <c r="BI9" s="2">
        <v>0</v>
      </c>
    </row>
    <row r="10" spans="1:61" x14ac:dyDescent="0.25">
      <c r="A10" s="2"/>
      <c r="B10" s="19" t="s">
        <v>51</v>
      </c>
      <c r="C10" s="2">
        <v>16088</v>
      </c>
      <c r="D10" s="2">
        <v>29724</v>
      </c>
      <c r="E10" s="2">
        <v>27850</v>
      </c>
      <c r="F10" s="2">
        <v>13523</v>
      </c>
      <c r="G10" s="2">
        <v>9099</v>
      </c>
      <c r="H10" s="2">
        <v>96284</v>
      </c>
      <c r="I10" s="2"/>
      <c r="J10" s="20" t="s">
        <v>56</v>
      </c>
      <c r="K10" s="25">
        <f>(VLOOKUP($J$10,$B$7:$H$1048576,7, FALSE))</f>
        <v>97577</v>
      </c>
      <c r="L10" s="25">
        <f>(VLOOKUP($J$10,$B$7:$H$1048576,2, FALSE))</f>
        <v>16076</v>
      </c>
      <c r="M10" s="25">
        <f>(VLOOKUP($J$10,$B$7:$H$1048576,3, FALSE))</f>
        <v>29962</v>
      </c>
      <c r="N10" s="25">
        <f>(VLOOKUP($J$10,$B$7:$H$1048576,4, FALSE))</f>
        <v>28653</v>
      </c>
      <c r="O10" s="25">
        <f>(VLOOKUP($J$10,$B$7:$H$1048576,5, FALSE))</f>
        <v>13663</v>
      </c>
      <c r="P10" s="25">
        <f>(VLOOKUP($J$10,$B$7:$H$1048576,6, FALSE))</f>
        <v>9223</v>
      </c>
      <c r="Q10" s="26">
        <f t="shared" si="0"/>
        <v>22886</v>
      </c>
      <c r="R10" s="2"/>
      <c r="S10" s="28"/>
      <c r="T10" s="19" t="s">
        <v>60</v>
      </c>
      <c r="U10" s="2">
        <v>16578</v>
      </c>
      <c r="V10" s="2">
        <v>1624</v>
      </c>
      <c r="W10" s="2">
        <v>209</v>
      </c>
      <c r="X10" s="2">
        <v>29832</v>
      </c>
      <c r="Y10" s="2">
        <v>3850</v>
      </c>
      <c r="Z10" s="2">
        <v>1165</v>
      </c>
      <c r="AA10" s="2">
        <v>28899</v>
      </c>
      <c r="AB10" s="2">
        <v>2641</v>
      </c>
      <c r="AC10" s="2">
        <v>754</v>
      </c>
      <c r="AD10" s="2">
        <v>13845</v>
      </c>
      <c r="AE10" s="2">
        <v>1373</v>
      </c>
      <c r="AF10" s="2">
        <v>280</v>
      </c>
      <c r="AG10" s="2">
        <v>9083</v>
      </c>
      <c r="AH10" s="2">
        <v>268</v>
      </c>
      <c r="AI10" s="2">
        <v>37</v>
      </c>
      <c r="AJ10" s="2">
        <v>98237</v>
      </c>
      <c r="AK10" s="2">
        <v>9756</v>
      </c>
      <c r="AL10" s="2">
        <v>2445</v>
      </c>
      <c r="AM10" s="28"/>
      <c r="AN10" s="21" t="s">
        <v>54</v>
      </c>
      <c r="AO10" s="28">
        <f t="shared" si="1"/>
        <v>0.12050142718418033</v>
      </c>
      <c r="AP10" s="28">
        <f t="shared" si="2"/>
        <v>3.2624369142033163E-2</v>
      </c>
      <c r="AQ10" s="28">
        <f t="shared" si="3"/>
        <v>0.19234969167523125</v>
      </c>
      <c r="AR10" s="28">
        <f t="shared" si="4"/>
        <v>0.1305196954650778</v>
      </c>
      <c r="AS10" s="28">
        <f t="shared" si="5"/>
        <v>0.10557615616035822</v>
      </c>
      <c r="AT10" s="28">
        <f t="shared" si="6"/>
        <v>3.1140078626112146E-2</v>
      </c>
      <c r="AU10" s="28">
        <f t="shared" si="7"/>
        <v>6.8358117393235177E-2</v>
      </c>
      <c r="AX10" s="19" t="s">
        <v>75</v>
      </c>
      <c r="AY10" s="2">
        <v>26</v>
      </c>
      <c r="AZ10" s="2">
        <v>52</v>
      </c>
      <c r="BA10" s="2">
        <v>34</v>
      </c>
      <c r="BB10" s="2">
        <v>12</v>
      </c>
      <c r="BC10" s="2">
        <v>32</v>
      </c>
      <c r="BD10" s="2">
        <v>40</v>
      </c>
      <c r="BE10" s="2">
        <v>17</v>
      </c>
      <c r="BF10" s="2">
        <v>12</v>
      </c>
      <c r="BG10" s="2">
        <v>14</v>
      </c>
      <c r="BH10" s="2">
        <v>26</v>
      </c>
      <c r="BI10" s="2">
        <v>37</v>
      </c>
    </row>
    <row r="11" spans="1:61" x14ac:dyDescent="0.25">
      <c r="A11" s="2"/>
      <c r="B11" s="19" t="s">
        <v>52</v>
      </c>
      <c r="C11" s="2">
        <v>16283</v>
      </c>
      <c r="D11" s="2">
        <v>30385</v>
      </c>
      <c r="E11" s="2">
        <v>29404</v>
      </c>
      <c r="F11" s="2">
        <v>13609</v>
      </c>
      <c r="G11" s="2">
        <v>9410</v>
      </c>
      <c r="H11" s="2">
        <v>99091</v>
      </c>
      <c r="I11" s="2"/>
      <c r="J11" s="20" t="s">
        <v>57</v>
      </c>
      <c r="K11" s="25">
        <f>(VLOOKUP($J$11,$B$7:$H$1048576,7, FALSE))</f>
        <v>98072</v>
      </c>
      <c r="L11" s="25">
        <f>(VLOOKUP($J$11,$B$7:$H$1048576,2, FALSE))</f>
        <v>15838</v>
      </c>
      <c r="M11" s="25">
        <f>(VLOOKUP($J$11,$B$7:$H$1048576,3, FALSE))</f>
        <v>30329</v>
      </c>
      <c r="N11" s="25">
        <f>(VLOOKUP($J$11,$B$7:$H$1048576,4, FALSE))</f>
        <v>28843</v>
      </c>
      <c r="O11" s="25">
        <f>(VLOOKUP($J$11,$B$7:$H$1048576,5, FALSE))</f>
        <v>13795</v>
      </c>
      <c r="P11" s="25">
        <f>(VLOOKUP($J$11,$B$7:$H$1048576,6, FALSE))</f>
        <v>9267</v>
      </c>
      <c r="Q11" s="26">
        <f t="shared" si="0"/>
        <v>23062</v>
      </c>
      <c r="R11" s="2"/>
      <c r="S11" s="28"/>
      <c r="T11" s="19" t="s">
        <v>51</v>
      </c>
      <c r="U11" s="2">
        <v>16088</v>
      </c>
      <c r="V11" s="2">
        <v>1318</v>
      </c>
      <c r="W11" s="2">
        <v>109</v>
      </c>
      <c r="X11" s="2">
        <v>29724</v>
      </c>
      <c r="Y11" s="2">
        <v>3210</v>
      </c>
      <c r="Z11" s="2">
        <v>797</v>
      </c>
      <c r="AA11" s="2">
        <v>27850</v>
      </c>
      <c r="AB11" s="2">
        <v>2208</v>
      </c>
      <c r="AC11" s="2">
        <v>437</v>
      </c>
      <c r="AD11" s="2">
        <v>13523</v>
      </c>
      <c r="AE11" s="2">
        <v>896</v>
      </c>
      <c r="AF11" s="2">
        <v>128</v>
      </c>
      <c r="AG11" s="2">
        <v>9099</v>
      </c>
      <c r="AH11" s="2">
        <v>234</v>
      </c>
      <c r="AI11" s="2">
        <v>20</v>
      </c>
      <c r="AJ11" s="2">
        <v>96284</v>
      </c>
      <c r="AK11" s="2">
        <v>7866</v>
      </c>
      <c r="AL11" s="2">
        <v>1491</v>
      </c>
      <c r="AM11" s="28"/>
      <c r="AN11" s="20" t="s">
        <v>55</v>
      </c>
      <c r="AO11" s="28">
        <f t="shared" si="1"/>
        <v>0.12481898917479317</v>
      </c>
      <c r="AP11" s="28">
        <f t="shared" si="2"/>
        <v>8.5080223765906432E-2</v>
      </c>
      <c r="AQ11" s="28">
        <f t="shared" si="3"/>
        <v>0.17441592249645765</v>
      </c>
      <c r="AR11" s="28">
        <f t="shared" si="4"/>
        <v>0.1277779686050905</v>
      </c>
      <c r="AS11" s="28">
        <f t="shared" si="5"/>
        <v>0.11501158077591199</v>
      </c>
      <c r="AT11" s="28">
        <f t="shared" si="6"/>
        <v>3.6924413553431797E-2</v>
      </c>
      <c r="AU11" s="28">
        <f t="shared" si="7"/>
        <v>7.5967997164671897E-2</v>
      </c>
      <c r="AX11" s="19" t="s">
        <v>76</v>
      </c>
      <c r="AY11" s="2">
        <v>11</v>
      </c>
      <c r="AZ11" s="2">
        <v>10</v>
      </c>
      <c r="BA11" s="2">
        <v>0</v>
      </c>
      <c r="BB11" s="2">
        <v>0</v>
      </c>
      <c r="BC11" s="2">
        <v>0</v>
      </c>
      <c r="BD11" s="2">
        <v>0</v>
      </c>
      <c r="BE11" s="2">
        <v>0</v>
      </c>
      <c r="BF11" s="2">
        <v>0</v>
      </c>
      <c r="BG11" s="2">
        <v>20</v>
      </c>
      <c r="BH11" s="2">
        <v>54</v>
      </c>
      <c r="BI11" s="2">
        <v>43</v>
      </c>
    </row>
    <row r="12" spans="1:61" x14ac:dyDescent="0.25">
      <c r="A12" s="2"/>
      <c r="B12" s="19" t="s">
        <v>53</v>
      </c>
      <c r="C12" s="2">
        <v>16023</v>
      </c>
      <c r="D12" s="2">
        <v>30421</v>
      </c>
      <c r="E12" s="2">
        <v>29809</v>
      </c>
      <c r="F12" s="2">
        <v>13559</v>
      </c>
      <c r="G12" s="2">
        <v>9344</v>
      </c>
      <c r="H12" s="2">
        <v>99156</v>
      </c>
      <c r="I12" s="2"/>
      <c r="J12" s="20" t="s">
        <v>58</v>
      </c>
      <c r="K12" s="25">
        <f>(VLOOKUP($J$12,$B$7:$H$1048576,7, FALSE))</f>
        <v>97620</v>
      </c>
      <c r="L12" s="25">
        <f>(VLOOKUP($J$12,$B$7:$H$1048576,2, FALSE))</f>
        <v>16278</v>
      </c>
      <c r="M12" s="25">
        <f>(VLOOKUP($J$12,$B$7:$H$1048576,3, FALSE))</f>
        <v>30044</v>
      </c>
      <c r="N12" s="25">
        <f>(VLOOKUP($J$12,$B$7:$H$1048576,4, FALSE))</f>
        <v>28904</v>
      </c>
      <c r="O12" s="25">
        <f>(VLOOKUP($J$12,$B$7:$H$1048576,5, FALSE))</f>
        <v>13174</v>
      </c>
      <c r="P12" s="25">
        <f>(VLOOKUP($J$12,$B$7:$H$1048576,6, FALSE))</f>
        <v>9220</v>
      </c>
      <c r="Q12" s="26">
        <f t="shared" si="0"/>
        <v>22394</v>
      </c>
      <c r="R12" s="2"/>
      <c r="S12" s="28"/>
      <c r="T12" s="19" t="s">
        <v>52</v>
      </c>
      <c r="U12" s="2">
        <v>16283</v>
      </c>
      <c r="V12" s="2">
        <v>511</v>
      </c>
      <c r="W12" s="2">
        <v>52</v>
      </c>
      <c r="X12" s="2">
        <v>30385</v>
      </c>
      <c r="Y12" s="2">
        <v>3624</v>
      </c>
      <c r="Z12" s="2">
        <v>976</v>
      </c>
      <c r="AA12" s="2">
        <v>29404</v>
      </c>
      <c r="AB12" s="2">
        <v>2548</v>
      </c>
      <c r="AC12" s="2">
        <v>539</v>
      </c>
      <c r="AD12" s="2">
        <v>13609</v>
      </c>
      <c r="AE12" s="2">
        <v>995</v>
      </c>
      <c r="AF12" s="2">
        <v>157</v>
      </c>
      <c r="AG12" s="2">
        <v>9410</v>
      </c>
      <c r="AH12" s="2">
        <v>255</v>
      </c>
      <c r="AI12" s="2">
        <v>20</v>
      </c>
      <c r="AJ12" s="2">
        <v>99091</v>
      </c>
      <c r="AK12" s="2">
        <v>7933</v>
      </c>
      <c r="AL12" s="2">
        <v>1744</v>
      </c>
      <c r="AM12" s="28"/>
      <c r="AN12" s="20" t="s">
        <v>56</v>
      </c>
      <c r="AO12" s="28">
        <f t="shared" si="1"/>
        <v>0.11664634083851727</v>
      </c>
      <c r="AP12" s="28">
        <f t="shared" si="2"/>
        <v>0.1076138342871361</v>
      </c>
      <c r="AQ12" s="28">
        <f t="shared" si="3"/>
        <v>0.15169214338161671</v>
      </c>
      <c r="AR12" s="28">
        <f t="shared" si="4"/>
        <v>0.11206505427005899</v>
      </c>
      <c r="AS12" s="28">
        <f t="shared" si="5"/>
        <v>0.11622630461831222</v>
      </c>
      <c r="AT12" s="28">
        <f t="shared" si="6"/>
        <v>3.3394773934728395E-2</v>
      </c>
      <c r="AU12" s="28">
        <f t="shared" si="7"/>
        <v>7.4810539276520316E-2</v>
      </c>
      <c r="AX12" s="19" t="s">
        <v>77</v>
      </c>
      <c r="AY12" s="2">
        <v>0</v>
      </c>
      <c r="AZ12" s="2">
        <v>2</v>
      </c>
      <c r="BA12" s="2">
        <v>17</v>
      </c>
      <c r="BB12" s="2">
        <v>0</v>
      </c>
      <c r="BC12" s="2">
        <v>5</v>
      </c>
      <c r="BD12" s="2">
        <v>1</v>
      </c>
      <c r="BE12" s="2">
        <v>1</v>
      </c>
      <c r="BF12" s="2">
        <v>0</v>
      </c>
      <c r="BG12" s="2">
        <v>5</v>
      </c>
      <c r="BH12" s="2">
        <v>0</v>
      </c>
      <c r="BI12" s="2">
        <v>9</v>
      </c>
    </row>
    <row r="13" spans="1:61" x14ac:dyDescent="0.25">
      <c r="A13" s="2"/>
      <c r="B13" s="19" t="s">
        <v>54</v>
      </c>
      <c r="C13" s="2">
        <v>16644</v>
      </c>
      <c r="D13" s="2">
        <v>31136</v>
      </c>
      <c r="E13" s="2">
        <v>30210</v>
      </c>
      <c r="F13" s="2">
        <v>14293</v>
      </c>
      <c r="G13" s="2">
        <v>9666</v>
      </c>
      <c r="H13" s="2">
        <v>101949</v>
      </c>
      <c r="I13" s="2"/>
      <c r="J13" s="20" t="s">
        <v>59</v>
      </c>
      <c r="K13" s="25">
        <f>(VLOOKUP($J$13,$B$7:$H$1048576,7, FALSE))</f>
        <v>99971</v>
      </c>
      <c r="L13" s="25">
        <f>(VLOOKUP($J$13,$B$7:$H$1048576,2, FALSE))</f>
        <v>16546</v>
      </c>
      <c r="M13" s="25">
        <f>(VLOOKUP($J$13,$B$7:$H$1048576,3, FALSE))</f>
        <v>30650</v>
      </c>
      <c r="N13" s="25">
        <f>(VLOOKUP($J$13,$B$7:$H$1048576,4, FALSE))</f>
        <v>29375</v>
      </c>
      <c r="O13" s="25">
        <f>(VLOOKUP($J$13,$B$7:$H$1048576,5, FALSE))</f>
        <v>14032</v>
      </c>
      <c r="P13" s="25">
        <f>(VLOOKUP($J$13,$B$7:$H$1048576,6, FALSE))</f>
        <v>9368</v>
      </c>
      <c r="Q13" s="26">
        <f t="shared" si="0"/>
        <v>23400</v>
      </c>
      <c r="R13" s="2"/>
      <c r="S13" s="28"/>
      <c r="T13" s="19" t="s">
        <v>53</v>
      </c>
      <c r="U13" s="2">
        <v>16023</v>
      </c>
      <c r="V13" s="2">
        <v>301</v>
      </c>
      <c r="W13" s="2">
        <v>38</v>
      </c>
      <c r="X13" s="2">
        <v>30421</v>
      </c>
      <c r="Y13" s="2">
        <v>3679</v>
      </c>
      <c r="Z13" s="2">
        <v>841</v>
      </c>
      <c r="AA13" s="2">
        <v>29809</v>
      </c>
      <c r="AB13" s="2">
        <v>2855</v>
      </c>
      <c r="AC13" s="2">
        <v>761</v>
      </c>
      <c r="AD13" s="2">
        <v>13559</v>
      </c>
      <c r="AE13" s="2">
        <v>863</v>
      </c>
      <c r="AF13" s="2">
        <v>176</v>
      </c>
      <c r="AG13" s="2">
        <v>9344</v>
      </c>
      <c r="AH13" s="2">
        <v>189</v>
      </c>
      <c r="AI13" s="2">
        <v>14</v>
      </c>
      <c r="AJ13" s="2">
        <v>99156</v>
      </c>
      <c r="AK13" s="2">
        <v>7887</v>
      </c>
      <c r="AL13" s="2">
        <v>1830</v>
      </c>
      <c r="AM13" s="28"/>
      <c r="AN13" s="20" t="s">
        <v>57</v>
      </c>
      <c r="AO13" s="28">
        <f t="shared" si="1"/>
        <v>0.12176768088751122</v>
      </c>
      <c r="AP13" s="28">
        <f t="shared" si="2"/>
        <v>0.11402954918550322</v>
      </c>
      <c r="AQ13" s="28">
        <f t="shared" si="3"/>
        <v>0.16231989185268225</v>
      </c>
      <c r="AR13" s="28">
        <f t="shared" si="4"/>
        <v>0.11704746385604826</v>
      </c>
      <c r="AS13" s="28">
        <f t="shared" si="5"/>
        <v>0.11018484958318231</v>
      </c>
      <c r="AT13" s="28">
        <f t="shared" si="6"/>
        <v>3.4207402611416853E-2</v>
      </c>
      <c r="AU13" s="28">
        <f t="shared" si="7"/>
        <v>7.2196126097299584E-2</v>
      </c>
      <c r="AX13" s="19" t="s">
        <v>78</v>
      </c>
      <c r="AY13" s="2">
        <v>18</v>
      </c>
      <c r="AZ13" s="2">
        <v>44</v>
      </c>
      <c r="BA13" s="2">
        <v>58</v>
      </c>
      <c r="BB13" s="2">
        <v>13</v>
      </c>
      <c r="BC13" s="2">
        <v>4</v>
      </c>
      <c r="BD13" s="2">
        <v>17</v>
      </c>
      <c r="BE13" s="2">
        <v>32</v>
      </c>
      <c r="BF13" s="2">
        <v>189</v>
      </c>
      <c r="BG13" s="2">
        <v>42</v>
      </c>
      <c r="BH13" s="2">
        <v>30</v>
      </c>
      <c r="BI13" s="2">
        <v>39</v>
      </c>
    </row>
    <row r="14" spans="1:61" x14ac:dyDescent="0.25">
      <c r="A14" s="2"/>
      <c r="B14" s="19" t="s">
        <v>55</v>
      </c>
      <c r="C14" s="2">
        <v>16267</v>
      </c>
      <c r="D14" s="2">
        <v>30347</v>
      </c>
      <c r="E14" s="2">
        <v>29113</v>
      </c>
      <c r="F14" s="2">
        <v>13816</v>
      </c>
      <c r="G14" s="2">
        <v>9208</v>
      </c>
      <c r="H14" s="2">
        <v>98751</v>
      </c>
      <c r="I14" s="2"/>
      <c r="J14" s="20" t="s">
        <v>60</v>
      </c>
      <c r="K14" s="25">
        <f>(VLOOKUP($J$14,$B$7:$H$1048576,7, FALSE))</f>
        <v>98237</v>
      </c>
      <c r="L14" s="25">
        <f>(VLOOKUP($J$14,$B$7:$H$1048576,2, FALSE))</f>
        <v>16578</v>
      </c>
      <c r="M14" s="25">
        <f>(VLOOKUP($J$14,$B$7:$H$1048576,3, FALSE))</f>
        <v>29832</v>
      </c>
      <c r="N14" s="25">
        <f>(VLOOKUP($J$14,$B$7:$H$1048576,4, FALSE))</f>
        <v>28899</v>
      </c>
      <c r="O14" s="25">
        <f>(VLOOKUP($J$14,$B$7:$H$1048576,5, FALSE))</f>
        <v>13845</v>
      </c>
      <c r="P14" s="25">
        <f>(VLOOKUP($J$14,$B$7:$H$1048576,6, FALSE))</f>
        <v>9083</v>
      </c>
      <c r="Q14" s="26">
        <f t="shared" si="0"/>
        <v>22928</v>
      </c>
      <c r="R14" s="2"/>
      <c r="S14" s="28"/>
      <c r="T14" s="19" t="s">
        <v>54</v>
      </c>
      <c r="U14" s="2">
        <v>16644</v>
      </c>
      <c r="V14" s="2">
        <v>443</v>
      </c>
      <c r="W14" s="2">
        <v>100</v>
      </c>
      <c r="X14" s="2">
        <v>31136</v>
      </c>
      <c r="Y14" s="2">
        <v>4239</v>
      </c>
      <c r="Z14" s="2">
        <v>1750</v>
      </c>
      <c r="AA14" s="2">
        <v>30210</v>
      </c>
      <c r="AB14" s="2">
        <v>3064</v>
      </c>
      <c r="AC14" s="2">
        <v>879</v>
      </c>
      <c r="AD14" s="2">
        <v>14293</v>
      </c>
      <c r="AE14" s="2">
        <v>1283</v>
      </c>
      <c r="AF14" s="2">
        <v>226</v>
      </c>
      <c r="AG14" s="2">
        <v>9666</v>
      </c>
      <c r="AH14" s="2">
        <v>270</v>
      </c>
      <c r="AI14" s="2">
        <v>31</v>
      </c>
      <c r="AJ14" s="2">
        <v>101949</v>
      </c>
      <c r="AK14" s="2">
        <v>9299</v>
      </c>
      <c r="AL14" s="2">
        <v>2986</v>
      </c>
      <c r="AM14" s="28"/>
      <c r="AN14" s="20" t="s">
        <v>58</v>
      </c>
      <c r="AO14" s="28">
        <f t="shared" si="1"/>
        <v>0.12160417947141978</v>
      </c>
      <c r="AP14" s="28">
        <f t="shared" si="2"/>
        <v>0.11229880820739649</v>
      </c>
      <c r="AQ14" s="28">
        <f t="shared" si="3"/>
        <v>0.16336040473971508</v>
      </c>
      <c r="AR14" s="28">
        <f t="shared" si="4"/>
        <v>0.11666205369499032</v>
      </c>
      <c r="AS14" s="28">
        <f t="shared" si="5"/>
        <v>0.10930620919993927</v>
      </c>
      <c r="AT14" s="28">
        <f t="shared" si="6"/>
        <v>3.5032537960954444E-2</v>
      </c>
      <c r="AU14" s="28">
        <f t="shared" si="7"/>
        <v>7.2169373580446866E-2</v>
      </c>
      <c r="AX14" s="19" t="s">
        <v>79</v>
      </c>
      <c r="AY14" s="2">
        <v>12</v>
      </c>
      <c r="AZ14" s="2">
        <v>6</v>
      </c>
      <c r="BA14" s="2">
        <v>2</v>
      </c>
      <c r="BB14" s="2">
        <v>1</v>
      </c>
      <c r="BC14" s="2">
        <v>9</v>
      </c>
      <c r="BD14" s="2">
        <v>5</v>
      </c>
      <c r="BE14" s="2">
        <v>15</v>
      </c>
      <c r="BF14" s="2">
        <v>19</v>
      </c>
      <c r="BG14" s="2">
        <v>0</v>
      </c>
      <c r="BH14" s="2">
        <v>12</v>
      </c>
      <c r="BI14" s="2">
        <v>12</v>
      </c>
    </row>
    <row r="15" spans="1:61" x14ac:dyDescent="0.25">
      <c r="A15" s="2"/>
      <c r="B15" s="19" t="s">
        <v>56</v>
      </c>
      <c r="C15" s="2">
        <v>16076</v>
      </c>
      <c r="D15" s="2">
        <v>29962</v>
      </c>
      <c r="E15" s="2">
        <v>28653</v>
      </c>
      <c r="F15" s="2">
        <v>13663</v>
      </c>
      <c r="G15" s="2">
        <v>9223</v>
      </c>
      <c r="H15" s="2">
        <v>97577</v>
      </c>
      <c r="I15" s="2"/>
      <c r="J15" s="20" t="s">
        <v>61</v>
      </c>
      <c r="K15" s="25" t="e">
        <f>(VLOOKUP($J$15,$B$7:$H$1048576,7, FALSE))</f>
        <v>#N/A</v>
      </c>
      <c r="L15" s="25" t="e">
        <f>(VLOOKUP($J$15,$B$7:$H$1048576,2, FALSE))</f>
        <v>#N/A</v>
      </c>
      <c r="M15" s="25" t="e">
        <f>(VLOOKUP($J$15,$B$7:$H$1048576,3, FALSE))</f>
        <v>#N/A</v>
      </c>
      <c r="N15" s="25" t="e">
        <f>(VLOOKUP($J$15,$B$7:$H$1048576,4, FALSE))</f>
        <v>#N/A</v>
      </c>
      <c r="O15" s="25" t="e">
        <f>(VLOOKUP($J$15,$B$7:$H$1048576,5, FALSE))</f>
        <v>#N/A</v>
      </c>
      <c r="P15" s="25" t="e">
        <f>(VLOOKUP($J$15,$B$7:$H$1048576,6, FALSE))</f>
        <v>#N/A</v>
      </c>
      <c r="Q15" s="26" t="e">
        <f t="shared" si="0"/>
        <v>#N/A</v>
      </c>
      <c r="R15" s="2"/>
      <c r="S15" s="28"/>
      <c r="T15" s="19" t="s">
        <v>55</v>
      </c>
      <c r="U15" s="2">
        <v>16267</v>
      </c>
      <c r="V15" s="2">
        <v>1112</v>
      </c>
      <c r="W15" s="2">
        <v>272</v>
      </c>
      <c r="X15" s="2">
        <v>30347</v>
      </c>
      <c r="Y15" s="2">
        <v>3930</v>
      </c>
      <c r="Z15" s="2">
        <v>1363</v>
      </c>
      <c r="AA15" s="2">
        <v>29113</v>
      </c>
      <c r="AB15" s="2">
        <v>2901</v>
      </c>
      <c r="AC15" s="2">
        <v>819</v>
      </c>
      <c r="AD15" s="2">
        <v>13816</v>
      </c>
      <c r="AE15" s="2">
        <v>1300</v>
      </c>
      <c r="AF15" s="2">
        <v>289</v>
      </c>
      <c r="AG15" s="2">
        <v>9208</v>
      </c>
      <c r="AH15" s="2">
        <v>314</v>
      </c>
      <c r="AI15" s="2">
        <v>26</v>
      </c>
      <c r="AJ15" s="2">
        <v>98751</v>
      </c>
      <c r="AK15" s="2">
        <v>9557</v>
      </c>
      <c r="AL15" s="2">
        <v>2769</v>
      </c>
      <c r="AM15" s="28"/>
      <c r="AN15" s="20" t="s">
        <v>59</v>
      </c>
      <c r="AO15" s="28">
        <f t="shared" si="1"/>
        <v>0.13510918166268218</v>
      </c>
      <c r="AP15" s="28">
        <f t="shared" si="2"/>
        <v>0.1226882630242959</v>
      </c>
      <c r="AQ15" s="28">
        <f t="shared" si="3"/>
        <v>0.17670473083197391</v>
      </c>
      <c r="AR15" s="28">
        <f t="shared" si="4"/>
        <v>0.128</v>
      </c>
      <c r="AS15" s="28">
        <f t="shared" si="5"/>
        <v>0.13013112884834663</v>
      </c>
      <c r="AT15" s="28">
        <f t="shared" si="6"/>
        <v>5.0704526046114431E-2</v>
      </c>
      <c r="AU15" s="28">
        <f t="shared" si="7"/>
        <v>9.0417827447230537E-2</v>
      </c>
      <c r="AX15" s="19" t="s">
        <v>80</v>
      </c>
      <c r="AY15" s="2">
        <v>0</v>
      </c>
      <c r="AZ15" s="2">
        <v>5</v>
      </c>
      <c r="BA15" s="2">
        <v>0</v>
      </c>
      <c r="BB15" s="2">
        <v>0</v>
      </c>
      <c r="BC15" s="2">
        <v>1</v>
      </c>
      <c r="BD15" s="2">
        <v>7</v>
      </c>
      <c r="BE15" s="2">
        <v>14</v>
      </c>
      <c r="BF15" s="2">
        <v>11</v>
      </c>
      <c r="BG15" s="2">
        <v>1</v>
      </c>
      <c r="BH15" s="2">
        <v>1</v>
      </c>
      <c r="BI15" s="2">
        <v>0</v>
      </c>
    </row>
    <row r="16" spans="1:61" x14ac:dyDescent="0.25">
      <c r="A16" s="2"/>
      <c r="B16" s="19" t="s">
        <v>57</v>
      </c>
      <c r="C16" s="2">
        <v>15838</v>
      </c>
      <c r="D16" s="2">
        <v>30329</v>
      </c>
      <c r="E16" s="2">
        <v>28843</v>
      </c>
      <c r="F16" s="2">
        <v>13795</v>
      </c>
      <c r="G16" s="2">
        <v>9267</v>
      </c>
      <c r="H16" s="2">
        <v>98072</v>
      </c>
      <c r="I16" s="2"/>
      <c r="J16" s="20" t="s">
        <v>62</v>
      </c>
      <c r="K16" s="25" t="e">
        <f>(VLOOKUP($J$16,$B$7:$H$1048576,7, FALSE))</f>
        <v>#N/A</v>
      </c>
      <c r="L16" s="25" t="e">
        <f>(VLOOKUP($J$16,$B$7:$H$1048576,2, FALSE))</f>
        <v>#N/A</v>
      </c>
      <c r="M16" s="25" t="e">
        <f>(VLOOKUP($J$16,$B$7:$H$1048576,3, FALSE))</f>
        <v>#N/A</v>
      </c>
      <c r="N16" s="25" t="e">
        <f>(VLOOKUP($J$16,$B$7:$H$1048576,4, FALSE))</f>
        <v>#N/A</v>
      </c>
      <c r="O16" s="25" t="e">
        <f>(VLOOKUP($J$16,$B$7:$H$1048576,5, FALSE))</f>
        <v>#N/A</v>
      </c>
      <c r="P16" s="25" t="e">
        <f>(VLOOKUP($J$16,$B$7:$H$1048576,6, FALSE))</f>
        <v>#N/A</v>
      </c>
      <c r="Q16" s="26" t="e">
        <f t="shared" si="0"/>
        <v>#N/A</v>
      </c>
      <c r="R16" s="2"/>
      <c r="S16" s="28"/>
      <c r="T16" s="19" t="s">
        <v>56</v>
      </c>
      <c r="U16" s="2">
        <v>16076</v>
      </c>
      <c r="V16" s="2">
        <v>1530</v>
      </c>
      <c r="W16" s="2">
        <v>200</v>
      </c>
      <c r="X16" s="2">
        <v>29962</v>
      </c>
      <c r="Y16" s="2">
        <v>3488</v>
      </c>
      <c r="Z16" s="2">
        <v>1057</v>
      </c>
      <c r="AA16" s="2">
        <v>28653</v>
      </c>
      <c r="AB16" s="2">
        <v>2462</v>
      </c>
      <c r="AC16" s="2">
        <v>749</v>
      </c>
      <c r="AD16" s="2">
        <v>13663</v>
      </c>
      <c r="AE16" s="2">
        <v>1299</v>
      </c>
      <c r="AF16" s="2">
        <v>289</v>
      </c>
      <c r="AG16" s="2">
        <v>9223</v>
      </c>
      <c r="AH16" s="2">
        <v>274</v>
      </c>
      <c r="AI16" s="2">
        <v>34</v>
      </c>
      <c r="AJ16" s="2">
        <v>97577</v>
      </c>
      <c r="AK16" s="2">
        <v>9053</v>
      </c>
      <c r="AL16" s="2">
        <v>2329</v>
      </c>
      <c r="AM16" s="28"/>
      <c r="AN16" s="20" t="s">
        <v>60</v>
      </c>
      <c r="AO16" s="28">
        <f t="shared" si="1"/>
        <v>0.1241996396469762</v>
      </c>
      <c r="AP16" s="28">
        <f t="shared" si="2"/>
        <v>0.1105682229460731</v>
      </c>
      <c r="AQ16" s="28">
        <f t="shared" si="3"/>
        <v>0.16810807186913382</v>
      </c>
      <c r="AR16" s="28">
        <f t="shared" si="4"/>
        <v>0.11747811342953043</v>
      </c>
      <c r="AS16" s="28">
        <f t="shared" si="5"/>
        <v>0.11939328277356447</v>
      </c>
      <c r="AT16" s="28">
        <f t="shared" si="6"/>
        <v>3.3579213916107013E-2</v>
      </c>
      <c r="AU16" s="28">
        <f t="shared" si="7"/>
        <v>7.6486248344835736E-2</v>
      </c>
      <c r="AX16" s="19" t="s">
        <v>81</v>
      </c>
      <c r="AY16" s="2">
        <v>0</v>
      </c>
      <c r="AZ16" s="2">
        <v>1</v>
      </c>
      <c r="BA16" s="2">
        <v>0</v>
      </c>
      <c r="BB16" s="2">
        <v>1</v>
      </c>
      <c r="BC16" s="2">
        <v>0</v>
      </c>
      <c r="BD16" s="2">
        <v>0</v>
      </c>
      <c r="BE16" s="2">
        <v>0</v>
      </c>
      <c r="BF16" s="2">
        <v>1</v>
      </c>
      <c r="BG16" s="2">
        <v>0</v>
      </c>
      <c r="BH16" s="2">
        <v>1</v>
      </c>
      <c r="BI16" s="2">
        <v>0</v>
      </c>
    </row>
    <row r="17" spans="1:61" x14ac:dyDescent="0.25">
      <c r="A17" s="2"/>
      <c r="B17" s="19" t="s">
        <v>58</v>
      </c>
      <c r="C17" s="2">
        <v>16278</v>
      </c>
      <c r="D17" s="2">
        <v>30044</v>
      </c>
      <c r="E17" s="2">
        <v>28904</v>
      </c>
      <c r="F17" s="2">
        <v>13174</v>
      </c>
      <c r="G17" s="2">
        <v>9220</v>
      </c>
      <c r="H17" s="2">
        <v>97620</v>
      </c>
      <c r="I17" s="2"/>
      <c r="J17" s="20" t="s">
        <v>63</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T17" s="19" t="s">
        <v>57</v>
      </c>
      <c r="U17" s="2">
        <v>15838</v>
      </c>
      <c r="V17" s="2">
        <v>1567</v>
      </c>
      <c r="W17" s="2">
        <v>239</v>
      </c>
      <c r="X17" s="2">
        <v>30329</v>
      </c>
      <c r="Y17" s="2">
        <v>3571</v>
      </c>
      <c r="Z17" s="2">
        <v>1352</v>
      </c>
      <c r="AA17" s="2">
        <v>28843</v>
      </c>
      <c r="AB17" s="2">
        <v>2675</v>
      </c>
      <c r="AC17" s="2">
        <v>701</v>
      </c>
      <c r="AD17" s="2">
        <v>13795</v>
      </c>
      <c r="AE17" s="2">
        <v>1317</v>
      </c>
      <c r="AF17" s="2">
        <v>203</v>
      </c>
      <c r="AG17" s="2">
        <v>9267</v>
      </c>
      <c r="AH17" s="2">
        <v>291</v>
      </c>
      <c r="AI17" s="2">
        <v>26</v>
      </c>
      <c r="AJ17" s="2">
        <v>98072</v>
      </c>
      <c r="AK17" s="2">
        <v>9421</v>
      </c>
      <c r="AL17" s="2">
        <v>2521</v>
      </c>
      <c r="AM17" s="28"/>
      <c r="AN17" s="20" t="s">
        <v>61</v>
      </c>
      <c r="AO17" s="28" t="e">
        <f t="shared" si="1"/>
        <v>#N/A</v>
      </c>
      <c r="AP17" s="28" t="e">
        <f t="shared" si="2"/>
        <v>#N/A</v>
      </c>
      <c r="AQ17" s="28" t="e">
        <f t="shared" si="3"/>
        <v>#N/A</v>
      </c>
      <c r="AR17" s="28" t="e">
        <f t="shared" si="4"/>
        <v>#N/A</v>
      </c>
      <c r="AS17" s="28" t="e">
        <f t="shared" si="5"/>
        <v>#N/A</v>
      </c>
      <c r="AT17" s="28" t="e">
        <f t="shared" si="6"/>
        <v>#N/A</v>
      </c>
      <c r="AU17" s="28" t="e">
        <f t="shared" si="7"/>
        <v>#N/A</v>
      </c>
      <c r="AX17" s="19" t="s">
        <v>82</v>
      </c>
      <c r="AY17" s="2">
        <v>0</v>
      </c>
      <c r="AZ17" s="2">
        <v>9</v>
      </c>
      <c r="BA17" s="2">
        <v>0</v>
      </c>
      <c r="BB17" s="2">
        <v>1</v>
      </c>
      <c r="BC17" s="2">
        <v>0</v>
      </c>
      <c r="BD17" s="2">
        <v>17</v>
      </c>
      <c r="BE17" s="2">
        <v>5</v>
      </c>
      <c r="BF17" s="2">
        <v>4</v>
      </c>
      <c r="BG17" s="2">
        <v>5</v>
      </c>
      <c r="BH17" s="2">
        <v>1</v>
      </c>
      <c r="BI17" s="2">
        <v>5</v>
      </c>
    </row>
    <row r="18" spans="1:61" x14ac:dyDescent="0.25">
      <c r="A18" s="2"/>
      <c r="H18" s="2"/>
      <c r="I18" s="2"/>
      <c r="J18" s="2"/>
      <c r="K18" s="2"/>
      <c r="L18" s="2"/>
      <c r="M18" s="2"/>
      <c r="N18" s="2"/>
      <c r="O18" s="2"/>
      <c r="P18" s="2"/>
      <c r="Q18" s="2"/>
      <c r="R18" s="2"/>
      <c r="T18" s="19" t="s">
        <v>58</v>
      </c>
      <c r="U18" s="2">
        <v>16278</v>
      </c>
      <c r="V18" s="2">
        <v>1577</v>
      </c>
      <c r="W18" s="2">
        <v>251</v>
      </c>
      <c r="X18" s="2">
        <v>30044</v>
      </c>
      <c r="Y18" s="2">
        <v>3594</v>
      </c>
      <c r="Z18" s="2">
        <v>1314</v>
      </c>
      <c r="AA18" s="2">
        <v>28904</v>
      </c>
      <c r="AB18" s="2">
        <v>2596</v>
      </c>
      <c r="AC18" s="2">
        <v>776</v>
      </c>
      <c r="AD18" s="2">
        <v>13174</v>
      </c>
      <c r="AE18" s="2">
        <v>1199</v>
      </c>
      <c r="AF18" s="2">
        <v>241</v>
      </c>
      <c r="AG18" s="2">
        <v>9220</v>
      </c>
      <c r="AH18" s="2">
        <v>284</v>
      </c>
      <c r="AI18" s="2">
        <v>39</v>
      </c>
      <c r="AJ18" s="2">
        <v>97620</v>
      </c>
      <c r="AK18" s="2">
        <v>9250</v>
      </c>
      <c r="AL18" s="2">
        <v>2621</v>
      </c>
      <c r="AN18" s="20" t="s">
        <v>62</v>
      </c>
      <c r="AO18" s="28" t="e">
        <f t="shared" si="1"/>
        <v>#N/A</v>
      </c>
      <c r="AP18" s="28" t="e">
        <f t="shared" si="2"/>
        <v>#N/A</v>
      </c>
      <c r="AQ18" s="28" t="e">
        <f t="shared" si="3"/>
        <v>#N/A</v>
      </c>
      <c r="AR18" s="28" t="e">
        <f t="shared" si="4"/>
        <v>#N/A</v>
      </c>
      <c r="AS18" s="28" t="e">
        <f t="shared" si="5"/>
        <v>#N/A</v>
      </c>
      <c r="AT18" s="28" t="e">
        <f t="shared" si="6"/>
        <v>#N/A</v>
      </c>
      <c r="AU18" s="28" t="e">
        <f t="shared" si="7"/>
        <v>#N/A</v>
      </c>
      <c r="AX18" s="19" t="s">
        <v>83</v>
      </c>
      <c r="AY18" s="2">
        <v>16</v>
      </c>
      <c r="AZ18" s="2">
        <v>9</v>
      </c>
      <c r="BA18" s="2">
        <v>41</v>
      </c>
      <c r="BB18" s="2">
        <v>12</v>
      </c>
      <c r="BC18" s="2">
        <v>7</v>
      </c>
      <c r="BD18" s="2">
        <v>21</v>
      </c>
      <c r="BE18" s="2">
        <v>4</v>
      </c>
      <c r="BF18" s="2">
        <v>4</v>
      </c>
      <c r="BG18" s="2">
        <v>6</v>
      </c>
      <c r="BH18" s="2">
        <v>3</v>
      </c>
      <c r="BI18" s="2">
        <v>14</v>
      </c>
    </row>
    <row r="19" spans="1:61" x14ac:dyDescent="0.25">
      <c r="A19" s="2"/>
      <c r="H19" s="2"/>
      <c r="I19" s="2"/>
      <c r="J19" s="2"/>
      <c r="K19" s="2"/>
      <c r="L19" s="2"/>
      <c r="M19" s="2"/>
      <c r="N19" s="2"/>
      <c r="O19" s="2"/>
      <c r="P19" s="2"/>
      <c r="Q19" s="2"/>
      <c r="R19" s="2"/>
      <c r="AN19" s="20" t="s">
        <v>63</v>
      </c>
      <c r="AO19" s="28" t="e">
        <f t="shared" si="1"/>
        <v>#N/A</v>
      </c>
      <c r="AP19" s="28" t="e">
        <f t="shared" si="2"/>
        <v>#N/A</v>
      </c>
      <c r="AQ19" s="28" t="e">
        <f t="shared" si="3"/>
        <v>#N/A</v>
      </c>
      <c r="AR19" s="28" t="e">
        <f t="shared" si="4"/>
        <v>#N/A</v>
      </c>
      <c r="AS19" s="28" t="e">
        <f t="shared" si="5"/>
        <v>#N/A</v>
      </c>
      <c r="AT19" s="28" t="e">
        <f t="shared" si="6"/>
        <v>#N/A</v>
      </c>
      <c r="AU19" s="28" t="e">
        <f t="shared" si="7"/>
        <v>#N/A</v>
      </c>
      <c r="AX19" s="19" t="s">
        <v>84</v>
      </c>
      <c r="AY19" s="2">
        <v>17</v>
      </c>
      <c r="AZ19" s="2">
        <v>9</v>
      </c>
      <c r="BA19" s="2">
        <v>6</v>
      </c>
      <c r="BB19" s="2">
        <v>22</v>
      </c>
      <c r="BC19" s="2">
        <v>16</v>
      </c>
      <c r="BD19" s="2">
        <v>37</v>
      </c>
      <c r="BE19" s="2">
        <v>28</v>
      </c>
      <c r="BF19" s="2">
        <v>11</v>
      </c>
      <c r="BG19" s="2">
        <v>6</v>
      </c>
      <c r="BH19" s="2">
        <v>13</v>
      </c>
      <c r="BI19" s="2">
        <v>19</v>
      </c>
    </row>
    <row r="20" spans="1:61" x14ac:dyDescent="0.25">
      <c r="A20" s="2"/>
      <c r="H20" s="2"/>
      <c r="I20" s="2"/>
      <c r="J20" s="2"/>
      <c r="K20" s="2"/>
      <c r="L20" s="2"/>
      <c r="M20" s="2"/>
      <c r="N20" s="2"/>
      <c r="O20" s="2"/>
      <c r="P20" s="2"/>
      <c r="Q20" s="2"/>
      <c r="R20" s="2"/>
      <c r="AX20" s="19" t="s">
        <v>85</v>
      </c>
      <c r="AY20" s="2">
        <v>20</v>
      </c>
      <c r="AZ20" s="2">
        <v>81</v>
      </c>
      <c r="BA20" s="2">
        <v>31</v>
      </c>
      <c r="BB20" s="2">
        <v>25</v>
      </c>
      <c r="BC20" s="2">
        <v>13</v>
      </c>
      <c r="BD20" s="2">
        <v>25</v>
      </c>
      <c r="BE20" s="2">
        <v>32</v>
      </c>
      <c r="BF20" s="2">
        <v>37</v>
      </c>
      <c r="BG20" s="2">
        <v>29</v>
      </c>
      <c r="BH20" s="2">
        <v>20</v>
      </c>
      <c r="BI20" s="2">
        <v>31</v>
      </c>
    </row>
    <row r="21" spans="1:61" x14ac:dyDescent="0.25">
      <c r="AX21" s="19" t="s">
        <v>86</v>
      </c>
      <c r="AY21" s="2">
        <v>3</v>
      </c>
      <c r="AZ21" s="2">
        <v>0</v>
      </c>
      <c r="BA21" s="2">
        <v>0</v>
      </c>
      <c r="BB21" s="2">
        <v>0</v>
      </c>
      <c r="BC21" s="2">
        <v>0</v>
      </c>
      <c r="BD21" s="2">
        <v>3</v>
      </c>
      <c r="BE21" s="2">
        <v>5</v>
      </c>
      <c r="BF21" s="2">
        <v>1</v>
      </c>
      <c r="BG21" s="2">
        <v>0</v>
      </c>
      <c r="BH21" s="2">
        <v>0</v>
      </c>
      <c r="BI21" s="2">
        <v>0</v>
      </c>
    </row>
    <row r="22" spans="1:61" x14ac:dyDescent="0.25">
      <c r="S22" s="28"/>
      <c r="T22" s="28"/>
      <c r="U22" s="28"/>
      <c r="V22" s="28"/>
      <c r="W22" s="28"/>
      <c r="X22" s="28"/>
      <c r="Y22" s="28"/>
      <c r="Z22" s="28"/>
      <c r="AA22" s="28"/>
      <c r="AB22" s="28"/>
      <c r="AC22" s="28"/>
      <c r="AD22" s="28"/>
      <c r="AE22" s="28"/>
      <c r="AF22" s="28"/>
      <c r="AG22" s="28"/>
      <c r="AH22" s="28"/>
      <c r="AI22" s="28"/>
      <c r="AJ22" s="28"/>
      <c r="AK22" s="28"/>
      <c r="AL22" s="28"/>
      <c r="AM22" s="28"/>
      <c r="AO22" t="s">
        <v>47</v>
      </c>
      <c r="AP22" t="s">
        <v>2</v>
      </c>
      <c r="AQ22" t="s">
        <v>64</v>
      </c>
      <c r="AR22" t="s">
        <v>3</v>
      </c>
      <c r="AS22" s="46" t="s">
        <v>301</v>
      </c>
      <c r="AT22" s="56" t="s">
        <v>302</v>
      </c>
      <c r="AU22" s="56" t="s">
        <v>295</v>
      </c>
      <c r="AX22" s="19" t="s">
        <v>87</v>
      </c>
      <c r="AY22" s="2">
        <v>6</v>
      </c>
      <c r="AZ22" s="2">
        <v>0</v>
      </c>
      <c r="BA22" s="2">
        <v>0</v>
      </c>
      <c r="BB22" s="2">
        <v>2</v>
      </c>
      <c r="BC22" s="2">
        <v>2</v>
      </c>
      <c r="BD22" s="2">
        <v>4</v>
      </c>
      <c r="BE22" s="2">
        <v>1</v>
      </c>
      <c r="BF22" s="2">
        <v>1</v>
      </c>
      <c r="BG22" s="2">
        <v>0</v>
      </c>
      <c r="BH22" s="2">
        <v>0</v>
      </c>
      <c r="BI22" s="2">
        <v>0</v>
      </c>
    </row>
    <row r="23" spans="1:61"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50</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88</v>
      </c>
      <c r="AY23" s="2">
        <v>0</v>
      </c>
      <c r="AZ23" s="2">
        <v>5</v>
      </c>
      <c r="BA23" s="2">
        <v>2</v>
      </c>
      <c r="BB23" s="2">
        <v>1</v>
      </c>
      <c r="BC23" s="2">
        <v>1</v>
      </c>
      <c r="BD23" s="2">
        <v>0</v>
      </c>
      <c r="BE23" s="2">
        <v>2</v>
      </c>
      <c r="BF23" s="2">
        <v>4</v>
      </c>
      <c r="BG23" s="2">
        <v>2</v>
      </c>
      <c r="BH23" s="2">
        <v>4</v>
      </c>
      <c r="BI23" s="2">
        <v>14</v>
      </c>
    </row>
    <row r="24" spans="1:61"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51</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89</v>
      </c>
      <c r="AY24" s="2">
        <v>2</v>
      </c>
      <c r="AZ24" s="2">
        <v>0</v>
      </c>
      <c r="BA24" s="2">
        <v>5</v>
      </c>
      <c r="BB24" s="2">
        <v>0</v>
      </c>
      <c r="BC24" s="2">
        <v>0</v>
      </c>
      <c r="BD24" s="2">
        <v>0</v>
      </c>
      <c r="BE24" s="2">
        <v>0</v>
      </c>
      <c r="BF24" s="2">
        <v>0</v>
      </c>
      <c r="BG24" s="2">
        <v>0</v>
      </c>
      <c r="BH24" s="2">
        <v>0</v>
      </c>
      <c r="BI24" s="2">
        <v>1</v>
      </c>
    </row>
    <row r="25" spans="1:61"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52</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90</v>
      </c>
      <c r="AY25" s="2">
        <v>7</v>
      </c>
      <c r="AZ25" s="2">
        <v>1</v>
      </c>
      <c r="BA25" s="2">
        <v>5</v>
      </c>
      <c r="BB25" s="2">
        <v>2</v>
      </c>
      <c r="BC25" s="2">
        <v>1</v>
      </c>
      <c r="BD25" s="2">
        <v>3</v>
      </c>
      <c r="BE25" s="2">
        <v>3</v>
      </c>
      <c r="BF25" s="2">
        <v>3</v>
      </c>
      <c r="BG25" s="2">
        <v>1</v>
      </c>
      <c r="BH25" s="2">
        <v>0</v>
      </c>
      <c r="BI25" s="2">
        <v>2</v>
      </c>
    </row>
    <row r="26" spans="1:61"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53</v>
      </c>
      <c r="AO26" s="28">
        <f t="shared" si="8"/>
        <v>1.8455766670700716E-2</v>
      </c>
      <c r="AP26" s="28">
        <f t="shared" si="9"/>
        <v>2.3715908381701303E-3</v>
      </c>
      <c r="AQ26" s="28">
        <f t="shared" si="10"/>
        <v>2.7645376549094377E-2</v>
      </c>
      <c r="AR26" s="28">
        <f t="shared" si="11"/>
        <v>2.5529202589821866E-2</v>
      </c>
      <c r="AS26" s="28">
        <f t="shared" si="12"/>
        <v>1.2980308282321705E-2</v>
      </c>
      <c r="AT26" s="28">
        <f t="shared" si="13"/>
        <v>1.4982876712328766E-3</v>
      </c>
      <c r="AU26" s="28">
        <f t="shared" si="14"/>
        <v>7.2392979767772914E-3</v>
      </c>
      <c r="AX26" s="19" t="s">
        <v>91</v>
      </c>
      <c r="AY26" s="2">
        <v>5</v>
      </c>
      <c r="AZ26" s="2">
        <v>17</v>
      </c>
      <c r="BA26" s="2">
        <v>18</v>
      </c>
      <c r="BB26" s="2">
        <v>0</v>
      </c>
      <c r="BC26" s="2">
        <v>17</v>
      </c>
      <c r="BD26" s="2">
        <v>35</v>
      </c>
      <c r="BE26" s="2">
        <v>51</v>
      </c>
      <c r="BF26" s="2">
        <v>13</v>
      </c>
      <c r="BG26" s="2">
        <v>19</v>
      </c>
      <c r="BH26" s="2">
        <v>24</v>
      </c>
      <c r="BI26" s="2">
        <v>20</v>
      </c>
    </row>
    <row r="27" spans="1:61"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54</v>
      </c>
      <c r="AO27" s="28">
        <f t="shared" si="8"/>
        <v>2.9289154381112126E-2</v>
      </c>
      <c r="AP27" s="28">
        <f t="shared" si="9"/>
        <v>6.0081711127132897E-3</v>
      </c>
      <c r="AQ27" s="28">
        <f t="shared" si="10"/>
        <v>5.6205035971223019E-2</v>
      </c>
      <c r="AR27" s="28">
        <f t="shared" si="11"/>
        <v>2.9096325719960278E-2</v>
      </c>
      <c r="AS27" s="28">
        <f t="shared" si="12"/>
        <v>1.5811935912684531E-2</v>
      </c>
      <c r="AT27" s="28">
        <f t="shared" si="13"/>
        <v>3.2071177322573969E-3</v>
      </c>
      <c r="AU27" s="28">
        <f t="shared" si="14"/>
        <v>9.5095268224709636E-3</v>
      </c>
      <c r="AX27" s="19" t="s">
        <v>92</v>
      </c>
      <c r="AY27" s="2">
        <v>2</v>
      </c>
      <c r="AZ27" s="2">
        <v>1</v>
      </c>
      <c r="BA27" s="2">
        <v>0</v>
      </c>
      <c r="BB27" s="2">
        <v>2</v>
      </c>
      <c r="BC27" s="2">
        <v>1</v>
      </c>
      <c r="BD27" s="2">
        <v>1</v>
      </c>
      <c r="BE27" s="2">
        <v>2</v>
      </c>
      <c r="BF27" s="2">
        <v>3</v>
      </c>
      <c r="BG27" s="2">
        <v>2</v>
      </c>
      <c r="BH27" s="2">
        <v>0</v>
      </c>
      <c r="BI27" s="2">
        <v>2</v>
      </c>
    </row>
    <row r="28" spans="1:61"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55</v>
      </c>
      <c r="AO28" s="28">
        <f t="shared" si="8"/>
        <v>2.804022237749491E-2</v>
      </c>
      <c r="AP28" s="28">
        <f t="shared" si="9"/>
        <v>1.672096883260589E-2</v>
      </c>
      <c r="AQ28" s="28">
        <f t="shared" si="10"/>
        <v>4.4913830032622663E-2</v>
      </c>
      <c r="AR28" s="28">
        <f t="shared" si="11"/>
        <v>2.8131762442894927E-2</v>
      </c>
      <c r="AS28" s="28">
        <f t="shared" si="12"/>
        <v>2.09177764910249E-2</v>
      </c>
      <c r="AT28" s="28">
        <f t="shared" si="13"/>
        <v>2.8236316246741965E-3</v>
      </c>
      <c r="AU28" s="28">
        <f t="shared" si="14"/>
        <v>1.1870704057849549E-2</v>
      </c>
      <c r="AX28" s="19" t="s">
        <v>93</v>
      </c>
      <c r="AY28" s="2">
        <v>27</v>
      </c>
      <c r="AZ28" s="2">
        <v>55</v>
      </c>
      <c r="BA28" s="2">
        <v>30</v>
      </c>
      <c r="BB28" s="2">
        <v>26</v>
      </c>
      <c r="BC28" s="2">
        <v>20</v>
      </c>
      <c r="BD28" s="2">
        <v>23</v>
      </c>
      <c r="BE28" s="2">
        <v>16</v>
      </c>
      <c r="BF28" s="2">
        <v>23</v>
      </c>
      <c r="BG28" s="2">
        <v>18</v>
      </c>
      <c r="BH28" s="2">
        <v>57</v>
      </c>
      <c r="BI28" s="2">
        <v>20</v>
      </c>
    </row>
    <row r="29" spans="1:61"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56</v>
      </c>
      <c r="AO29" s="28">
        <f t="shared" si="8"/>
        <v>2.3868329626858788E-2</v>
      </c>
      <c r="AP29" s="28">
        <f t="shared" si="9"/>
        <v>1.2440905697934809E-2</v>
      </c>
      <c r="AQ29" s="28">
        <f t="shared" si="10"/>
        <v>3.5278018823843536E-2</v>
      </c>
      <c r="AR29" s="28">
        <f t="shared" si="11"/>
        <v>2.6140369245803232E-2</v>
      </c>
      <c r="AS29" s="28">
        <f t="shared" si="12"/>
        <v>2.1152016394642464E-2</v>
      </c>
      <c r="AT29" s="28">
        <f t="shared" si="13"/>
        <v>3.6864360837037839E-3</v>
      </c>
      <c r="AU29" s="28">
        <f t="shared" si="14"/>
        <v>1.2419226239173124E-2</v>
      </c>
      <c r="AX29" s="19" t="s">
        <v>94</v>
      </c>
      <c r="AY29" s="2">
        <v>0</v>
      </c>
      <c r="AZ29" s="2">
        <v>43</v>
      </c>
      <c r="BA29" s="2">
        <v>12</v>
      </c>
      <c r="BB29" s="2">
        <v>18</v>
      </c>
      <c r="BC29" s="2">
        <v>9</v>
      </c>
      <c r="BD29" s="2">
        <v>0</v>
      </c>
      <c r="BE29" s="2">
        <v>19</v>
      </c>
      <c r="BF29" s="2">
        <v>23</v>
      </c>
      <c r="BG29" s="2">
        <v>20</v>
      </c>
      <c r="BH29" s="2">
        <v>15</v>
      </c>
      <c r="BI29" s="2">
        <v>6</v>
      </c>
    </row>
    <row r="30" spans="1:61"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57</v>
      </c>
      <c r="AO30" s="28">
        <f t="shared" si="8"/>
        <v>2.5705604046007014E-2</v>
      </c>
      <c r="AP30" s="28">
        <f t="shared" si="9"/>
        <v>1.5090289177926507E-2</v>
      </c>
      <c r="AQ30" s="28">
        <f t="shared" si="10"/>
        <v>4.4577796828118306E-2</v>
      </c>
      <c r="AR30" s="28">
        <f t="shared" si="11"/>
        <v>2.4303990569635614E-2</v>
      </c>
      <c r="AS30" s="28">
        <f t="shared" si="12"/>
        <v>1.471547662196448E-2</v>
      </c>
      <c r="AT30" s="28">
        <f t="shared" si="13"/>
        <v>2.8056544728606884E-3</v>
      </c>
      <c r="AU30" s="28">
        <f t="shared" si="14"/>
        <v>8.7605655474125837E-3</v>
      </c>
      <c r="AX30" s="19" t="s">
        <v>95</v>
      </c>
      <c r="AY30" s="2">
        <v>0</v>
      </c>
      <c r="AZ30" s="2">
        <v>3</v>
      </c>
      <c r="BA30" s="2">
        <v>3</v>
      </c>
      <c r="BB30" s="2">
        <v>2</v>
      </c>
      <c r="BC30" s="2">
        <v>0</v>
      </c>
      <c r="BD30" s="2">
        <v>0</v>
      </c>
      <c r="BE30" s="2">
        <v>0</v>
      </c>
      <c r="BF30" s="2">
        <v>0</v>
      </c>
      <c r="BG30" s="2">
        <v>2</v>
      </c>
      <c r="BH30" s="2">
        <v>1</v>
      </c>
      <c r="BI30" s="2">
        <v>4</v>
      </c>
    </row>
    <row r="31" spans="1:61"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58</v>
      </c>
      <c r="AO31" s="28">
        <f t="shared" si="8"/>
        <v>2.6849006351157549E-2</v>
      </c>
      <c r="AP31" s="28">
        <f t="shared" si="9"/>
        <v>1.5419584715567022E-2</v>
      </c>
      <c r="AQ31" s="28">
        <f t="shared" si="10"/>
        <v>4.3735854080681667E-2</v>
      </c>
      <c r="AR31" s="28">
        <f t="shared" si="11"/>
        <v>2.6847495156379741E-2</v>
      </c>
      <c r="AS31" s="28">
        <f t="shared" si="12"/>
        <v>1.8293608623045392E-2</v>
      </c>
      <c r="AT31" s="28">
        <f t="shared" si="13"/>
        <v>4.2299349240780913E-3</v>
      </c>
      <c r="AU31" s="28">
        <f t="shared" si="14"/>
        <v>1.1261771773561743E-2</v>
      </c>
      <c r="AX31" s="19" t="s">
        <v>96</v>
      </c>
      <c r="AY31" s="2">
        <v>4</v>
      </c>
      <c r="AZ31" s="2">
        <v>5</v>
      </c>
      <c r="BA31" s="2">
        <v>6</v>
      </c>
      <c r="BB31" s="2">
        <v>2</v>
      </c>
      <c r="BC31" s="2">
        <v>4</v>
      </c>
      <c r="BD31" s="2">
        <v>17</v>
      </c>
      <c r="BE31" s="2">
        <v>6</v>
      </c>
      <c r="BF31" s="2">
        <v>5</v>
      </c>
      <c r="BG31" s="2">
        <v>6</v>
      </c>
      <c r="BH31" s="2">
        <v>9</v>
      </c>
      <c r="BI31" s="2">
        <v>3</v>
      </c>
    </row>
    <row r="32" spans="1:61" x14ac:dyDescent="0.25">
      <c r="S32" s="28"/>
      <c r="T32" s="28"/>
      <c r="U32" s="28"/>
      <c r="V32" s="28"/>
      <c r="W32" s="28"/>
      <c r="X32" s="28"/>
      <c r="Y32" s="28"/>
      <c r="Z32" s="28"/>
      <c r="AA32" s="28"/>
      <c r="AB32" s="28"/>
      <c r="AC32" s="28"/>
      <c r="AD32" s="28"/>
      <c r="AE32" s="28"/>
      <c r="AF32" s="28"/>
      <c r="AG32" s="28"/>
      <c r="AH32" s="28"/>
      <c r="AI32" s="28"/>
      <c r="AJ32" s="28"/>
      <c r="AK32" s="28"/>
      <c r="AL32" s="28"/>
      <c r="AM32" s="28"/>
      <c r="AN32" s="20" t="s">
        <v>59</v>
      </c>
      <c r="AO32" s="28">
        <f t="shared" si="8"/>
        <v>3.0728911384301446E-2</v>
      </c>
      <c r="AP32" s="28">
        <f t="shared" si="9"/>
        <v>1.5713767677988637E-2</v>
      </c>
      <c r="AQ32" s="28">
        <f t="shared" si="10"/>
        <v>4.707993474714519E-2</v>
      </c>
      <c r="AR32" s="28">
        <f t="shared" si="11"/>
        <v>2.8221276595744679E-2</v>
      </c>
      <c r="AS32" s="28">
        <f t="shared" si="12"/>
        <v>3.5276510832383125E-2</v>
      </c>
      <c r="AT32" s="28">
        <f t="shared" si="13"/>
        <v>4.8035866780529466E-3</v>
      </c>
      <c r="AU32" s="28">
        <f t="shared" si="14"/>
        <v>2.0040048755218035E-2</v>
      </c>
      <c r="AX32" s="19" t="s">
        <v>97</v>
      </c>
      <c r="AY32" s="2">
        <v>0</v>
      </c>
      <c r="AZ32" s="2">
        <v>9</v>
      </c>
      <c r="BA32" s="2">
        <v>7</v>
      </c>
      <c r="BB32" s="2">
        <v>0</v>
      </c>
      <c r="BC32" s="2">
        <v>7</v>
      </c>
      <c r="BD32" s="2">
        <v>4</v>
      </c>
      <c r="BE32" s="2">
        <v>4</v>
      </c>
      <c r="BF32" s="2">
        <v>3</v>
      </c>
      <c r="BG32" s="2">
        <v>7</v>
      </c>
      <c r="BH32" s="2">
        <v>11</v>
      </c>
      <c r="BI32" s="2">
        <v>9</v>
      </c>
    </row>
    <row r="33" spans="19:61"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60</v>
      </c>
      <c r="AO33" s="28">
        <f t="shared" si="8"/>
        <v>2.4888789356352494E-2</v>
      </c>
      <c r="AP33" s="28">
        <f t="shared" si="9"/>
        <v>1.2607069610326939E-2</v>
      </c>
      <c r="AQ33" s="28">
        <f t="shared" si="10"/>
        <v>3.9052024671493699E-2</v>
      </c>
      <c r="AR33" s="28">
        <f t="shared" si="11"/>
        <v>2.6090868196131354E-2</v>
      </c>
      <c r="AS33" s="28">
        <f t="shared" si="12"/>
        <v>2.0223907547851208E-2</v>
      </c>
      <c r="AT33" s="28">
        <f t="shared" si="13"/>
        <v>4.0735439832654411E-3</v>
      </c>
      <c r="AU33" s="28">
        <f t="shared" si="14"/>
        <v>1.2148725765558324E-2</v>
      </c>
      <c r="AX33" s="19" t="s">
        <v>98</v>
      </c>
      <c r="AY33" s="2">
        <v>5</v>
      </c>
      <c r="AZ33" s="2">
        <v>75</v>
      </c>
      <c r="BA33" s="2">
        <v>63</v>
      </c>
      <c r="BB33" s="2">
        <v>26</v>
      </c>
      <c r="BC33" s="2">
        <v>25</v>
      </c>
      <c r="BD33" s="2">
        <v>23</v>
      </c>
      <c r="BE33" s="2">
        <v>72</v>
      </c>
      <c r="BF33" s="2">
        <v>43</v>
      </c>
      <c r="BG33" s="2">
        <v>25</v>
      </c>
      <c r="BH33" s="2">
        <v>12</v>
      </c>
      <c r="BI33" s="2">
        <v>57</v>
      </c>
    </row>
    <row r="34" spans="19:61"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61</v>
      </c>
      <c r="AO34" s="28" t="e">
        <f t="shared" si="8"/>
        <v>#N/A</v>
      </c>
      <c r="AP34" s="28" t="e">
        <f t="shared" si="9"/>
        <v>#N/A</v>
      </c>
      <c r="AQ34" s="28" t="e">
        <f t="shared" si="10"/>
        <v>#N/A</v>
      </c>
      <c r="AR34" s="28" t="e">
        <f t="shared" si="11"/>
        <v>#N/A</v>
      </c>
      <c r="AS34" s="28" t="e">
        <f t="shared" si="12"/>
        <v>#N/A</v>
      </c>
      <c r="AT34" s="28" t="e">
        <f t="shared" si="13"/>
        <v>#N/A</v>
      </c>
      <c r="AU34" s="28" t="e">
        <f t="shared" si="14"/>
        <v>#N/A</v>
      </c>
      <c r="AX34" s="19" t="s">
        <v>99</v>
      </c>
      <c r="AY34" s="2">
        <v>0</v>
      </c>
      <c r="AZ34" s="2">
        <v>1</v>
      </c>
      <c r="BA34" s="2">
        <v>0</v>
      </c>
      <c r="BB34" s="2">
        <v>1</v>
      </c>
      <c r="BC34" s="2">
        <v>3</v>
      </c>
      <c r="BD34" s="2">
        <v>0</v>
      </c>
      <c r="BE34" s="2">
        <v>0</v>
      </c>
      <c r="BF34" s="2">
        <v>4</v>
      </c>
      <c r="BG34" s="2">
        <v>1</v>
      </c>
      <c r="BH34" s="2">
        <v>2</v>
      </c>
      <c r="BI34" s="2">
        <v>2</v>
      </c>
    </row>
    <row r="35" spans="19:61"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62</v>
      </c>
      <c r="AO35" s="28" t="e">
        <f t="shared" si="8"/>
        <v>#N/A</v>
      </c>
      <c r="AP35" s="28" t="e">
        <f t="shared" si="9"/>
        <v>#N/A</v>
      </c>
      <c r="AQ35" s="28" t="e">
        <f t="shared" si="10"/>
        <v>#N/A</v>
      </c>
      <c r="AR35" s="28" t="e">
        <f t="shared" si="11"/>
        <v>#N/A</v>
      </c>
      <c r="AS35" s="28" t="e">
        <f t="shared" si="12"/>
        <v>#N/A</v>
      </c>
      <c r="AT35" s="28" t="e">
        <f t="shared" si="13"/>
        <v>#N/A</v>
      </c>
      <c r="AU35" s="28" t="e">
        <f t="shared" si="14"/>
        <v>#N/A</v>
      </c>
      <c r="AX35" s="19" t="s">
        <v>100</v>
      </c>
      <c r="AY35" s="2">
        <v>18</v>
      </c>
      <c r="AZ35" s="2">
        <v>12</v>
      </c>
      <c r="BA35" s="2">
        <v>17</v>
      </c>
      <c r="BB35" s="2">
        <v>2</v>
      </c>
      <c r="BC35" s="2">
        <v>19</v>
      </c>
      <c r="BD35" s="2">
        <v>7</v>
      </c>
      <c r="BE35" s="2">
        <v>15</v>
      </c>
      <c r="BF35" s="2">
        <v>22</v>
      </c>
      <c r="BG35" s="2">
        <v>19</v>
      </c>
      <c r="BH35" s="2">
        <v>16</v>
      </c>
      <c r="BI35" s="2">
        <v>28</v>
      </c>
    </row>
    <row r="36" spans="19:61" x14ac:dyDescent="0.25">
      <c r="AN36" s="20" t="s">
        <v>63</v>
      </c>
      <c r="AO36" s="28" t="e">
        <f t="shared" si="8"/>
        <v>#N/A</v>
      </c>
      <c r="AP36" s="28" t="e">
        <f t="shared" si="9"/>
        <v>#N/A</v>
      </c>
      <c r="AQ36" s="28" t="e">
        <f t="shared" si="10"/>
        <v>#N/A</v>
      </c>
      <c r="AR36" s="28" t="e">
        <f t="shared" si="11"/>
        <v>#N/A</v>
      </c>
      <c r="AS36" s="28" t="e">
        <f t="shared" si="12"/>
        <v>#N/A</v>
      </c>
      <c r="AT36" s="28" t="e">
        <f t="shared" si="13"/>
        <v>#N/A</v>
      </c>
      <c r="AU36" s="28" t="e">
        <f t="shared" si="14"/>
        <v>#N/A</v>
      </c>
      <c r="AX36" s="19" t="s">
        <v>101</v>
      </c>
      <c r="AY36" s="2">
        <v>16</v>
      </c>
      <c r="AZ36" s="2">
        <v>59</v>
      </c>
      <c r="BA36" s="2">
        <v>35</v>
      </c>
      <c r="BB36" s="2">
        <v>1</v>
      </c>
      <c r="BC36" s="2">
        <v>8</v>
      </c>
      <c r="BD36" s="2">
        <v>35</v>
      </c>
      <c r="BE36" s="2">
        <v>27</v>
      </c>
      <c r="BF36" s="2">
        <v>16</v>
      </c>
      <c r="BG36" s="2">
        <v>15</v>
      </c>
      <c r="BH36" s="2">
        <v>32</v>
      </c>
      <c r="BI36" s="2">
        <v>23</v>
      </c>
    </row>
    <row r="37" spans="19:61" x14ac:dyDescent="0.25">
      <c r="AX37" s="19" t="s">
        <v>260</v>
      </c>
      <c r="AY37" s="2">
        <v>7</v>
      </c>
      <c r="AZ37" s="2">
        <v>7</v>
      </c>
      <c r="BA37" s="2">
        <v>5</v>
      </c>
      <c r="BB37" s="2">
        <v>4</v>
      </c>
      <c r="BC37" s="2">
        <v>6</v>
      </c>
      <c r="BD37" s="2">
        <v>10</v>
      </c>
      <c r="BE37" s="2">
        <v>46</v>
      </c>
      <c r="BF37" s="2">
        <v>35</v>
      </c>
      <c r="BG37" s="2">
        <v>2</v>
      </c>
      <c r="BH37" s="2">
        <v>15</v>
      </c>
      <c r="BI37" s="2">
        <v>49</v>
      </c>
    </row>
    <row r="38" spans="19:61" x14ac:dyDescent="0.25">
      <c r="AX38" s="19" t="s">
        <v>102</v>
      </c>
      <c r="AY38" s="2">
        <v>0</v>
      </c>
      <c r="AZ38" s="2">
        <v>0</v>
      </c>
      <c r="BA38" s="2">
        <v>0</v>
      </c>
      <c r="BB38" s="2">
        <v>0</v>
      </c>
      <c r="BC38" s="2">
        <v>0</v>
      </c>
      <c r="BD38" s="2">
        <v>0</v>
      </c>
      <c r="BE38" s="2">
        <v>0</v>
      </c>
      <c r="BF38" s="2">
        <v>9</v>
      </c>
      <c r="BG38" s="2">
        <v>1</v>
      </c>
      <c r="BH38" s="2">
        <v>0</v>
      </c>
      <c r="BI38" s="2">
        <v>2</v>
      </c>
    </row>
    <row r="39" spans="19:61" x14ac:dyDescent="0.25">
      <c r="AX39" s="19" t="s">
        <v>103</v>
      </c>
      <c r="AY39" s="2">
        <v>11</v>
      </c>
      <c r="AZ39" s="2">
        <v>5</v>
      </c>
      <c r="BA39" s="2">
        <v>2</v>
      </c>
      <c r="BB39" s="2">
        <v>3</v>
      </c>
      <c r="BC39" s="2">
        <v>0</v>
      </c>
      <c r="BD39" s="2">
        <v>8</v>
      </c>
      <c r="BE39" s="2">
        <v>2</v>
      </c>
      <c r="BF39" s="2">
        <v>7</v>
      </c>
      <c r="BG39" s="2">
        <v>10</v>
      </c>
      <c r="BH39" s="2">
        <v>11</v>
      </c>
      <c r="BI39" s="2">
        <v>7</v>
      </c>
    </row>
    <row r="40" spans="19:61" x14ac:dyDescent="0.25">
      <c r="AX40" s="19" t="s">
        <v>104</v>
      </c>
      <c r="AY40" s="2">
        <v>0</v>
      </c>
      <c r="AZ40" s="2">
        <v>0</v>
      </c>
      <c r="BA40" s="2">
        <v>0</v>
      </c>
      <c r="BB40" s="2">
        <v>6</v>
      </c>
      <c r="BC40" s="2">
        <v>1</v>
      </c>
      <c r="BD40" s="2">
        <v>0</v>
      </c>
      <c r="BE40" s="2">
        <v>1</v>
      </c>
      <c r="BF40" s="2">
        <v>3</v>
      </c>
      <c r="BG40" s="2">
        <v>0</v>
      </c>
      <c r="BH40" s="2">
        <v>3</v>
      </c>
      <c r="BI40" s="2">
        <v>0</v>
      </c>
    </row>
    <row r="41" spans="19:61" x14ac:dyDescent="0.25">
      <c r="AX41" s="19" t="s">
        <v>105</v>
      </c>
      <c r="AY41" s="2">
        <v>1</v>
      </c>
      <c r="AZ41" s="2">
        <v>16</v>
      </c>
      <c r="BA41" s="2">
        <v>0</v>
      </c>
      <c r="BB41" s="2">
        <v>4</v>
      </c>
      <c r="BC41" s="2">
        <v>3</v>
      </c>
      <c r="BD41" s="2">
        <v>0</v>
      </c>
      <c r="BE41" s="2">
        <v>0</v>
      </c>
      <c r="BF41" s="2">
        <v>14</v>
      </c>
      <c r="BG41" s="2">
        <v>9</v>
      </c>
      <c r="BH41" s="2">
        <v>5</v>
      </c>
      <c r="BI41" s="2">
        <v>14</v>
      </c>
    </row>
    <row r="42" spans="19:61" x14ac:dyDescent="0.25">
      <c r="AX42" s="19" t="s">
        <v>106</v>
      </c>
      <c r="AY42" s="2">
        <v>14</v>
      </c>
      <c r="AZ42" s="2">
        <v>6</v>
      </c>
      <c r="BA42" s="2">
        <v>17</v>
      </c>
      <c r="BB42" s="2">
        <v>9</v>
      </c>
      <c r="BC42" s="2">
        <v>17</v>
      </c>
      <c r="BD42" s="2">
        <v>0</v>
      </c>
      <c r="BE42" s="2">
        <v>9</v>
      </c>
      <c r="BF42" s="2">
        <v>6</v>
      </c>
      <c r="BG42" s="2">
        <v>1</v>
      </c>
      <c r="BH42" s="2">
        <v>1</v>
      </c>
      <c r="BI42" s="2">
        <v>0</v>
      </c>
    </row>
    <row r="43" spans="19:61" x14ac:dyDescent="0.25">
      <c r="AX43" s="19" t="s">
        <v>107</v>
      </c>
      <c r="AY43" s="2">
        <v>0</v>
      </c>
      <c r="AZ43" s="2">
        <v>0</v>
      </c>
      <c r="BA43" s="2">
        <v>0</v>
      </c>
      <c r="BB43" s="2">
        <v>0</v>
      </c>
      <c r="BC43" s="2">
        <v>0</v>
      </c>
      <c r="BD43" s="2">
        <v>0</v>
      </c>
      <c r="BE43" s="2">
        <v>1</v>
      </c>
      <c r="BF43" s="2">
        <v>0</v>
      </c>
      <c r="BG43" s="2">
        <v>0</v>
      </c>
      <c r="BH43" s="2">
        <v>0</v>
      </c>
      <c r="BI43" s="2">
        <v>0</v>
      </c>
    </row>
    <row r="44" spans="19:61" x14ac:dyDescent="0.25">
      <c r="AX44" s="19" t="s">
        <v>108</v>
      </c>
      <c r="AY44" s="2">
        <v>0</v>
      </c>
      <c r="AZ44" s="2">
        <v>0</v>
      </c>
      <c r="BA44" s="2">
        <v>0</v>
      </c>
      <c r="BB44" s="2">
        <v>0</v>
      </c>
      <c r="BC44" s="2">
        <v>2</v>
      </c>
      <c r="BD44" s="2">
        <v>0</v>
      </c>
      <c r="BE44" s="2">
        <v>5</v>
      </c>
      <c r="BF44" s="2">
        <v>1</v>
      </c>
      <c r="BG44" s="2">
        <v>2</v>
      </c>
      <c r="BH44" s="2">
        <v>2</v>
      </c>
      <c r="BI44" s="2">
        <v>0</v>
      </c>
    </row>
    <row r="45" spans="19:61" x14ac:dyDescent="0.25">
      <c r="AX45" s="19" t="s">
        <v>109</v>
      </c>
      <c r="AY45" s="2">
        <v>0</v>
      </c>
      <c r="AZ45" s="2">
        <v>0</v>
      </c>
      <c r="BA45" s="2">
        <v>0</v>
      </c>
      <c r="BB45" s="2">
        <v>0</v>
      </c>
      <c r="BC45" s="2">
        <v>0</v>
      </c>
      <c r="BD45" s="2">
        <v>0</v>
      </c>
      <c r="BE45" s="2">
        <v>0</v>
      </c>
      <c r="BF45" s="2">
        <v>0</v>
      </c>
      <c r="BG45" s="2">
        <v>0</v>
      </c>
      <c r="BH45" s="2">
        <v>0</v>
      </c>
      <c r="BI45" s="2">
        <v>0</v>
      </c>
    </row>
    <row r="46" spans="19:61" x14ac:dyDescent="0.25">
      <c r="AX46" s="19" t="s">
        <v>110</v>
      </c>
      <c r="AY46" s="2">
        <v>8</v>
      </c>
      <c r="AZ46" s="2">
        <v>20</v>
      </c>
      <c r="BA46" s="2">
        <v>9</v>
      </c>
      <c r="BB46" s="2">
        <v>17</v>
      </c>
      <c r="BC46" s="2">
        <v>25</v>
      </c>
      <c r="BD46" s="2">
        <v>2</v>
      </c>
      <c r="BE46" s="2">
        <v>11</v>
      </c>
      <c r="BF46" s="2">
        <v>1</v>
      </c>
      <c r="BG46" s="2">
        <v>1</v>
      </c>
      <c r="BH46" s="2">
        <v>8</v>
      </c>
      <c r="BI46" s="2">
        <v>10</v>
      </c>
    </row>
    <row r="47" spans="19:61" x14ac:dyDescent="0.25">
      <c r="AX47" s="19" t="s">
        <v>111</v>
      </c>
      <c r="AY47" s="2">
        <v>0</v>
      </c>
      <c r="AZ47" s="2">
        <v>0</v>
      </c>
      <c r="BA47" s="2">
        <v>0</v>
      </c>
      <c r="BB47" s="2">
        <v>1</v>
      </c>
      <c r="BC47" s="2">
        <v>0</v>
      </c>
      <c r="BD47" s="2">
        <v>0</v>
      </c>
      <c r="BE47" s="2">
        <v>0</v>
      </c>
      <c r="BF47" s="2">
        <v>0</v>
      </c>
      <c r="BG47" s="2">
        <v>0</v>
      </c>
      <c r="BH47" s="2">
        <v>2</v>
      </c>
      <c r="BI47" s="2">
        <v>0</v>
      </c>
    </row>
    <row r="48" spans="19:61" x14ac:dyDescent="0.25">
      <c r="AX48" s="19" t="s">
        <v>112</v>
      </c>
      <c r="AY48" s="2">
        <v>0</v>
      </c>
      <c r="AZ48" s="2">
        <v>0</v>
      </c>
      <c r="BA48" s="2">
        <v>0</v>
      </c>
      <c r="BB48" s="2">
        <v>0</v>
      </c>
      <c r="BC48" s="2">
        <v>0</v>
      </c>
      <c r="BD48" s="2">
        <v>0</v>
      </c>
      <c r="BE48" s="2">
        <v>0</v>
      </c>
      <c r="BF48" s="2">
        <v>0</v>
      </c>
      <c r="BG48" s="2">
        <v>0</v>
      </c>
      <c r="BH48" s="2">
        <v>0</v>
      </c>
      <c r="BI48" s="2">
        <v>0</v>
      </c>
    </row>
    <row r="49" spans="50:61" x14ac:dyDescent="0.25">
      <c r="AX49" s="19" t="s">
        <v>113</v>
      </c>
      <c r="AY49" s="2">
        <v>28</v>
      </c>
      <c r="AZ49" s="2">
        <v>14</v>
      </c>
      <c r="BA49" s="2">
        <v>26</v>
      </c>
      <c r="BB49" s="2">
        <v>25</v>
      </c>
      <c r="BC49" s="2">
        <v>23</v>
      </c>
      <c r="BD49" s="2">
        <v>24</v>
      </c>
      <c r="BE49" s="2">
        <v>63</v>
      </c>
      <c r="BF49" s="2">
        <v>99</v>
      </c>
      <c r="BG49" s="2">
        <v>21</v>
      </c>
      <c r="BH49" s="2">
        <v>16</v>
      </c>
      <c r="BI49" s="2">
        <v>15</v>
      </c>
    </row>
    <row r="50" spans="50:61" x14ac:dyDescent="0.25">
      <c r="AX50" s="19" t="s">
        <v>114</v>
      </c>
      <c r="AY50" s="2">
        <v>0</v>
      </c>
      <c r="AZ50" s="2">
        <v>0</v>
      </c>
      <c r="BA50" s="2">
        <v>0</v>
      </c>
      <c r="BB50" s="2">
        <v>6</v>
      </c>
      <c r="BC50" s="2">
        <v>0</v>
      </c>
      <c r="BD50" s="2">
        <v>0</v>
      </c>
      <c r="BE50" s="2">
        <v>0</v>
      </c>
      <c r="BF50" s="2">
        <v>0</v>
      </c>
      <c r="BG50" s="2">
        <v>0</v>
      </c>
      <c r="BH50" s="2">
        <v>2</v>
      </c>
      <c r="BI50" s="2">
        <v>0</v>
      </c>
    </row>
    <row r="51" spans="50:61" x14ac:dyDescent="0.25">
      <c r="AX51" s="19" t="s">
        <v>115</v>
      </c>
      <c r="AY51" s="2">
        <v>0</v>
      </c>
      <c r="AZ51" s="2">
        <v>0</v>
      </c>
      <c r="BA51" s="2">
        <v>0</v>
      </c>
      <c r="BB51" s="2">
        <v>0</v>
      </c>
      <c r="BC51" s="2">
        <v>0</v>
      </c>
      <c r="BD51" s="2">
        <v>0</v>
      </c>
      <c r="BE51" s="2">
        <v>0</v>
      </c>
      <c r="BF51" s="2">
        <v>0</v>
      </c>
      <c r="BG51" s="2">
        <v>0</v>
      </c>
      <c r="BH51" s="2">
        <v>0</v>
      </c>
      <c r="BI51" s="2">
        <v>0</v>
      </c>
    </row>
    <row r="52" spans="50:61" x14ac:dyDescent="0.25">
      <c r="AX52" s="19" t="s">
        <v>116</v>
      </c>
      <c r="AY52" s="2">
        <v>2</v>
      </c>
      <c r="AZ52" s="2">
        <v>29</v>
      </c>
      <c r="BA52" s="2">
        <v>22</v>
      </c>
      <c r="BB52" s="2">
        <v>3</v>
      </c>
      <c r="BC52" s="2">
        <v>1</v>
      </c>
      <c r="BD52" s="2">
        <v>18</v>
      </c>
      <c r="BE52" s="2">
        <v>4</v>
      </c>
      <c r="BF52" s="2">
        <v>14</v>
      </c>
      <c r="BG52" s="2">
        <v>13</v>
      </c>
      <c r="BH52" s="2">
        <v>21</v>
      </c>
      <c r="BI52" s="2">
        <v>38</v>
      </c>
    </row>
    <row r="53" spans="50:61" x14ac:dyDescent="0.25">
      <c r="AX53" s="19" t="s">
        <v>117</v>
      </c>
      <c r="AY53" s="2">
        <v>30</v>
      </c>
      <c r="AZ53" s="2">
        <v>32</v>
      </c>
      <c r="BA53" s="2">
        <v>21</v>
      </c>
      <c r="BB53" s="2">
        <v>5</v>
      </c>
      <c r="BC53" s="2">
        <v>16</v>
      </c>
      <c r="BD53" s="2">
        <v>3</v>
      </c>
      <c r="BE53" s="2">
        <v>35</v>
      </c>
      <c r="BF53" s="2">
        <v>29</v>
      </c>
      <c r="BG53" s="2">
        <v>27</v>
      </c>
      <c r="BH53" s="2">
        <v>37</v>
      </c>
      <c r="BI53" s="2">
        <v>28</v>
      </c>
    </row>
    <row r="54" spans="50:61" x14ac:dyDescent="0.25">
      <c r="AX54" s="19" t="s">
        <v>118</v>
      </c>
      <c r="AY54" s="2">
        <v>0</v>
      </c>
      <c r="AZ54" s="2">
        <v>44</v>
      </c>
      <c r="BA54" s="2">
        <v>55</v>
      </c>
      <c r="BB54" s="2">
        <v>0</v>
      </c>
      <c r="BC54" s="2">
        <v>0</v>
      </c>
      <c r="BD54" s="2">
        <v>0</v>
      </c>
      <c r="BE54" s="2">
        <v>0</v>
      </c>
      <c r="BF54" s="2">
        <v>9</v>
      </c>
      <c r="BG54" s="2">
        <v>54</v>
      </c>
      <c r="BH54" s="2">
        <v>31</v>
      </c>
      <c r="BI54" s="2">
        <v>40</v>
      </c>
    </row>
    <row r="55" spans="50:61" x14ac:dyDescent="0.25">
      <c r="AX55" s="19" t="s">
        <v>119</v>
      </c>
      <c r="AY55" s="2">
        <v>1</v>
      </c>
      <c r="AZ55" s="2">
        <v>0</v>
      </c>
      <c r="BA55" s="2">
        <v>0</v>
      </c>
      <c r="BB55" s="2">
        <v>0</v>
      </c>
      <c r="BC55" s="2">
        <v>0</v>
      </c>
      <c r="BD55" s="2">
        <v>0</v>
      </c>
      <c r="BE55" s="2">
        <v>0</v>
      </c>
      <c r="BF55" s="2">
        <v>0</v>
      </c>
      <c r="BG55" s="2">
        <v>0</v>
      </c>
      <c r="BH55" s="2">
        <v>0</v>
      </c>
      <c r="BI55" s="2">
        <v>0</v>
      </c>
    </row>
    <row r="56" spans="50:61" x14ac:dyDescent="0.25">
      <c r="AX56" s="19" t="s">
        <v>120</v>
      </c>
      <c r="AY56" s="2">
        <v>19</v>
      </c>
      <c r="AZ56" s="2">
        <v>2</v>
      </c>
      <c r="BA56" s="2">
        <v>12</v>
      </c>
      <c r="BB56" s="2">
        <v>16</v>
      </c>
      <c r="BC56" s="2">
        <v>2</v>
      </c>
      <c r="BD56" s="2">
        <v>1</v>
      </c>
      <c r="BE56" s="2">
        <v>2</v>
      </c>
      <c r="BF56" s="2">
        <v>2</v>
      </c>
      <c r="BG56" s="2">
        <v>2</v>
      </c>
      <c r="BH56" s="2">
        <v>5</v>
      </c>
      <c r="BI56" s="2">
        <v>9</v>
      </c>
    </row>
    <row r="57" spans="50:61" x14ac:dyDescent="0.25">
      <c r="AX57" s="19" t="s">
        <v>121</v>
      </c>
      <c r="AY57" s="2">
        <v>1</v>
      </c>
      <c r="AZ57" s="2">
        <v>9</v>
      </c>
      <c r="BA57" s="2">
        <v>0</v>
      </c>
      <c r="BB57" s="2">
        <v>4</v>
      </c>
      <c r="BC57" s="2">
        <v>0</v>
      </c>
      <c r="BD57" s="2">
        <v>0</v>
      </c>
      <c r="BE57" s="2">
        <v>2</v>
      </c>
      <c r="BF57" s="2">
        <v>4</v>
      </c>
      <c r="BG57" s="2">
        <v>1</v>
      </c>
      <c r="BH57" s="2">
        <v>4</v>
      </c>
      <c r="BI57" s="2">
        <v>0</v>
      </c>
    </row>
    <row r="58" spans="50:61" x14ac:dyDescent="0.25">
      <c r="AX58" s="19" t="s">
        <v>122</v>
      </c>
      <c r="AY58" s="2">
        <v>5</v>
      </c>
      <c r="AZ58" s="2">
        <v>19</v>
      </c>
      <c r="BA58" s="2">
        <v>32</v>
      </c>
      <c r="BB58" s="2">
        <v>24</v>
      </c>
      <c r="BC58" s="2">
        <v>26</v>
      </c>
      <c r="BD58" s="2">
        <v>11</v>
      </c>
      <c r="BE58" s="2">
        <v>47</v>
      </c>
      <c r="BF58" s="2">
        <v>31</v>
      </c>
      <c r="BG58" s="2">
        <v>22</v>
      </c>
      <c r="BH58" s="2">
        <v>34</v>
      </c>
      <c r="BI58" s="2">
        <v>21</v>
      </c>
    </row>
    <row r="59" spans="50:61" x14ac:dyDescent="0.25">
      <c r="AX59" s="19" t="s">
        <v>261</v>
      </c>
      <c r="AY59" s="2">
        <v>44</v>
      </c>
      <c r="AZ59" s="2">
        <v>64</v>
      </c>
      <c r="BA59" s="2">
        <v>24</v>
      </c>
      <c r="BB59" s="2">
        <v>2</v>
      </c>
      <c r="BC59" s="2">
        <v>2</v>
      </c>
      <c r="BD59" s="2">
        <v>0</v>
      </c>
      <c r="BE59" s="2">
        <v>0</v>
      </c>
      <c r="BF59" s="2">
        <v>0</v>
      </c>
      <c r="BG59" s="2">
        <v>10</v>
      </c>
      <c r="BH59" s="2">
        <v>39</v>
      </c>
      <c r="BI59" s="2">
        <v>48</v>
      </c>
    </row>
    <row r="60" spans="50:61" x14ac:dyDescent="0.25">
      <c r="AX60" s="19" t="s">
        <v>123</v>
      </c>
      <c r="AY60" s="2">
        <v>2</v>
      </c>
      <c r="AZ60" s="2">
        <v>13</v>
      </c>
      <c r="BA60" s="2">
        <v>11</v>
      </c>
      <c r="BB60" s="2">
        <v>2</v>
      </c>
      <c r="BC60" s="2">
        <v>5</v>
      </c>
      <c r="BD60" s="2">
        <v>4</v>
      </c>
      <c r="BE60" s="2">
        <v>13</v>
      </c>
      <c r="BF60" s="2">
        <v>12</v>
      </c>
      <c r="BG60" s="2">
        <v>6</v>
      </c>
      <c r="BH60" s="2">
        <v>7</v>
      </c>
      <c r="BI60" s="2">
        <v>4</v>
      </c>
    </row>
    <row r="61" spans="50:61" x14ac:dyDescent="0.25">
      <c r="AX61" s="19" t="s">
        <v>124</v>
      </c>
      <c r="AY61" s="2">
        <v>16</v>
      </c>
      <c r="AZ61" s="2">
        <v>35</v>
      </c>
      <c r="BA61" s="2">
        <v>31</v>
      </c>
      <c r="BB61" s="2">
        <v>4</v>
      </c>
      <c r="BC61" s="2">
        <v>30</v>
      </c>
      <c r="BD61" s="2">
        <v>14</v>
      </c>
      <c r="BE61" s="2">
        <v>28</v>
      </c>
      <c r="BF61" s="2">
        <v>23</v>
      </c>
      <c r="BG61" s="2">
        <v>13</v>
      </c>
      <c r="BH61" s="2">
        <v>4</v>
      </c>
      <c r="BI61" s="2">
        <v>11</v>
      </c>
    </row>
    <row r="62" spans="50:61" x14ac:dyDescent="0.25">
      <c r="AX62" s="19" t="s">
        <v>125</v>
      </c>
      <c r="AY62" s="2">
        <v>24</v>
      </c>
      <c r="AZ62" s="2">
        <v>15</v>
      </c>
      <c r="BA62" s="2">
        <v>18</v>
      </c>
      <c r="BB62" s="2">
        <v>28</v>
      </c>
      <c r="BC62" s="2">
        <v>21</v>
      </c>
      <c r="BD62" s="2">
        <v>13</v>
      </c>
      <c r="BE62" s="2">
        <v>60</v>
      </c>
      <c r="BF62" s="2">
        <v>43</v>
      </c>
      <c r="BG62" s="2">
        <v>31</v>
      </c>
      <c r="BH62" s="2">
        <v>39</v>
      </c>
      <c r="BI62" s="2">
        <v>25</v>
      </c>
    </row>
    <row r="63" spans="50:61" x14ac:dyDescent="0.25">
      <c r="AX63" s="19" t="s">
        <v>126</v>
      </c>
      <c r="AY63" s="2">
        <v>10</v>
      </c>
      <c r="AZ63" s="2">
        <v>71</v>
      </c>
      <c r="BA63" s="2">
        <v>24</v>
      </c>
      <c r="BB63" s="2">
        <v>6</v>
      </c>
      <c r="BC63" s="2">
        <v>11</v>
      </c>
      <c r="BD63" s="2">
        <v>31</v>
      </c>
      <c r="BE63" s="2">
        <v>29</v>
      </c>
      <c r="BF63" s="2">
        <v>40</v>
      </c>
      <c r="BG63" s="2">
        <v>43</v>
      </c>
      <c r="BH63" s="2">
        <v>43</v>
      </c>
      <c r="BI63" s="2">
        <v>53</v>
      </c>
    </row>
    <row r="64" spans="50:61" x14ac:dyDescent="0.25">
      <c r="AX64" s="19" t="s">
        <v>127</v>
      </c>
      <c r="AY64" s="2">
        <v>0</v>
      </c>
      <c r="AZ64" s="2">
        <v>2</v>
      </c>
      <c r="BA64" s="2">
        <v>0</v>
      </c>
      <c r="BB64" s="2">
        <v>0</v>
      </c>
      <c r="BC64" s="2">
        <v>3</v>
      </c>
      <c r="BD64" s="2">
        <v>0</v>
      </c>
      <c r="BE64" s="2">
        <v>0</v>
      </c>
      <c r="BF64" s="2">
        <v>8</v>
      </c>
      <c r="BG64" s="2">
        <v>1</v>
      </c>
      <c r="BH64" s="2">
        <v>2</v>
      </c>
      <c r="BI64" s="2">
        <v>2</v>
      </c>
    </row>
    <row r="65" spans="50:61" x14ac:dyDescent="0.25">
      <c r="AX65" s="19" t="s">
        <v>128</v>
      </c>
      <c r="AY65" s="2">
        <v>8</v>
      </c>
      <c r="AZ65" s="2">
        <v>59</v>
      </c>
      <c r="BA65" s="2">
        <v>5</v>
      </c>
      <c r="BB65" s="2">
        <v>23</v>
      </c>
      <c r="BC65" s="2">
        <v>71</v>
      </c>
      <c r="BD65" s="2">
        <v>6</v>
      </c>
      <c r="BE65" s="2">
        <v>54</v>
      </c>
      <c r="BF65" s="2">
        <v>59</v>
      </c>
      <c r="BG65" s="2">
        <v>27</v>
      </c>
      <c r="BH65" s="2">
        <v>69</v>
      </c>
      <c r="BI65" s="2">
        <v>33</v>
      </c>
    </row>
    <row r="66" spans="50:61" x14ac:dyDescent="0.25">
      <c r="AX66" s="19" t="s">
        <v>129</v>
      </c>
      <c r="AY66" s="2">
        <v>2</v>
      </c>
      <c r="AZ66" s="2">
        <v>12</v>
      </c>
      <c r="BA66" s="2">
        <v>0</v>
      </c>
      <c r="BB66" s="2">
        <v>3</v>
      </c>
      <c r="BC66" s="2">
        <v>0</v>
      </c>
      <c r="BD66" s="2">
        <v>2</v>
      </c>
      <c r="BE66" s="2">
        <v>1</v>
      </c>
      <c r="BF66" s="2">
        <v>0</v>
      </c>
      <c r="BG66" s="2">
        <v>0</v>
      </c>
      <c r="BH66" s="2">
        <v>3</v>
      </c>
      <c r="BI66" s="2">
        <v>2</v>
      </c>
    </row>
    <row r="67" spans="50:61" x14ac:dyDescent="0.25">
      <c r="AX67" s="19" t="s">
        <v>130</v>
      </c>
      <c r="AY67" s="2">
        <v>6</v>
      </c>
      <c r="AZ67" s="2">
        <v>2</v>
      </c>
      <c r="BA67" s="2">
        <v>14</v>
      </c>
      <c r="BB67" s="2">
        <v>0</v>
      </c>
      <c r="BC67" s="2">
        <v>7</v>
      </c>
      <c r="BD67" s="2">
        <v>7</v>
      </c>
      <c r="BE67" s="2">
        <v>13</v>
      </c>
      <c r="BF67" s="2">
        <v>9</v>
      </c>
      <c r="BG67" s="2">
        <v>10</v>
      </c>
      <c r="BH67" s="2">
        <v>6</v>
      </c>
      <c r="BI67" s="2">
        <v>13</v>
      </c>
    </row>
    <row r="68" spans="50:61" x14ac:dyDescent="0.25">
      <c r="AX68" s="19" t="s">
        <v>131</v>
      </c>
      <c r="AY68" s="2">
        <v>87</v>
      </c>
      <c r="AZ68" s="2">
        <v>216</v>
      </c>
      <c r="BA68" s="2">
        <v>94</v>
      </c>
      <c r="BB68" s="2">
        <v>191</v>
      </c>
      <c r="BC68" s="2">
        <v>120</v>
      </c>
      <c r="BD68" s="2">
        <v>162</v>
      </c>
      <c r="BE68" s="2">
        <v>258</v>
      </c>
      <c r="BF68" s="2">
        <v>68</v>
      </c>
      <c r="BG68" s="2">
        <v>143</v>
      </c>
      <c r="BH68" s="2">
        <v>185</v>
      </c>
      <c r="BI68" s="2">
        <v>222</v>
      </c>
    </row>
    <row r="69" spans="50:61" x14ac:dyDescent="0.25">
      <c r="AX69" s="19" t="s">
        <v>132</v>
      </c>
      <c r="AY69" s="2">
        <v>0</v>
      </c>
      <c r="AZ69" s="2">
        <v>0</v>
      </c>
      <c r="BA69" s="2">
        <v>0</v>
      </c>
      <c r="BB69" s="2">
        <v>0</v>
      </c>
      <c r="BC69" s="2">
        <v>0</v>
      </c>
      <c r="BD69" s="2">
        <v>0</v>
      </c>
      <c r="BE69" s="2">
        <v>0</v>
      </c>
      <c r="BF69" s="2">
        <v>0</v>
      </c>
      <c r="BG69" s="2">
        <v>0</v>
      </c>
      <c r="BH69" s="2">
        <v>0</v>
      </c>
      <c r="BI69" s="2">
        <v>0</v>
      </c>
    </row>
    <row r="70" spans="50:61" x14ac:dyDescent="0.25">
      <c r="AX70" s="19" t="s">
        <v>133</v>
      </c>
      <c r="AY70" s="2">
        <v>10</v>
      </c>
      <c r="AZ70" s="2">
        <v>25</v>
      </c>
      <c r="BA70" s="2">
        <v>9</v>
      </c>
      <c r="BB70" s="2">
        <v>11</v>
      </c>
      <c r="BC70" s="2">
        <v>14</v>
      </c>
      <c r="BD70" s="2">
        <v>5</v>
      </c>
      <c r="BE70" s="2">
        <v>12</v>
      </c>
      <c r="BF70" s="2">
        <v>21</v>
      </c>
      <c r="BG70" s="2">
        <v>23</v>
      </c>
      <c r="BH70" s="2">
        <v>25</v>
      </c>
      <c r="BI70" s="2">
        <v>16</v>
      </c>
    </row>
    <row r="71" spans="50:61" x14ac:dyDescent="0.25">
      <c r="AX71" s="19" t="s">
        <v>134</v>
      </c>
      <c r="AY71" s="2">
        <v>0</v>
      </c>
      <c r="AZ71" s="2">
        <v>0</v>
      </c>
      <c r="BA71" s="2">
        <v>0</v>
      </c>
      <c r="BB71" s="2">
        <v>2</v>
      </c>
      <c r="BC71" s="2">
        <v>4</v>
      </c>
      <c r="BD71" s="2">
        <v>0</v>
      </c>
      <c r="BE71" s="2">
        <v>0</v>
      </c>
      <c r="BF71" s="2">
        <v>0</v>
      </c>
      <c r="BG71" s="2">
        <v>0</v>
      </c>
      <c r="BH71" s="2">
        <v>0</v>
      </c>
      <c r="BI71" s="2">
        <v>0</v>
      </c>
    </row>
    <row r="72" spans="50:61" x14ac:dyDescent="0.25">
      <c r="AX72" s="19" t="s">
        <v>135</v>
      </c>
      <c r="AY72" s="2">
        <v>0</v>
      </c>
      <c r="AZ72" s="2">
        <v>3</v>
      </c>
      <c r="BA72" s="2">
        <v>0</v>
      </c>
      <c r="BB72" s="2">
        <v>1</v>
      </c>
      <c r="BC72" s="2">
        <v>0</v>
      </c>
      <c r="BD72" s="2">
        <v>0</v>
      </c>
      <c r="BE72" s="2">
        <v>0</v>
      </c>
      <c r="BF72" s="2">
        <v>0</v>
      </c>
      <c r="BG72" s="2">
        <v>0</v>
      </c>
      <c r="BH72" s="2">
        <v>0</v>
      </c>
      <c r="BI72" s="2">
        <v>1</v>
      </c>
    </row>
    <row r="73" spans="50:61" x14ac:dyDescent="0.25">
      <c r="AX73" s="19" t="s">
        <v>136</v>
      </c>
      <c r="AY73" s="2">
        <v>70</v>
      </c>
      <c r="AZ73" s="2">
        <v>164</v>
      </c>
      <c r="BA73" s="2">
        <v>50</v>
      </c>
      <c r="BB73" s="2">
        <v>27</v>
      </c>
      <c r="BC73" s="2">
        <v>116</v>
      </c>
      <c r="BD73" s="2">
        <v>62</v>
      </c>
      <c r="BE73" s="2">
        <v>15</v>
      </c>
      <c r="BF73" s="2">
        <v>64</v>
      </c>
      <c r="BG73" s="2">
        <v>35</v>
      </c>
      <c r="BH73" s="2">
        <v>50</v>
      </c>
      <c r="BI73" s="2">
        <v>53</v>
      </c>
    </row>
    <row r="74" spans="50:61" x14ac:dyDescent="0.25">
      <c r="AX74" s="19" t="s">
        <v>137</v>
      </c>
      <c r="AY74" s="2">
        <v>8</v>
      </c>
      <c r="AZ74" s="2">
        <v>8</v>
      </c>
      <c r="BA74" s="2">
        <v>18</v>
      </c>
      <c r="BB74" s="2">
        <v>0</v>
      </c>
      <c r="BC74" s="2">
        <v>15</v>
      </c>
      <c r="BD74" s="2">
        <v>7</v>
      </c>
      <c r="BE74" s="2">
        <v>13</v>
      </c>
      <c r="BF74" s="2">
        <v>8</v>
      </c>
      <c r="BG74" s="2">
        <v>1</v>
      </c>
      <c r="BH74" s="2">
        <v>8</v>
      </c>
      <c r="BI74" s="2">
        <v>21</v>
      </c>
    </row>
    <row r="75" spans="50:61" x14ac:dyDescent="0.25">
      <c r="AX75" s="19" t="s">
        <v>138</v>
      </c>
      <c r="AY75" s="2">
        <v>0</v>
      </c>
      <c r="AZ75" s="2">
        <v>1</v>
      </c>
      <c r="BA75" s="2">
        <v>1</v>
      </c>
      <c r="BB75" s="2">
        <v>4</v>
      </c>
      <c r="BC75" s="2">
        <v>0</v>
      </c>
      <c r="BD75" s="2">
        <v>0</v>
      </c>
      <c r="BE75" s="2">
        <v>5</v>
      </c>
      <c r="BF75" s="2">
        <v>0</v>
      </c>
      <c r="BG75" s="2">
        <v>1</v>
      </c>
      <c r="BH75" s="2">
        <v>0</v>
      </c>
      <c r="BI75" s="2">
        <v>1</v>
      </c>
    </row>
    <row r="76" spans="50:61" x14ac:dyDescent="0.25">
      <c r="AX76" s="19" t="s">
        <v>139</v>
      </c>
      <c r="AY76" s="2">
        <v>30</v>
      </c>
      <c r="AZ76" s="2">
        <v>54</v>
      </c>
      <c r="BA76" s="2">
        <v>80</v>
      </c>
      <c r="BB76" s="2">
        <v>6</v>
      </c>
      <c r="BC76" s="2">
        <v>35</v>
      </c>
      <c r="BD76" s="2">
        <v>81</v>
      </c>
      <c r="BE76" s="2">
        <v>41</v>
      </c>
      <c r="BF76" s="2">
        <v>45</v>
      </c>
      <c r="BG76" s="2">
        <v>28</v>
      </c>
      <c r="BH76" s="2">
        <v>49</v>
      </c>
      <c r="BI76" s="2">
        <v>63</v>
      </c>
    </row>
    <row r="77" spans="50:61" x14ac:dyDescent="0.25">
      <c r="AX77" s="19" t="s">
        <v>140</v>
      </c>
      <c r="AY77" s="2">
        <v>39</v>
      </c>
      <c r="AZ77" s="2">
        <v>2</v>
      </c>
      <c r="BA77" s="2">
        <v>30</v>
      </c>
      <c r="BB77" s="2">
        <v>6</v>
      </c>
      <c r="BC77" s="2">
        <v>35</v>
      </c>
      <c r="BD77" s="2">
        <v>18</v>
      </c>
      <c r="BE77" s="2">
        <v>12</v>
      </c>
      <c r="BF77" s="2">
        <v>44</v>
      </c>
      <c r="BG77" s="2">
        <v>49</v>
      </c>
      <c r="BH77" s="2">
        <v>35</v>
      </c>
      <c r="BI77" s="2">
        <v>28</v>
      </c>
    </row>
    <row r="78" spans="50:61" x14ac:dyDescent="0.25">
      <c r="AX78" s="19" t="s">
        <v>141</v>
      </c>
      <c r="AY78" s="2">
        <v>1</v>
      </c>
      <c r="AZ78" s="2">
        <v>4</v>
      </c>
      <c r="BA78" s="2">
        <v>2</v>
      </c>
      <c r="BB78" s="2">
        <v>2</v>
      </c>
      <c r="BC78" s="2">
        <v>8</v>
      </c>
      <c r="BD78" s="2">
        <v>0</v>
      </c>
      <c r="BE78" s="2">
        <v>1</v>
      </c>
      <c r="BF78" s="2">
        <v>0</v>
      </c>
      <c r="BG78" s="2">
        <v>4</v>
      </c>
      <c r="BH78" s="2">
        <v>4</v>
      </c>
      <c r="BI78" s="2">
        <v>4</v>
      </c>
    </row>
    <row r="79" spans="50:61" x14ac:dyDescent="0.25">
      <c r="AX79" s="19" t="s">
        <v>142</v>
      </c>
      <c r="AY79" s="2">
        <v>0</v>
      </c>
      <c r="AZ79" s="2">
        <v>5</v>
      </c>
      <c r="BA79" s="2">
        <v>7</v>
      </c>
      <c r="BB79" s="2">
        <v>1</v>
      </c>
      <c r="BC79" s="2">
        <v>0</v>
      </c>
      <c r="BD79" s="2">
        <v>1</v>
      </c>
      <c r="BE79" s="2">
        <v>0</v>
      </c>
      <c r="BF79" s="2">
        <v>1</v>
      </c>
      <c r="BG79" s="2">
        <v>1</v>
      </c>
      <c r="BH79" s="2">
        <v>0</v>
      </c>
      <c r="BI79" s="2">
        <v>6</v>
      </c>
    </row>
    <row r="80" spans="50:61" x14ac:dyDescent="0.25">
      <c r="AX80" s="19" t="s">
        <v>143</v>
      </c>
      <c r="AY80" s="2">
        <v>65</v>
      </c>
      <c r="AZ80" s="2">
        <v>51</v>
      </c>
      <c r="BA80" s="2">
        <v>14</v>
      </c>
      <c r="BB80" s="2">
        <v>25</v>
      </c>
      <c r="BC80" s="2">
        <v>30</v>
      </c>
      <c r="BD80" s="2">
        <v>45</v>
      </c>
      <c r="BE80" s="2">
        <v>46</v>
      </c>
      <c r="BF80" s="2">
        <v>71</v>
      </c>
      <c r="BG80" s="2">
        <v>38</v>
      </c>
      <c r="BH80" s="2">
        <v>25</v>
      </c>
      <c r="BI80" s="2">
        <v>26</v>
      </c>
    </row>
    <row r="81" spans="50:61" x14ac:dyDescent="0.25">
      <c r="AX81" s="19" t="s">
        <v>144</v>
      </c>
      <c r="AY81" s="2">
        <v>1</v>
      </c>
      <c r="AZ81" s="2">
        <v>4</v>
      </c>
      <c r="BA81" s="2">
        <v>0</v>
      </c>
      <c r="BB81" s="2">
        <v>3</v>
      </c>
      <c r="BC81" s="2">
        <v>1</v>
      </c>
      <c r="BD81" s="2">
        <v>0</v>
      </c>
      <c r="BE81" s="2">
        <v>0</v>
      </c>
      <c r="BF81" s="2">
        <v>0</v>
      </c>
      <c r="BG81" s="2">
        <v>0</v>
      </c>
      <c r="BH81" s="2">
        <v>0</v>
      </c>
      <c r="BI81" s="2">
        <v>1</v>
      </c>
    </row>
    <row r="82" spans="50:61" x14ac:dyDescent="0.25">
      <c r="AX82" s="19" t="s">
        <v>145</v>
      </c>
      <c r="AY82" s="2">
        <v>6</v>
      </c>
      <c r="AZ82" s="2">
        <v>198</v>
      </c>
      <c r="BA82" s="2">
        <v>114</v>
      </c>
      <c r="BB82" s="2">
        <v>31</v>
      </c>
      <c r="BC82" s="2">
        <v>7</v>
      </c>
      <c r="BD82" s="2">
        <v>7</v>
      </c>
      <c r="BE82" s="2">
        <v>14</v>
      </c>
      <c r="BF82" s="2">
        <v>51</v>
      </c>
      <c r="BG82" s="2">
        <v>95</v>
      </c>
      <c r="BH82" s="2">
        <v>51</v>
      </c>
      <c r="BI82" s="2">
        <v>29</v>
      </c>
    </row>
    <row r="83" spans="50:61" x14ac:dyDescent="0.25">
      <c r="AX83" s="19" t="s">
        <v>146</v>
      </c>
      <c r="AY83" s="2">
        <v>2</v>
      </c>
      <c r="AZ83" s="2">
        <v>0</v>
      </c>
      <c r="BA83" s="2">
        <v>1</v>
      </c>
      <c r="BB83" s="2">
        <v>0</v>
      </c>
      <c r="BC83" s="2">
        <v>0</v>
      </c>
      <c r="BD83" s="2">
        <v>1</v>
      </c>
      <c r="BE83" s="2">
        <v>0</v>
      </c>
      <c r="BF83" s="2">
        <v>4</v>
      </c>
      <c r="BG83" s="2">
        <v>13</v>
      </c>
      <c r="BH83" s="2">
        <v>1</v>
      </c>
      <c r="BI83" s="2">
        <v>0</v>
      </c>
    </row>
    <row r="84" spans="50:61" x14ac:dyDescent="0.25">
      <c r="AX84" s="19" t="s">
        <v>147</v>
      </c>
      <c r="AY84" s="2">
        <v>0</v>
      </c>
      <c r="AZ84" s="2">
        <v>0</v>
      </c>
      <c r="BA84" s="2">
        <v>9</v>
      </c>
      <c r="BB84" s="2">
        <v>0</v>
      </c>
      <c r="BC84" s="2">
        <v>0</v>
      </c>
      <c r="BD84" s="2">
        <v>0</v>
      </c>
      <c r="BE84" s="2">
        <v>0</v>
      </c>
      <c r="BF84" s="2">
        <v>0</v>
      </c>
      <c r="BG84" s="2">
        <v>0</v>
      </c>
      <c r="BH84" s="2">
        <v>0</v>
      </c>
      <c r="BI84" s="2">
        <v>1</v>
      </c>
    </row>
    <row r="85" spans="50:61" x14ac:dyDescent="0.25">
      <c r="AX85" s="19" t="s">
        <v>148</v>
      </c>
      <c r="AY85" s="2">
        <v>0</v>
      </c>
      <c r="AZ85" s="2">
        <v>0</v>
      </c>
      <c r="BA85" s="2">
        <v>0</v>
      </c>
      <c r="BB85" s="2">
        <v>0</v>
      </c>
      <c r="BC85" s="2">
        <v>0</v>
      </c>
      <c r="BD85" s="2">
        <v>0</v>
      </c>
      <c r="BE85" s="2">
        <v>0</v>
      </c>
      <c r="BF85" s="2">
        <v>0</v>
      </c>
      <c r="BG85" s="2">
        <v>0</v>
      </c>
      <c r="BH85" s="2">
        <v>0</v>
      </c>
      <c r="BI85" s="2">
        <v>0</v>
      </c>
    </row>
    <row r="86" spans="50:61" x14ac:dyDescent="0.25">
      <c r="AX86" s="19" t="s">
        <v>149</v>
      </c>
      <c r="AY86" s="2">
        <v>28</v>
      </c>
      <c r="AZ86" s="2">
        <v>25</v>
      </c>
      <c r="BA86" s="2">
        <v>14</v>
      </c>
      <c r="BB86" s="2">
        <v>33</v>
      </c>
      <c r="BC86" s="2">
        <v>7</v>
      </c>
      <c r="BD86" s="2">
        <v>2</v>
      </c>
      <c r="BE86" s="2">
        <v>0</v>
      </c>
      <c r="BF86" s="2">
        <v>5</v>
      </c>
      <c r="BG86" s="2">
        <v>11</v>
      </c>
      <c r="BH86" s="2">
        <v>13</v>
      </c>
      <c r="BI86" s="2">
        <v>44</v>
      </c>
    </row>
    <row r="87" spans="50:61" x14ac:dyDescent="0.25">
      <c r="AX87" s="19" t="s">
        <v>150</v>
      </c>
      <c r="AY87" s="2">
        <v>49</v>
      </c>
      <c r="AZ87" s="2">
        <v>27</v>
      </c>
      <c r="BA87" s="2">
        <v>3</v>
      </c>
      <c r="BB87" s="2">
        <v>9</v>
      </c>
      <c r="BC87" s="2">
        <v>11</v>
      </c>
      <c r="BD87" s="2">
        <v>66</v>
      </c>
      <c r="BE87" s="2">
        <v>42</v>
      </c>
      <c r="BF87" s="2">
        <v>12</v>
      </c>
      <c r="BG87" s="2">
        <v>0</v>
      </c>
      <c r="BH87" s="2">
        <v>1</v>
      </c>
      <c r="BI87" s="2">
        <v>29</v>
      </c>
    </row>
    <row r="88" spans="50:61" x14ac:dyDescent="0.25">
      <c r="AX88" s="19" t="s">
        <v>151</v>
      </c>
      <c r="AY88" s="2">
        <v>0</v>
      </c>
      <c r="AZ88" s="2">
        <v>0</v>
      </c>
      <c r="BA88" s="2">
        <v>2</v>
      </c>
      <c r="BB88" s="2">
        <v>13</v>
      </c>
      <c r="BC88" s="2">
        <v>5</v>
      </c>
      <c r="BD88" s="2">
        <v>2</v>
      </c>
      <c r="BE88" s="2">
        <v>13</v>
      </c>
      <c r="BF88" s="2">
        <v>9</v>
      </c>
      <c r="BG88" s="2">
        <v>2</v>
      </c>
      <c r="BH88" s="2">
        <v>7</v>
      </c>
      <c r="BI88" s="2">
        <v>17</v>
      </c>
    </row>
    <row r="89" spans="50:61" x14ac:dyDescent="0.25">
      <c r="AX89" s="19" t="s">
        <v>152</v>
      </c>
      <c r="AY89" s="2">
        <v>6</v>
      </c>
      <c r="AZ89" s="2">
        <v>17</v>
      </c>
      <c r="BA89" s="2">
        <v>9</v>
      </c>
      <c r="BB89" s="2">
        <v>0</v>
      </c>
      <c r="BC89" s="2">
        <v>0</v>
      </c>
      <c r="BD89" s="2">
        <v>2</v>
      </c>
      <c r="BE89" s="2">
        <v>2</v>
      </c>
      <c r="BF89" s="2">
        <v>4</v>
      </c>
      <c r="BG89" s="2">
        <v>7</v>
      </c>
      <c r="BH89" s="2">
        <v>4</v>
      </c>
      <c r="BI89" s="2">
        <v>11</v>
      </c>
    </row>
    <row r="90" spans="50:61" x14ac:dyDescent="0.25">
      <c r="AX90" s="19" t="s">
        <v>153</v>
      </c>
      <c r="AY90" s="2">
        <v>6</v>
      </c>
      <c r="AZ90" s="2">
        <v>21</v>
      </c>
      <c r="BA90" s="2">
        <v>5</v>
      </c>
      <c r="BB90" s="2">
        <v>9</v>
      </c>
      <c r="BC90" s="2">
        <v>16</v>
      </c>
      <c r="BD90" s="2">
        <v>7</v>
      </c>
      <c r="BE90" s="2">
        <v>5</v>
      </c>
      <c r="BF90" s="2">
        <v>7</v>
      </c>
      <c r="BG90" s="2">
        <v>1</v>
      </c>
      <c r="BH90" s="2">
        <v>7</v>
      </c>
      <c r="BI90" s="2">
        <v>7</v>
      </c>
    </row>
    <row r="91" spans="50:61" x14ac:dyDescent="0.25">
      <c r="AX91" s="19" t="s">
        <v>154</v>
      </c>
      <c r="AY91" s="2">
        <v>0</v>
      </c>
      <c r="AZ91" s="2">
        <v>3</v>
      </c>
      <c r="BA91" s="2">
        <v>0</v>
      </c>
      <c r="BB91" s="2">
        <v>0</v>
      </c>
      <c r="BC91" s="2">
        <v>0</v>
      </c>
      <c r="BD91" s="2">
        <v>0</v>
      </c>
      <c r="BE91" s="2">
        <v>3</v>
      </c>
      <c r="BF91" s="2">
        <v>1</v>
      </c>
      <c r="BG91" s="2">
        <v>2</v>
      </c>
      <c r="BH91" s="2">
        <v>1</v>
      </c>
      <c r="BI91" s="2">
        <v>4</v>
      </c>
    </row>
    <row r="92" spans="50:61" x14ac:dyDescent="0.25">
      <c r="AX92" s="19" t="s">
        <v>155</v>
      </c>
      <c r="AY92" s="2">
        <v>2</v>
      </c>
      <c r="AZ92" s="2">
        <v>1</v>
      </c>
      <c r="BA92" s="2">
        <v>2</v>
      </c>
      <c r="BB92" s="2">
        <v>0</v>
      </c>
      <c r="BC92" s="2">
        <v>1</v>
      </c>
      <c r="BD92" s="2">
        <v>0</v>
      </c>
      <c r="BE92" s="2">
        <v>0</v>
      </c>
      <c r="BF92" s="2">
        <v>0</v>
      </c>
      <c r="BG92" s="2">
        <v>3</v>
      </c>
      <c r="BH92" s="2">
        <v>0</v>
      </c>
      <c r="BI92" s="2">
        <v>3</v>
      </c>
    </row>
    <row r="93" spans="50:61" x14ac:dyDescent="0.25">
      <c r="AX93" s="19" t="s">
        <v>156</v>
      </c>
      <c r="AY93" s="2">
        <v>0</v>
      </c>
      <c r="AZ93" s="2">
        <v>0</v>
      </c>
      <c r="BA93" s="2">
        <v>0</v>
      </c>
      <c r="BB93" s="2">
        <v>0</v>
      </c>
      <c r="BC93" s="2">
        <v>0</v>
      </c>
      <c r="BD93" s="2">
        <v>0</v>
      </c>
      <c r="BE93" s="2">
        <v>0</v>
      </c>
      <c r="BF93" s="2">
        <v>0</v>
      </c>
      <c r="BG93" s="2">
        <v>0</v>
      </c>
      <c r="BH93" s="2">
        <v>0</v>
      </c>
      <c r="BI93" s="2">
        <v>0</v>
      </c>
    </row>
    <row r="94" spans="50:61" x14ac:dyDescent="0.25">
      <c r="AX94" s="19" t="s">
        <v>157</v>
      </c>
      <c r="AY94" s="2">
        <v>15</v>
      </c>
      <c r="AZ94" s="2">
        <v>0</v>
      </c>
      <c r="BA94" s="2">
        <v>4</v>
      </c>
      <c r="BB94" s="2">
        <v>7</v>
      </c>
      <c r="BC94" s="2">
        <v>0</v>
      </c>
      <c r="BD94" s="2">
        <v>0</v>
      </c>
      <c r="BE94" s="2">
        <v>19</v>
      </c>
      <c r="BF94" s="2">
        <v>11</v>
      </c>
      <c r="BG94" s="2">
        <v>3</v>
      </c>
      <c r="BH94" s="2">
        <v>11</v>
      </c>
      <c r="BI94" s="2">
        <v>5</v>
      </c>
    </row>
    <row r="95" spans="50:61" x14ac:dyDescent="0.25">
      <c r="AX95" s="19" t="s">
        <v>158</v>
      </c>
      <c r="AY95" s="2">
        <v>9</v>
      </c>
      <c r="AZ95" s="2">
        <v>0</v>
      </c>
      <c r="BA95" s="2">
        <v>4</v>
      </c>
      <c r="BB95" s="2">
        <v>2</v>
      </c>
      <c r="BC95" s="2">
        <v>0</v>
      </c>
      <c r="BD95" s="2">
        <v>0</v>
      </c>
      <c r="BE95" s="2">
        <v>3</v>
      </c>
      <c r="BF95" s="2">
        <v>14</v>
      </c>
      <c r="BG95" s="2">
        <v>2</v>
      </c>
      <c r="BH95" s="2">
        <v>1</v>
      </c>
      <c r="BI95" s="2">
        <v>0</v>
      </c>
    </row>
    <row r="96" spans="50:61" x14ac:dyDescent="0.25">
      <c r="AX96" s="19" t="s">
        <v>159</v>
      </c>
      <c r="AY96" s="2">
        <v>61</v>
      </c>
      <c r="AZ96" s="2">
        <v>152</v>
      </c>
      <c r="BA96" s="2">
        <v>74</v>
      </c>
      <c r="BB96" s="2">
        <v>54</v>
      </c>
      <c r="BC96" s="2">
        <v>104</v>
      </c>
      <c r="BD96" s="2">
        <v>51</v>
      </c>
      <c r="BE96" s="2">
        <v>82</v>
      </c>
      <c r="BF96" s="2">
        <v>114</v>
      </c>
      <c r="BG96" s="2">
        <v>114</v>
      </c>
      <c r="BH96" s="2">
        <v>39</v>
      </c>
      <c r="BI96" s="2">
        <v>99</v>
      </c>
    </row>
    <row r="97" spans="50:61" x14ac:dyDescent="0.25">
      <c r="AX97" s="19" t="s">
        <v>160</v>
      </c>
      <c r="AY97" s="2">
        <v>0</v>
      </c>
      <c r="AZ97" s="2">
        <v>9</v>
      </c>
      <c r="BA97" s="2">
        <v>9</v>
      </c>
      <c r="BB97" s="2">
        <v>0</v>
      </c>
      <c r="BC97" s="2">
        <v>0</v>
      </c>
      <c r="BD97" s="2">
        <v>3</v>
      </c>
      <c r="BE97" s="2">
        <v>2</v>
      </c>
      <c r="BF97" s="2">
        <v>1</v>
      </c>
      <c r="BG97" s="2">
        <v>5</v>
      </c>
      <c r="BH97" s="2">
        <v>0</v>
      </c>
      <c r="BI97" s="2">
        <v>2</v>
      </c>
    </row>
    <row r="98" spans="50:61" x14ac:dyDescent="0.25">
      <c r="AX98" s="19" t="s">
        <v>161</v>
      </c>
      <c r="AY98" s="2">
        <v>7</v>
      </c>
      <c r="AZ98" s="2">
        <v>2</v>
      </c>
      <c r="BA98" s="2">
        <v>6</v>
      </c>
      <c r="BB98" s="2">
        <v>5</v>
      </c>
      <c r="BC98" s="2">
        <v>0</v>
      </c>
      <c r="BD98" s="2">
        <v>14</v>
      </c>
      <c r="BE98" s="2">
        <v>2</v>
      </c>
      <c r="BF98" s="2">
        <v>5</v>
      </c>
      <c r="BG98" s="2">
        <v>3</v>
      </c>
      <c r="BH98" s="2">
        <v>3</v>
      </c>
      <c r="BI98" s="2">
        <v>7</v>
      </c>
    </row>
    <row r="99" spans="50:61" x14ac:dyDescent="0.25">
      <c r="AX99" s="19" t="s">
        <v>162</v>
      </c>
      <c r="AY99" s="2">
        <v>0</v>
      </c>
      <c r="AZ99" s="2">
        <v>0</v>
      </c>
      <c r="BA99" s="2">
        <v>0</v>
      </c>
      <c r="BB99" s="2">
        <v>0</v>
      </c>
      <c r="BC99" s="2">
        <v>1</v>
      </c>
      <c r="BD99" s="2">
        <v>0</v>
      </c>
      <c r="BE99" s="2">
        <v>0</v>
      </c>
      <c r="BF99" s="2">
        <v>0</v>
      </c>
      <c r="BG99" s="2">
        <v>0</v>
      </c>
      <c r="BH99" s="2">
        <v>0</v>
      </c>
      <c r="BI99" s="2">
        <v>0</v>
      </c>
    </row>
    <row r="100" spans="50:61" x14ac:dyDescent="0.25">
      <c r="AX100" s="19" t="s">
        <v>163</v>
      </c>
      <c r="AY100" s="2">
        <v>5</v>
      </c>
      <c r="AZ100" s="2">
        <v>23</v>
      </c>
      <c r="BA100" s="2">
        <v>10</v>
      </c>
      <c r="BB100" s="2">
        <v>46</v>
      </c>
      <c r="BC100" s="2">
        <v>4</v>
      </c>
      <c r="BD100" s="2">
        <v>12</v>
      </c>
      <c r="BE100" s="2">
        <v>55</v>
      </c>
      <c r="BF100" s="2">
        <v>28</v>
      </c>
      <c r="BG100" s="2">
        <v>23</v>
      </c>
      <c r="BH100" s="2">
        <v>18</v>
      </c>
      <c r="BI100" s="2">
        <v>62</v>
      </c>
    </row>
    <row r="101" spans="50:61" x14ac:dyDescent="0.25">
      <c r="AX101" s="19" t="s">
        <v>164</v>
      </c>
      <c r="AY101" s="2">
        <v>3</v>
      </c>
      <c r="AZ101" s="2">
        <v>3</v>
      </c>
      <c r="BA101" s="2">
        <v>7</v>
      </c>
      <c r="BB101" s="2">
        <v>13</v>
      </c>
      <c r="BC101" s="2">
        <v>1</v>
      </c>
      <c r="BD101" s="2">
        <v>13</v>
      </c>
      <c r="BE101" s="2">
        <v>43</v>
      </c>
      <c r="BF101" s="2">
        <v>20</v>
      </c>
      <c r="BG101" s="2">
        <v>21</v>
      </c>
      <c r="BH101" s="2">
        <v>6</v>
      </c>
      <c r="BI101" s="2">
        <v>12</v>
      </c>
    </row>
    <row r="102" spans="50:61" x14ac:dyDescent="0.25">
      <c r="AX102" s="19" t="s">
        <v>165</v>
      </c>
      <c r="AY102" s="2">
        <v>0</v>
      </c>
      <c r="AZ102" s="2">
        <v>6</v>
      </c>
      <c r="BA102" s="2">
        <v>4</v>
      </c>
      <c r="BB102" s="2">
        <v>1</v>
      </c>
      <c r="BC102" s="2">
        <v>0</v>
      </c>
      <c r="BD102" s="2">
        <v>0</v>
      </c>
      <c r="BE102" s="2">
        <v>0</v>
      </c>
      <c r="BF102" s="2">
        <v>5</v>
      </c>
      <c r="BG102" s="2">
        <v>0</v>
      </c>
      <c r="BH102" s="2">
        <v>3</v>
      </c>
      <c r="BI102" s="2">
        <v>2</v>
      </c>
    </row>
    <row r="103" spans="50:61" x14ac:dyDescent="0.25">
      <c r="AX103" s="19" t="s">
        <v>166</v>
      </c>
      <c r="AY103" s="2">
        <v>31</v>
      </c>
      <c r="AZ103" s="2">
        <v>7</v>
      </c>
      <c r="BA103" s="2">
        <v>7</v>
      </c>
      <c r="BB103" s="2">
        <v>6</v>
      </c>
      <c r="BC103" s="2">
        <v>34</v>
      </c>
      <c r="BD103" s="2">
        <v>48</v>
      </c>
      <c r="BE103" s="2">
        <v>84</v>
      </c>
      <c r="BF103" s="2">
        <v>38</v>
      </c>
      <c r="BG103" s="2">
        <v>25</v>
      </c>
      <c r="BH103" s="2">
        <v>35</v>
      </c>
      <c r="BI103" s="2">
        <v>5</v>
      </c>
    </row>
    <row r="104" spans="50:61" x14ac:dyDescent="0.25">
      <c r="AX104" s="19" t="s">
        <v>167</v>
      </c>
      <c r="AY104" s="2">
        <v>18</v>
      </c>
      <c r="AZ104" s="2">
        <v>25</v>
      </c>
      <c r="BA104" s="2">
        <v>13</v>
      </c>
      <c r="BB104" s="2">
        <v>12</v>
      </c>
      <c r="BC104" s="2">
        <v>22</v>
      </c>
      <c r="BD104" s="2">
        <v>8</v>
      </c>
      <c r="BE104" s="2">
        <v>48</v>
      </c>
      <c r="BF104" s="2">
        <v>20</v>
      </c>
      <c r="BG104" s="2">
        <v>28</v>
      </c>
      <c r="BH104" s="2">
        <v>17</v>
      </c>
      <c r="BI104" s="2">
        <v>10</v>
      </c>
    </row>
    <row r="105" spans="50:61" x14ac:dyDescent="0.25">
      <c r="AX105" s="19" t="s">
        <v>168</v>
      </c>
      <c r="AY105" s="2">
        <v>23</v>
      </c>
      <c r="AZ105" s="2">
        <v>4</v>
      </c>
      <c r="BA105" s="2">
        <v>0</v>
      </c>
      <c r="BB105" s="2">
        <v>0</v>
      </c>
      <c r="BC105" s="2">
        <v>7</v>
      </c>
      <c r="BD105" s="2">
        <v>37</v>
      </c>
      <c r="BE105" s="2">
        <v>40</v>
      </c>
      <c r="BF105" s="2">
        <v>66</v>
      </c>
      <c r="BG105" s="2">
        <v>52</v>
      </c>
      <c r="BH105" s="2">
        <v>12</v>
      </c>
      <c r="BI105" s="2">
        <v>5</v>
      </c>
    </row>
    <row r="106" spans="50:61" x14ac:dyDescent="0.25">
      <c r="AX106" s="19" t="s">
        <v>169</v>
      </c>
      <c r="AY106" s="2">
        <v>1</v>
      </c>
      <c r="AZ106" s="2">
        <v>23</v>
      </c>
      <c r="BA106" s="2">
        <v>5</v>
      </c>
      <c r="BB106" s="2">
        <v>2</v>
      </c>
      <c r="BC106" s="2">
        <v>2</v>
      </c>
      <c r="BD106" s="2">
        <v>0</v>
      </c>
      <c r="BE106" s="2">
        <v>3</v>
      </c>
      <c r="BF106" s="2">
        <v>1</v>
      </c>
      <c r="BG106" s="2">
        <v>8</v>
      </c>
      <c r="BH106" s="2">
        <v>8</v>
      </c>
      <c r="BI106" s="2">
        <v>0</v>
      </c>
    </row>
    <row r="107" spans="50:61" x14ac:dyDescent="0.25">
      <c r="AX107" s="19" t="s">
        <v>170</v>
      </c>
      <c r="AY107" s="2">
        <v>0</v>
      </c>
      <c r="AZ107" s="2">
        <v>2</v>
      </c>
      <c r="BA107" s="2">
        <v>4</v>
      </c>
      <c r="BB107" s="2">
        <v>0</v>
      </c>
      <c r="BC107" s="2">
        <v>4</v>
      </c>
      <c r="BD107" s="2">
        <v>1</v>
      </c>
      <c r="BE107" s="2">
        <v>5</v>
      </c>
      <c r="BF107" s="2">
        <v>5</v>
      </c>
      <c r="BG107" s="2">
        <v>5</v>
      </c>
      <c r="BH107" s="2">
        <v>2</v>
      </c>
      <c r="BI107" s="2">
        <v>4</v>
      </c>
    </row>
    <row r="108" spans="50:61" x14ac:dyDescent="0.25">
      <c r="AX108" s="19" t="s">
        <v>171</v>
      </c>
      <c r="AY108" s="2">
        <v>24</v>
      </c>
      <c r="AZ108" s="2">
        <v>19</v>
      </c>
      <c r="BA108" s="2">
        <v>19</v>
      </c>
      <c r="BB108" s="2">
        <v>33</v>
      </c>
      <c r="BC108" s="2">
        <v>18</v>
      </c>
      <c r="BD108" s="2">
        <v>47</v>
      </c>
      <c r="BE108" s="2">
        <v>10</v>
      </c>
      <c r="BF108" s="2">
        <v>27</v>
      </c>
      <c r="BG108" s="2">
        <v>29</v>
      </c>
      <c r="BH108" s="2">
        <v>27</v>
      </c>
      <c r="BI108" s="2">
        <v>57</v>
      </c>
    </row>
    <row r="109" spans="50:61" x14ac:dyDescent="0.25">
      <c r="AX109" s="19" t="s">
        <v>172</v>
      </c>
      <c r="AY109" s="2">
        <v>12</v>
      </c>
      <c r="AZ109" s="2">
        <v>0</v>
      </c>
      <c r="BA109" s="2">
        <v>3</v>
      </c>
      <c r="BB109" s="2">
        <v>1</v>
      </c>
      <c r="BC109" s="2">
        <v>0</v>
      </c>
      <c r="BD109" s="2">
        <v>0</v>
      </c>
      <c r="BE109" s="2">
        <v>0</v>
      </c>
      <c r="BF109" s="2">
        <v>0</v>
      </c>
      <c r="BG109" s="2">
        <v>7</v>
      </c>
      <c r="BH109" s="2">
        <v>2</v>
      </c>
      <c r="BI109" s="2">
        <v>0</v>
      </c>
    </row>
    <row r="110" spans="50:61" x14ac:dyDescent="0.25">
      <c r="AX110" s="19" t="s">
        <v>173</v>
      </c>
      <c r="AY110" s="2">
        <v>1</v>
      </c>
      <c r="AZ110" s="2">
        <v>1</v>
      </c>
      <c r="BA110" s="2">
        <v>0</v>
      </c>
      <c r="BB110" s="2">
        <v>1</v>
      </c>
      <c r="BC110" s="2">
        <v>3</v>
      </c>
      <c r="BD110" s="2">
        <v>1</v>
      </c>
      <c r="BE110" s="2">
        <v>1</v>
      </c>
      <c r="BF110" s="2">
        <v>0</v>
      </c>
      <c r="BG110" s="2">
        <v>1</v>
      </c>
      <c r="BH110" s="2">
        <v>2</v>
      </c>
      <c r="BI110" s="2">
        <v>1</v>
      </c>
    </row>
    <row r="111" spans="50:61" x14ac:dyDescent="0.25">
      <c r="AX111" s="19" t="s">
        <v>174</v>
      </c>
      <c r="AY111" s="2">
        <v>8</v>
      </c>
      <c r="AZ111" s="2">
        <v>37</v>
      </c>
      <c r="BA111" s="2">
        <v>33</v>
      </c>
      <c r="BB111" s="2">
        <v>20</v>
      </c>
      <c r="BC111" s="2">
        <v>13</v>
      </c>
      <c r="BD111" s="2">
        <v>5</v>
      </c>
      <c r="BE111" s="2">
        <v>22</v>
      </c>
      <c r="BF111" s="2">
        <v>19</v>
      </c>
      <c r="BG111" s="2">
        <v>5</v>
      </c>
      <c r="BH111" s="2">
        <v>20</v>
      </c>
      <c r="BI111" s="2">
        <v>9</v>
      </c>
    </row>
    <row r="112" spans="50:61" x14ac:dyDescent="0.25">
      <c r="AX112" s="19" t="s">
        <v>175</v>
      </c>
      <c r="AY112" s="2">
        <v>45</v>
      </c>
      <c r="AZ112" s="2">
        <v>33</v>
      </c>
      <c r="BA112" s="2">
        <v>79</v>
      </c>
      <c r="BB112" s="2">
        <v>43</v>
      </c>
      <c r="BC112" s="2">
        <v>13</v>
      </c>
      <c r="BD112" s="2">
        <v>28</v>
      </c>
      <c r="BE112" s="2">
        <v>89</v>
      </c>
      <c r="BF112" s="2">
        <v>41</v>
      </c>
      <c r="BG112" s="2">
        <v>32</v>
      </c>
      <c r="BH112" s="2">
        <v>80</v>
      </c>
      <c r="BI112" s="2">
        <v>51</v>
      </c>
    </row>
    <row r="113" spans="50:61" x14ac:dyDescent="0.25">
      <c r="AX113" s="19" t="s">
        <v>176</v>
      </c>
      <c r="AY113" s="2">
        <v>0</v>
      </c>
      <c r="AZ113" s="2">
        <v>29</v>
      </c>
      <c r="BA113" s="2">
        <v>64</v>
      </c>
      <c r="BB113" s="2">
        <v>3</v>
      </c>
      <c r="BC113" s="2">
        <v>25</v>
      </c>
      <c r="BD113" s="2">
        <v>26</v>
      </c>
      <c r="BE113" s="2">
        <v>41</v>
      </c>
      <c r="BF113" s="2">
        <v>28</v>
      </c>
      <c r="BG113" s="2">
        <v>65</v>
      </c>
      <c r="BH113" s="2">
        <v>24</v>
      </c>
      <c r="BI113" s="2">
        <v>40</v>
      </c>
    </row>
    <row r="114" spans="50:61" x14ac:dyDescent="0.25">
      <c r="AX114" s="19" t="s">
        <v>177</v>
      </c>
      <c r="AY114" s="2">
        <v>1</v>
      </c>
      <c r="AZ114" s="2">
        <v>1</v>
      </c>
      <c r="BA114" s="2">
        <v>4</v>
      </c>
      <c r="BB114" s="2">
        <v>2</v>
      </c>
      <c r="BC114" s="2">
        <v>0</v>
      </c>
      <c r="BD114" s="2">
        <v>3</v>
      </c>
      <c r="BE114" s="2">
        <v>2</v>
      </c>
      <c r="BF114" s="2">
        <v>0</v>
      </c>
      <c r="BG114" s="2">
        <v>1</v>
      </c>
      <c r="BH114" s="2">
        <v>0</v>
      </c>
      <c r="BI114" s="2">
        <v>3</v>
      </c>
    </row>
    <row r="115" spans="50:61" x14ac:dyDescent="0.25">
      <c r="AX115" s="19" t="s">
        <v>178</v>
      </c>
      <c r="AY115" s="2">
        <v>0</v>
      </c>
      <c r="AZ115" s="2">
        <v>14</v>
      </c>
      <c r="BA115" s="2">
        <v>3</v>
      </c>
      <c r="BB115" s="2">
        <v>2</v>
      </c>
      <c r="BC115" s="2">
        <v>0</v>
      </c>
      <c r="BD115" s="2">
        <v>1</v>
      </c>
      <c r="BE115" s="2">
        <v>18</v>
      </c>
      <c r="BF115" s="2">
        <v>3</v>
      </c>
      <c r="BG115" s="2">
        <v>29</v>
      </c>
      <c r="BH115" s="2">
        <v>7</v>
      </c>
      <c r="BI115" s="2">
        <v>6</v>
      </c>
    </row>
    <row r="116" spans="50:61" x14ac:dyDescent="0.25">
      <c r="AX116" s="19" t="s">
        <v>179</v>
      </c>
      <c r="AY116" s="2">
        <v>0</v>
      </c>
      <c r="AZ116" s="2">
        <v>2</v>
      </c>
      <c r="BA116" s="2">
        <v>3</v>
      </c>
      <c r="BB116" s="2">
        <v>0</v>
      </c>
      <c r="BC116" s="2">
        <v>1</v>
      </c>
      <c r="BD116" s="2">
        <v>1</v>
      </c>
      <c r="BE116" s="2">
        <v>2</v>
      </c>
      <c r="BF116" s="2">
        <v>8</v>
      </c>
      <c r="BG116" s="2">
        <v>5</v>
      </c>
      <c r="BH116" s="2">
        <v>6</v>
      </c>
      <c r="BI116" s="2">
        <v>3</v>
      </c>
    </row>
    <row r="117" spans="50:61" x14ac:dyDescent="0.25">
      <c r="AX117" s="19" t="s">
        <v>180</v>
      </c>
      <c r="AY117" s="2">
        <v>150</v>
      </c>
      <c r="AZ117" s="2">
        <v>243</v>
      </c>
      <c r="BA117" s="2">
        <v>191</v>
      </c>
      <c r="BB117" s="2">
        <v>71</v>
      </c>
      <c r="BC117" s="2">
        <v>78</v>
      </c>
      <c r="BD117" s="2">
        <v>52</v>
      </c>
      <c r="BE117" s="2">
        <v>175</v>
      </c>
      <c r="BF117" s="2">
        <v>122</v>
      </c>
      <c r="BG117" s="2">
        <v>171</v>
      </c>
      <c r="BH117" s="2">
        <v>153</v>
      </c>
      <c r="BI117" s="2">
        <v>148</v>
      </c>
    </row>
    <row r="118" spans="50:61" x14ac:dyDescent="0.25">
      <c r="AX118" s="19" t="s">
        <v>181</v>
      </c>
      <c r="AY118" s="2">
        <v>9</v>
      </c>
      <c r="AZ118" s="2">
        <v>0</v>
      </c>
      <c r="BA118" s="2">
        <v>0</v>
      </c>
      <c r="BB118" s="2">
        <v>6</v>
      </c>
      <c r="BC118" s="2">
        <v>0</v>
      </c>
      <c r="BD118" s="2">
        <v>0</v>
      </c>
      <c r="BE118" s="2">
        <v>0</v>
      </c>
      <c r="BF118" s="2">
        <v>3</v>
      </c>
      <c r="BG118" s="2">
        <v>4</v>
      </c>
      <c r="BH118" s="2">
        <v>5</v>
      </c>
      <c r="BI118" s="2">
        <v>0</v>
      </c>
    </row>
    <row r="119" spans="50:61" x14ac:dyDescent="0.25">
      <c r="AX119" s="19" t="s">
        <v>182</v>
      </c>
      <c r="AY119" s="2">
        <v>0</v>
      </c>
      <c r="AZ119" s="2">
        <v>1</v>
      </c>
      <c r="BA119" s="2">
        <v>0</v>
      </c>
      <c r="BB119" s="2">
        <v>2</v>
      </c>
      <c r="BC119" s="2">
        <v>2</v>
      </c>
      <c r="BD119" s="2">
        <v>1</v>
      </c>
      <c r="BE119" s="2">
        <v>0</v>
      </c>
      <c r="BF119" s="2">
        <v>0</v>
      </c>
      <c r="BG119" s="2">
        <v>1</v>
      </c>
      <c r="BH119" s="2">
        <v>2</v>
      </c>
      <c r="BI119" s="2">
        <v>1</v>
      </c>
    </row>
    <row r="120" spans="50:61" x14ac:dyDescent="0.25">
      <c r="AX120" s="19" t="s">
        <v>183</v>
      </c>
      <c r="AY120" s="2">
        <v>12</v>
      </c>
      <c r="AZ120" s="2">
        <v>36</v>
      </c>
      <c r="BA120" s="2">
        <v>21</v>
      </c>
      <c r="BB120" s="2">
        <v>47</v>
      </c>
      <c r="BC120" s="2">
        <v>18</v>
      </c>
      <c r="BD120" s="2">
        <v>55</v>
      </c>
      <c r="BE120" s="2">
        <v>89</v>
      </c>
      <c r="BF120" s="2">
        <v>58</v>
      </c>
      <c r="BG120" s="2">
        <v>27</v>
      </c>
      <c r="BH120" s="2">
        <v>37</v>
      </c>
      <c r="BI120" s="2">
        <v>32</v>
      </c>
    </row>
    <row r="121" spans="50:61" x14ac:dyDescent="0.25">
      <c r="AX121" s="19" t="s">
        <v>184</v>
      </c>
      <c r="AY121" s="2">
        <v>3</v>
      </c>
      <c r="AZ121" s="2">
        <v>0</v>
      </c>
      <c r="BA121" s="2">
        <v>0</v>
      </c>
      <c r="BB121" s="2">
        <v>2</v>
      </c>
      <c r="BC121" s="2">
        <v>0</v>
      </c>
      <c r="BD121" s="2">
        <v>0</v>
      </c>
      <c r="BE121" s="2">
        <v>0</v>
      </c>
      <c r="BF121" s="2">
        <v>0</v>
      </c>
      <c r="BG121" s="2">
        <v>0</v>
      </c>
      <c r="BH121" s="2">
        <v>0</v>
      </c>
      <c r="BI121" s="2">
        <v>0</v>
      </c>
    </row>
    <row r="122" spans="50:61" x14ac:dyDescent="0.25">
      <c r="AX122" s="19" t="s">
        <v>185</v>
      </c>
      <c r="AY122" s="2">
        <v>33</v>
      </c>
      <c r="AZ122" s="2">
        <v>15</v>
      </c>
      <c r="BA122" s="2">
        <v>36</v>
      </c>
      <c r="BB122" s="2">
        <v>12</v>
      </c>
      <c r="BC122" s="2">
        <v>12</v>
      </c>
      <c r="BD122" s="2">
        <v>8</v>
      </c>
      <c r="BE122" s="2">
        <v>38</v>
      </c>
      <c r="BF122" s="2">
        <v>47</v>
      </c>
      <c r="BG122" s="2">
        <v>17</v>
      </c>
      <c r="BH122" s="2">
        <v>3</v>
      </c>
      <c r="BI122" s="2">
        <v>9</v>
      </c>
    </row>
    <row r="123" spans="50:61" x14ac:dyDescent="0.25">
      <c r="AX123" s="19" t="s">
        <v>276</v>
      </c>
      <c r="AY123" s="2">
        <v>3</v>
      </c>
      <c r="AZ123" s="2">
        <v>4</v>
      </c>
      <c r="BA123" s="2">
        <v>25</v>
      </c>
      <c r="BB123" s="2">
        <v>12</v>
      </c>
      <c r="BC123" s="2">
        <v>1</v>
      </c>
      <c r="BD123" s="2">
        <v>7</v>
      </c>
      <c r="BE123" s="2">
        <v>14</v>
      </c>
      <c r="BF123" s="2">
        <v>17</v>
      </c>
      <c r="BG123" s="2">
        <v>4</v>
      </c>
      <c r="BH123" s="2">
        <v>10</v>
      </c>
      <c r="BI123" s="2">
        <v>8</v>
      </c>
    </row>
    <row r="124" spans="50:61" x14ac:dyDescent="0.25">
      <c r="AX124" s="19" t="s">
        <v>186</v>
      </c>
      <c r="AY124" s="2">
        <v>74</v>
      </c>
      <c r="AZ124" s="2">
        <v>71</v>
      </c>
      <c r="BA124" s="2">
        <v>91</v>
      </c>
      <c r="BB124" s="2">
        <v>55</v>
      </c>
      <c r="BC124" s="2">
        <v>180</v>
      </c>
      <c r="BD124" s="2">
        <v>99</v>
      </c>
      <c r="BE124" s="2">
        <v>290</v>
      </c>
      <c r="BF124" s="2">
        <v>95</v>
      </c>
      <c r="BG124" s="2">
        <v>98</v>
      </c>
      <c r="BH124" s="2">
        <v>249</v>
      </c>
      <c r="BI124" s="2">
        <v>102</v>
      </c>
    </row>
    <row r="125" spans="50:61" x14ac:dyDescent="0.25">
      <c r="AX125" s="19" t="s">
        <v>187</v>
      </c>
      <c r="AY125" s="2">
        <v>15</v>
      </c>
      <c r="AZ125" s="2">
        <v>35</v>
      </c>
      <c r="BA125" s="2">
        <v>43</v>
      </c>
      <c r="BB125" s="2">
        <v>13</v>
      </c>
      <c r="BC125" s="2">
        <v>22</v>
      </c>
      <c r="BD125" s="2">
        <v>23</v>
      </c>
      <c r="BE125" s="2">
        <v>49</v>
      </c>
      <c r="BF125" s="2">
        <v>23</v>
      </c>
      <c r="BG125" s="2">
        <v>47</v>
      </c>
      <c r="BH125" s="2">
        <v>50</v>
      </c>
      <c r="BI125" s="2">
        <v>40</v>
      </c>
    </row>
    <row r="126" spans="50:61" x14ac:dyDescent="0.25">
      <c r="AX126" s="19" t="s">
        <v>188</v>
      </c>
      <c r="AY126" s="2">
        <v>3</v>
      </c>
      <c r="AZ126" s="2">
        <v>2</v>
      </c>
      <c r="BA126" s="2">
        <v>3</v>
      </c>
      <c r="BB126" s="2">
        <v>4</v>
      </c>
      <c r="BC126" s="2">
        <v>2</v>
      </c>
      <c r="BD126" s="2">
        <v>0</v>
      </c>
      <c r="BE126" s="2">
        <v>4</v>
      </c>
      <c r="BF126" s="2">
        <v>8</v>
      </c>
      <c r="BG126" s="2">
        <v>1</v>
      </c>
      <c r="BH126" s="2">
        <v>6</v>
      </c>
      <c r="BI126" s="2">
        <v>2</v>
      </c>
    </row>
    <row r="127" spans="50:61" x14ac:dyDescent="0.25">
      <c r="AX127" s="19" t="s">
        <v>262</v>
      </c>
      <c r="AY127" s="2">
        <v>0</v>
      </c>
      <c r="AZ127" s="2">
        <v>2</v>
      </c>
      <c r="BA127" s="2">
        <v>0</v>
      </c>
      <c r="BB127" s="2">
        <v>1</v>
      </c>
      <c r="BC127" s="2">
        <v>4</v>
      </c>
      <c r="BD127" s="2">
        <v>1</v>
      </c>
      <c r="BE127" s="2">
        <v>1</v>
      </c>
      <c r="BF127" s="2">
        <v>1</v>
      </c>
      <c r="BG127" s="2">
        <v>1</v>
      </c>
      <c r="BH127" s="2">
        <v>0</v>
      </c>
      <c r="BI127" s="2">
        <v>0</v>
      </c>
    </row>
    <row r="128" spans="50:61" x14ac:dyDescent="0.25">
      <c r="AX128" s="19" t="s">
        <v>189</v>
      </c>
      <c r="AY128" s="2">
        <v>1</v>
      </c>
      <c r="AZ128" s="2">
        <v>5</v>
      </c>
      <c r="BA128" s="2">
        <v>18</v>
      </c>
      <c r="BB128" s="2">
        <v>3</v>
      </c>
      <c r="BC128" s="2">
        <v>4</v>
      </c>
      <c r="BD128" s="2">
        <v>2</v>
      </c>
      <c r="BE128" s="2">
        <v>11</v>
      </c>
      <c r="BF128" s="2">
        <v>14</v>
      </c>
      <c r="BG128" s="2">
        <v>8</v>
      </c>
      <c r="BH128" s="2">
        <v>1</v>
      </c>
      <c r="BI128" s="2">
        <v>2</v>
      </c>
    </row>
    <row r="129" spans="50:64" x14ac:dyDescent="0.25">
      <c r="AX129" s="19" t="s">
        <v>190</v>
      </c>
      <c r="AY129" s="2">
        <v>41</v>
      </c>
      <c r="AZ129" s="2">
        <v>26</v>
      </c>
      <c r="BA129" s="2">
        <v>17</v>
      </c>
      <c r="BB129" s="2">
        <v>55</v>
      </c>
      <c r="BC129" s="2">
        <v>42</v>
      </c>
      <c r="BD129" s="2">
        <v>42</v>
      </c>
      <c r="BE129" s="2">
        <v>24</v>
      </c>
      <c r="BF129" s="2">
        <v>13</v>
      </c>
      <c r="BG129" s="2">
        <v>31</v>
      </c>
      <c r="BH129" s="2">
        <v>14</v>
      </c>
      <c r="BI129" s="2">
        <v>29</v>
      </c>
    </row>
    <row r="130" spans="50:64" x14ac:dyDescent="0.25">
      <c r="AX130" s="19" t="s">
        <v>191</v>
      </c>
      <c r="AY130" s="2">
        <v>45</v>
      </c>
      <c r="AZ130" s="2">
        <v>36</v>
      </c>
      <c r="BA130" s="2">
        <v>65</v>
      </c>
      <c r="BB130" s="2">
        <v>10</v>
      </c>
      <c r="BC130" s="2">
        <v>7</v>
      </c>
      <c r="BD130" s="2">
        <v>36</v>
      </c>
      <c r="BE130" s="2">
        <v>49</v>
      </c>
      <c r="BF130" s="2">
        <v>51</v>
      </c>
      <c r="BG130" s="2">
        <v>51</v>
      </c>
      <c r="BH130" s="2">
        <v>77</v>
      </c>
      <c r="BI130" s="2">
        <v>22</v>
      </c>
    </row>
    <row r="131" spans="50:64" x14ac:dyDescent="0.25">
      <c r="AX131" s="19" t="s">
        <v>192</v>
      </c>
      <c r="AY131" s="2">
        <v>3</v>
      </c>
      <c r="AZ131" s="2">
        <v>7</v>
      </c>
      <c r="BA131" s="2">
        <v>9</v>
      </c>
      <c r="BB131" s="2">
        <v>0</v>
      </c>
      <c r="BC131" s="2">
        <v>2</v>
      </c>
      <c r="BD131" s="2">
        <v>15</v>
      </c>
      <c r="BE131" s="2">
        <v>10</v>
      </c>
      <c r="BF131" s="2">
        <v>34</v>
      </c>
      <c r="BG131" s="2">
        <v>2</v>
      </c>
      <c r="BH131" s="2">
        <v>35</v>
      </c>
      <c r="BI131" s="2">
        <v>12</v>
      </c>
    </row>
    <row r="132" spans="50:64" x14ac:dyDescent="0.25">
      <c r="AX132" s="19" t="s">
        <v>193</v>
      </c>
      <c r="AY132" s="2">
        <v>7</v>
      </c>
      <c r="AZ132" s="2">
        <v>13</v>
      </c>
      <c r="BA132" s="2">
        <v>7</v>
      </c>
      <c r="BB132" s="2">
        <v>7</v>
      </c>
      <c r="BC132" s="2">
        <v>5</v>
      </c>
      <c r="BD132" s="2">
        <v>5</v>
      </c>
      <c r="BE132" s="2">
        <v>21</v>
      </c>
      <c r="BF132" s="2">
        <v>10</v>
      </c>
      <c r="BG132" s="2">
        <v>3</v>
      </c>
      <c r="BH132" s="2">
        <v>9</v>
      </c>
      <c r="BI132" s="2">
        <v>7</v>
      </c>
    </row>
    <row r="133" spans="50:64" x14ac:dyDescent="0.25">
      <c r="AX133" s="19" t="s">
        <v>194</v>
      </c>
      <c r="AY133" s="2">
        <v>5</v>
      </c>
      <c r="AZ133" s="2">
        <v>4</v>
      </c>
      <c r="BA133" s="2">
        <v>0</v>
      </c>
      <c r="BB133" s="2">
        <v>8</v>
      </c>
      <c r="BC133" s="2">
        <v>1</v>
      </c>
      <c r="BD133" s="2">
        <v>2</v>
      </c>
      <c r="BE133" s="2">
        <v>1</v>
      </c>
      <c r="BF133" s="2">
        <v>3</v>
      </c>
      <c r="BG133" s="2">
        <v>3</v>
      </c>
      <c r="BH133" s="2">
        <v>0</v>
      </c>
      <c r="BI133" s="2">
        <v>2</v>
      </c>
    </row>
    <row r="134" spans="50:64" x14ac:dyDescent="0.25">
      <c r="AX134" s="19" t="s">
        <v>195</v>
      </c>
      <c r="AY134" s="2">
        <v>0</v>
      </c>
      <c r="AZ134" s="2">
        <v>0</v>
      </c>
      <c r="BA134" s="2">
        <v>0</v>
      </c>
      <c r="BB134" s="2">
        <v>0</v>
      </c>
      <c r="BC134" s="2">
        <v>0</v>
      </c>
      <c r="BD134" s="2">
        <v>0</v>
      </c>
      <c r="BE134" s="2">
        <v>0</v>
      </c>
      <c r="BF134" s="2">
        <v>0</v>
      </c>
      <c r="BG134" s="2">
        <v>0</v>
      </c>
      <c r="BH134" s="2">
        <v>0</v>
      </c>
      <c r="BI134" s="2">
        <v>0</v>
      </c>
    </row>
    <row r="135" spans="50:64" x14ac:dyDescent="0.25">
      <c r="AX135" s="19" t="s">
        <v>196</v>
      </c>
      <c r="AY135" s="2">
        <v>46</v>
      </c>
      <c r="AZ135" s="2">
        <v>42</v>
      </c>
      <c r="BA135" s="2">
        <v>54</v>
      </c>
      <c r="BB135" s="2">
        <v>38</v>
      </c>
      <c r="BC135" s="2">
        <v>19</v>
      </c>
      <c r="BD135" s="2">
        <v>46</v>
      </c>
      <c r="BE135" s="2">
        <v>27</v>
      </c>
      <c r="BF135" s="2">
        <v>30</v>
      </c>
      <c r="BG135" s="2">
        <v>56</v>
      </c>
      <c r="BH135" s="2">
        <v>13</v>
      </c>
      <c r="BI135" s="2">
        <v>106</v>
      </c>
    </row>
    <row r="136" spans="50:64" x14ac:dyDescent="0.25">
      <c r="AX136" s="19" t="s">
        <v>197</v>
      </c>
      <c r="AY136" s="2">
        <v>200</v>
      </c>
      <c r="AZ136" s="2">
        <v>103</v>
      </c>
      <c r="BA136" s="2">
        <v>151</v>
      </c>
      <c r="BB136" s="2">
        <v>66</v>
      </c>
      <c r="BC136" s="2">
        <v>98</v>
      </c>
      <c r="BD136" s="2">
        <v>97</v>
      </c>
      <c r="BE136" s="2">
        <v>219</v>
      </c>
      <c r="BF136" s="2">
        <v>272</v>
      </c>
      <c r="BG136" s="2">
        <v>141</v>
      </c>
      <c r="BH136" s="2">
        <v>151</v>
      </c>
      <c r="BI136" s="2">
        <v>140</v>
      </c>
    </row>
    <row r="137" spans="50:64" x14ac:dyDescent="0.25">
      <c r="AX137" s="19" t="s">
        <v>198</v>
      </c>
      <c r="AY137" s="2">
        <v>69</v>
      </c>
      <c r="AZ137" s="2">
        <v>48</v>
      </c>
      <c r="BA137" s="2">
        <v>35</v>
      </c>
      <c r="BB137" s="2">
        <v>12</v>
      </c>
      <c r="BC137" s="2">
        <v>21</v>
      </c>
      <c r="BD137" s="2">
        <v>25</v>
      </c>
      <c r="BE137" s="2">
        <v>46</v>
      </c>
      <c r="BF137" s="2">
        <v>67</v>
      </c>
      <c r="BG137" s="2">
        <v>76</v>
      </c>
      <c r="BH137" s="2">
        <v>40</v>
      </c>
      <c r="BI137" s="2">
        <v>49</v>
      </c>
    </row>
    <row r="138" spans="50:64" x14ac:dyDescent="0.25">
      <c r="AX138" s="19" t="s">
        <v>199</v>
      </c>
      <c r="AY138" s="2">
        <v>10</v>
      </c>
      <c r="AZ138" s="2">
        <v>9</v>
      </c>
      <c r="BA138" s="2">
        <v>0</v>
      </c>
      <c r="BB138" s="2">
        <v>20</v>
      </c>
      <c r="BC138" s="2">
        <v>1</v>
      </c>
      <c r="BD138" s="2">
        <v>9</v>
      </c>
      <c r="BE138" s="2">
        <v>5</v>
      </c>
      <c r="BF138" s="2">
        <v>14</v>
      </c>
      <c r="BG138" s="2">
        <v>2</v>
      </c>
      <c r="BH138" s="2">
        <v>5</v>
      </c>
      <c r="BI138" s="2">
        <v>0</v>
      </c>
    </row>
    <row r="139" spans="50:64" x14ac:dyDescent="0.25">
      <c r="AX139" s="19" t="s">
        <v>200</v>
      </c>
      <c r="AY139" s="2">
        <v>0</v>
      </c>
      <c r="AZ139" s="2">
        <v>0</v>
      </c>
      <c r="BA139" s="2">
        <v>0</v>
      </c>
      <c r="BB139" s="2">
        <v>0</v>
      </c>
      <c r="BC139" s="2">
        <v>0</v>
      </c>
      <c r="BD139" s="2">
        <v>0</v>
      </c>
      <c r="BE139" s="2">
        <v>0</v>
      </c>
      <c r="BF139" s="2">
        <v>0</v>
      </c>
      <c r="BG139" s="2">
        <v>0</v>
      </c>
      <c r="BH139" s="2">
        <v>0</v>
      </c>
      <c r="BI139" s="2">
        <v>0</v>
      </c>
    </row>
    <row r="140" spans="50:64" x14ac:dyDescent="0.25">
      <c r="AX140" s="19" t="s">
        <v>201</v>
      </c>
      <c r="AY140" s="2">
        <v>73</v>
      </c>
      <c r="AZ140" s="2">
        <v>126</v>
      </c>
      <c r="BA140" s="2">
        <v>102</v>
      </c>
      <c r="BB140" s="2">
        <v>37</v>
      </c>
      <c r="BC140" s="2">
        <v>52</v>
      </c>
      <c r="BD140" s="2">
        <v>44</v>
      </c>
      <c r="BE140" s="2">
        <v>59</v>
      </c>
      <c r="BF140" s="2">
        <v>98</v>
      </c>
      <c r="BG140" s="2">
        <v>74</v>
      </c>
      <c r="BH140" s="2">
        <v>106</v>
      </c>
      <c r="BI140" s="2">
        <v>76</v>
      </c>
    </row>
    <row r="142" spans="50:64" x14ac:dyDescent="0.25">
      <c r="AY142" s="27" t="s">
        <v>50</v>
      </c>
      <c r="AZ142" s="27" t="s">
        <v>51</v>
      </c>
      <c r="BA142" s="27" t="s">
        <v>52</v>
      </c>
      <c r="BB142" s="27" t="s">
        <v>53</v>
      </c>
      <c r="BC142" s="27" t="s">
        <v>54</v>
      </c>
      <c r="BD142" s="27" t="s">
        <v>55</v>
      </c>
      <c r="BE142" s="27" t="s">
        <v>56</v>
      </c>
      <c r="BF142" s="27" t="s">
        <v>57</v>
      </c>
      <c r="BG142" s="27" t="s">
        <v>58</v>
      </c>
      <c r="BH142" s="27" t="s">
        <v>59</v>
      </c>
      <c r="BI142" s="27" t="s">
        <v>60</v>
      </c>
      <c r="BJ142" s="27" t="s">
        <v>61</v>
      </c>
      <c r="BK142" s="27" t="s">
        <v>62</v>
      </c>
      <c r="BL142" s="27" t="s">
        <v>63</v>
      </c>
    </row>
    <row r="143" spans="50:64" x14ac:dyDescent="0.25">
      <c r="AY143">
        <f t="shared" ref="AY143:BD143" si="15">IF(COUNTIF(AY7:AY140,"&gt;0")=0,"",COUNTIF(AY7:AY140,"&gt;0"))</f>
        <v>92</v>
      </c>
      <c r="AZ143">
        <f t="shared" si="15"/>
        <v>105</v>
      </c>
      <c r="BA143">
        <f t="shared" si="15"/>
        <v>92</v>
      </c>
      <c r="BB143">
        <f t="shared" si="15"/>
        <v>98</v>
      </c>
      <c r="BC143">
        <f t="shared" si="15"/>
        <v>92</v>
      </c>
      <c r="BD143">
        <f t="shared" si="15"/>
        <v>87</v>
      </c>
      <c r="BE143">
        <f t="shared" ref="BE143:BL143" si="16">IF(COUNTIF(BE7:BE140,"&gt;0")=0,"",COUNTIF(BE7:BE140,"&gt;0"))</f>
        <v>97</v>
      </c>
      <c r="BF143">
        <f t="shared" si="16"/>
        <v>101</v>
      </c>
      <c r="BG143">
        <f t="shared" si="16"/>
        <v>105</v>
      </c>
      <c r="BH143">
        <f t="shared" si="16"/>
        <v>103</v>
      </c>
      <c r="BI143">
        <f t="shared" si="16"/>
        <v>102</v>
      </c>
      <c r="BJ143" t="str">
        <f t="shared" si="16"/>
        <v/>
      </c>
      <c r="BK143" t="str">
        <f t="shared" si="16"/>
        <v/>
      </c>
      <c r="BL143" t="str">
        <f t="shared" si="16"/>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2"/>
  <sheetViews>
    <sheetView workbookViewId="0">
      <selection activeCell="X82" sqref="X76:X82"/>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35" t="s">
        <v>294</v>
      </c>
      <c r="C1" s="135"/>
      <c r="D1" s="38"/>
      <c r="E1" s="136" t="s">
        <v>296</v>
      </c>
      <c r="F1" s="136"/>
      <c r="G1" s="136"/>
      <c r="H1" s="136"/>
      <c r="I1" s="136"/>
      <c r="J1" s="136"/>
      <c r="K1" s="136"/>
      <c r="L1" s="136"/>
      <c r="M1" s="136"/>
      <c r="N1" s="136"/>
      <c r="O1" s="136"/>
      <c r="P1" s="136"/>
      <c r="Q1" s="136"/>
      <c r="R1" s="136"/>
      <c r="S1" s="136"/>
      <c r="T1" s="136"/>
      <c r="U1" s="38"/>
      <c r="W1" s="135" t="s">
        <v>278</v>
      </c>
      <c r="X1" s="135"/>
      <c r="Y1" s="135"/>
      <c r="Z1" s="135"/>
      <c r="AB1" s="135" t="s">
        <v>279</v>
      </c>
      <c r="AC1" s="135"/>
      <c r="AD1" s="135"/>
      <c r="AE1" s="135"/>
    </row>
    <row r="2" spans="1:31" x14ac:dyDescent="0.25">
      <c r="J2" s="44"/>
      <c r="K2" s="44"/>
      <c r="L2" s="44"/>
      <c r="M2" s="44"/>
      <c r="N2" s="44"/>
      <c r="O2" s="44"/>
      <c r="P2" s="44"/>
      <c r="Q2" s="44"/>
      <c r="R2" s="44"/>
      <c r="S2" s="44"/>
      <c r="T2" s="44"/>
      <c r="U2" s="44"/>
    </row>
    <row r="3" spans="1:31" x14ac:dyDescent="0.25">
      <c r="B3" s="18" t="s">
        <v>46</v>
      </c>
      <c r="C3" t="s" vm="2">
        <v>259</v>
      </c>
      <c r="E3" s="18" t="s">
        <v>46</v>
      </c>
      <c r="F3" t="s" vm="2">
        <v>259</v>
      </c>
      <c r="M3" t="s">
        <v>326</v>
      </c>
      <c r="N3" t="s">
        <v>47</v>
      </c>
      <c r="O3" t="s">
        <v>2</v>
      </c>
      <c r="P3" t="s">
        <v>277</v>
      </c>
      <c r="Q3" t="s">
        <v>3</v>
      </c>
      <c r="R3" t="s">
        <v>267</v>
      </c>
      <c r="S3" t="s">
        <v>275</v>
      </c>
      <c r="T3" t="s">
        <v>295</v>
      </c>
      <c r="W3" s="18" t="s">
        <v>46</v>
      </c>
      <c r="X3" t="s" vm="2">
        <v>259</v>
      </c>
      <c r="AB3" s="18" t="s">
        <v>46</v>
      </c>
      <c r="AC3" t="s" vm="2">
        <v>259</v>
      </c>
    </row>
    <row r="4" spans="1:31" x14ac:dyDescent="0.25">
      <c r="M4" s="21" t="s">
        <v>50</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43</v>
      </c>
      <c r="C5" t="s">
        <v>42</v>
      </c>
      <c r="E5" s="18" t="s">
        <v>42</v>
      </c>
      <c r="F5" s="18" t="s">
        <v>48</v>
      </c>
      <c r="M5" s="20" t="s">
        <v>51</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43</v>
      </c>
      <c r="X5" t="s">
        <v>42</v>
      </c>
      <c r="Z5" s="10">
        <f>MAX(X6:X1048576)</f>
        <v>12</v>
      </c>
      <c r="AB5" s="18" t="s">
        <v>43</v>
      </c>
      <c r="AC5" t="s">
        <v>42</v>
      </c>
      <c r="AE5" s="10">
        <f>COUNTIF(AC6:AC1048576,"0")</f>
        <v>8</v>
      </c>
    </row>
    <row r="6" spans="1:31" x14ac:dyDescent="0.25">
      <c r="B6" s="19" t="s">
        <v>44</v>
      </c>
      <c r="C6" s="2">
        <v>25</v>
      </c>
      <c r="D6" s="2"/>
      <c r="E6" s="18" t="s">
        <v>43</v>
      </c>
      <c r="F6" t="s">
        <v>2</v>
      </c>
      <c r="G6" t="s">
        <v>263</v>
      </c>
      <c r="H6" t="s">
        <v>49</v>
      </c>
      <c r="I6" t="s">
        <v>264</v>
      </c>
      <c r="J6" t="s">
        <v>265</v>
      </c>
      <c r="K6" t="s">
        <v>45</v>
      </c>
      <c r="M6" s="20" t="s">
        <v>52</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268</v>
      </c>
      <c r="X6" s="2">
        <v>2</v>
      </c>
      <c r="Z6" s="10">
        <f>MATCH(Z5,X6:X1048576,0)</f>
        <v>37</v>
      </c>
      <c r="AB6" s="19" t="s">
        <v>268</v>
      </c>
      <c r="AC6" s="2">
        <v>2</v>
      </c>
      <c r="AE6" s="10">
        <f>COUNTA(AC6:AC1048576)</f>
        <v>77</v>
      </c>
    </row>
    <row r="7" spans="1:31" x14ac:dyDescent="0.25">
      <c r="B7" s="19" t="s">
        <v>280</v>
      </c>
      <c r="C7" s="2">
        <v>30</v>
      </c>
      <c r="D7" s="2"/>
      <c r="E7" s="19" t="s">
        <v>50</v>
      </c>
      <c r="F7" s="2">
        <v>0</v>
      </c>
      <c r="G7" s="2">
        <v>13</v>
      </c>
      <c r="H7" s="2">
        <v>8</v>
      </c>
      <c r="I7" s="2">
        <v>2</v>
      </c>
      <c r="J7" s="2">
        <v>2</v>
      </c>
      <c r="K7" s="2">
        <v>25</v>
      </c>
      <c r="L7" s="2"/>
      <c r="M7" s="20" t="s">
        <v>53</v>
      </c>
      <c r="N7">
        <f t="shared" si="4"/>
        <v>17</v>
      </c>
      <c r="O7">
        <f t="shared" si="5"/>
        <v>0</v>
      </c>
      <c r="P7">
        <f t="shared" si="6"/>
        <v>11</v>
      </c>
      <c r="Q7">
        <f t="shared" si="0"/>
        <v>3</v>
      </c>
      <c r="R7">
        <f t="shared" si="1"/>
        <v>2</v>
      </c>
      <c r="S7">
        <f t="shared" si="2"/>
        <v>1</v>
      </c>
      <c r="T7">
        <f t="shared" si="3"/>
        <v>3</v>
      </c>
      <c r="W7" s="19" t="s">
        <v>269</v>
      </c>
      <c r="X7" s="2">
        <v>2</v>
      </c>
      <c r="Z7" s="10" t="str">
        <f>INDEX(W6:W1048576,Z6,0)</f>
        <v>08/01/19</v>
      </c>
      <c r="AB7" s="19" t="s">
        <v>269</v>
      </c>
      <c r="AC7" s="2">
        <v>2</v>
      </c>
      <c r="AE7" s="22">
        <f>AE5/AE6</f>
        <v>0.1038961038961039</v>
      </c>
    </row>
    <row r="8" spans="1:31" x14ac:dyDescent="0.25">
      <c r="B8" s="19" t="s">
        <v>281</v>
      </c>
      <c r="C8" s="2">
        <v>15</v>
      </c>
      <c r="E8" s="19" t="s">
        <v>59</v>
      </c>
      <c r="F8" s="2">
        <v>0</v>
      </c>
      <c r="G8" s="2">
        <v>11</v>
      </c>
      <c r="H8" s="2">
        <v>9</v>
      </c>
      <c r="I8" s="2">
        <v>4</v>
      </c>
      <c r="J8" s="2">
        <v>1</v>
      </c>
      <c r="K8" s="2">
        <v>25</v>
      </c>
      <c r="L8" s="2"/>
      <c r="M8" s="20" t="s">
        <v>54</v>
      </c>
      <c r="N8">
        <f t="shared" si="4"/>
        <v>17</v>
      </c>
      <c r="O8">
        <f t="shared" si="5"/>
        <v>1</v>
      </c>
      <c r="P8">
        <f t="shared" si="6"/>
        <v>4</v>
      </c>
      <c r="Q8">
        <f t="shared" si="0"/>
        <v>10</v>
      </c>
      <c r="R8">
        <f t="shared" si="1"/>
        <v>2</v>
      </c>
      <c r="S8">
        <f t="shared" si="2"/>
        <v>0</v>
      </c>
      <c r="T8">
        <f t="shared" si="3"/>
        <v>2</v>
      </c>
      <c r="W8" s="19" t="s">
        <v>270</v>
      </c>
      <c r="X8" s="2">
        <v>3</v>
      </c>
      <c r="AB8" s="19" t="s">
        <v>270</v>
      </c>
      <c r="AC8" s="2">
        <v>3</v>
      </c>
    </row>
    <row r="9" spans="1:31" x14ac:dyDescent="0.25">
      <c r="B9" s="19" t="s">
        <v>282</v>
      </c>
      <c r="C9" s="2">
        <v>17</v>
      </c>
      <c r="E9" s="19" t="s">
        <v>60</v>
      </c>
      <c r="F9" s="2">
        <v>0</v>
      </c>
      <c r="G9" s="2">
        <v>7</v>
      </c>
      <c r="H9" s="2">
        <v>8</v>
      </c>
      <c r="I9" s="2">
        <v>2</v>
      </c>
      <c r="J9" s="2">
        <v>0</v>
      </c>
      <c r="K9" s="2">
        <v>17</v>
      </c>
      <c r="M9" s="20" t="s">
        <v>55</v>
      </c>
      <c r="N9">
        <f t="shared" si="4"/>
        <v>38</v>
      </c>
      <c r="O9">
        <f>VLOOKUP(M9, $E$7:$K$1048576, 2,FALSE)</f>
        <v>0</v>
      </c>
      <c r="P9">
        <f t="shared" si="6"/>
        <v>30</v>
      </c>
      <c r="Q9">
        <f t="shared" si="0"/>
        <v>6</v>
      </c>
      <c r="R9">
        <f t="shared" si="1"/>
        <v>2</v>
      </c>
      <c r="S9">
        <f t="shared" si="2"/>
        <v>0</v>
      </c>
      <c r="T9">
        <f t="shared" si="3"/>
        <v>2</v>
      </c>
      <c r="W9" s="19" t="s">
        <v>271</v>
      </c>
      <c r="X9" s="2">
        <v>3</v>
      </c>
      <c r="AB9" s="19" t="s">
        <v>271</v>
      </c>
      <c r="AC9" s="2">
        <v>3</v>
      </c>
    </row>
    <row r="10" spans="1:31" x14ac:dyDescent="0.25">
      <c r="B10" s="19" t="s">
        <v>283</v>
      </c>
      <c r="C10" s="2">
        <v>17</v>
      </c>
      <c r="E10" s="19" t="s">
        <v>51</v>
      </c>
      <c r="F10" s="2">
        <v>0</v>
      </c>
      <c r="G10" s="2">
        <v>18</v>
      </c>
      <c r="H10" s="2">
        <v>8</v>
      </c>
      <c r="I10" s="2">
        <v>2</v>
      </c>
      <c r="J10" s="2">
        <v>2</v>
      </c>
      <c r="K10" s="2">
        <v>30</v>
      </c>
      <c r="M10" s="20" t="s">
        <v>56</v>
      </c>
      <c r="N10">
        <f t="shared" si="4"/>
        <v>35</v>
      </c>
      <c r="O10">
        <f t="shared" si="5"/>
        <v>0</v>
      </c>
      <c r="P10">
        <f t="shared" si="6"/>
        <v>23</v>
      </c>
      <c r="Q10">
        <f t="shared" si="0"/>
        <v>10</v>
      </c>
      <c r="R10">
        <f t="shared" si="1"/>
        <v>2</v>
      </c>
      <c r="S10">
        <f t="shared" si="2"/>
        <v>0</v>
      </c>
      <c r="T10">
        <f t="shared" si="3"/>
        <v>2</v>
      </c>
      <c r="W10" s="19" t="s">
        <v>272</v>
      </c>
      <c r="X10" s="2">
        <v>3</v>
      </c>
      <c r="AB10" s="19" t="s">
        <v>272</v>
      </c>
      <c r="AC10" s="2">
        <v>3</v>
      </c>
    </row>
    <row r="11" spans="1:31" x14ac:dyDescent="0.25">
      <c r="B11" s="19" t="s">
        <v>284</v>
      </c>
      <c r="C11" s="2">
        <v>38</v>
      </c>
      <c r="E11" s="19" t="s">
        <v>52</v>
      </c>
      <c r="F11" s="2">
        <v>0</v>
      </c>
      <c r="G11" s="2">
        <v>3</v>
      </c>
      <c r="H11" s="2">
        <v>4</v>
      </c>
      <c r="I11" s="2">
        <v>4</v>
      </c>
      <c r="J11" s="2">
        <v>4</v>
      </c>
      <c r="K11" s="2">
        <v>15</v>
      </c>
      <c r="M11" s="20" t="s">
        <v>57</v>
      </c>
      <c r="N11">
        <f t="shared" si="4"/>
        <v>25</v>
      </c>
      <c r="O11">
        <f t="shared" si="5"/>
        <v>0</v>
      </c>
      <c r="P11">
        <f t="shared" si="6"/>
        <v>7</v>
      </c>
      <c r="Q11">
        <f t="shared" si="0"/>
        <v>16</v>
      </c>
      <c r="R11">
        <f t="shared" si="1"/>
        <v>1</v>
      </c>
      <c r="S11">
        <f t="shared" si="2"/>
        <v>1</v>
      </c>
      <c r="T11">
        <f t="shared" si="3"/>
        <v>2</v>
      </c>
      <c r="W11" s="19" t="s">
        <v>273</v>
      </c>
      <c r="X11" s="2">
        <v>8</v>
      </c>
      <c r="AB11" s="19" t="s">
        <v>273</v>
      </c>
      <c r="AC11" s="2">
        <v>8</v>
      </c>
    </row>
    <row r="12" spans="1:31" x14ac:dyDescent="0.25">
      <c r="B12" s="19" t="s">
        <v>285</v>
      </c>
      <c r="C12" s="2">
        <v>35</v>
      </c>
      <c r="E12" s="19" t="s">
        <v>53</v>
      </c>
      <c r="F12" s="2">
        <v>0</v>
      </c>
      <c r="G12" s="2">
        <v>11</v>
      </c>
      <c r="H12" s="2">
        <v>3</v>
      </c>
      <c r="I12" s="2">
        <v>2</v>
      </c>
      <c r="J12" s="2">
        <v>1</v>
      </c>
      <c r="K12" s="2">
        <v>17</v>
      </c>
      <c r="M12" s="20" t="s">
        <v>58</v>
      </c>
      <c r="N12">
        <f t="shared" si="4"/>
        <v>13</v>
      </c>
      <c r="O12">
        <f t="shared" si="5"/>
        <v>0</v>
      </c>
      <c r="P12">
        <f t="shared" si="6"/>
        <v>6</v>
      </c>
      <c r="Q12">
        <f t="shared" si="0"/>
        <v>3</v>
      </c>
      <c r="R12">
        <f>VLOOKUP(M12, $E$7:$K$1048576, 5,FALSE)</f>
        <v>3</v>
      </c>
      <c r="S12">
        <f t="shared" si="2"/>
        <v>1</v>
      </c>
      <c r="T12">
        <f t="shared" si="3"/>
        <v>4</v>
      </c>
      <c r="W12" s="19" t="s">
        <v>274</v>
      </c>
      <c r="X12" s="2">
        <v>4</v>
      </c>
      <c r="AB12" s="19" t="s">
        <v>274</v>
      </c>
      <c r="AC12" s="2">
        <v>4</v>
      </c>
    </row>
    <row r="13" spans="1:31" x14ac:dyDescent="0.25">
      <c r="B13" s="19" t="s">
        <v>286</v>
      </c>
      <c r="C13" s="2">
        <v>25</v>
      </c>
      <c r="E13" s="19" t="s">
        <v>54</v>
      </c>
      <c r="F13" s="2">
        <v>1</v>
      </c>
      <c r="G13" s="2">
        <v>4</v>
      </c>
      <c r="H13" s="2">
        <v>10</v>
      </c>
      <c r="I13" s="2">
        <v>2</v>
      </c>
      <c r="J13" s="2">
        <v>0</v>
      </c>
      <c r="K13" s="2">
        <v>17</v>
      </c>
      <c r="M13" s="20" t="s">
        <v>59</v>
      </c>
      <c r="N13">
        <f t="shared" si="4"/>
        <v>25</v>
      </c>
      <c r="O13">
        <f t="shared" si="5"/>
        <v>0</v>
      </c>
      <c r="P13">
        <f t="shared" si="6"/>
        <v>11</v>
      </c>
      <c r="Q13">
        <f t="shared" si="0"/>
        <v>9</v>
      </c>
      <c r="R13">
        <f t="shared" si="1"/>
        <v>4</v>
      </c>
      <c r="S13">
        <f t="shared" si="2"/>
        <v>1</v>
      </c>
      <c r="T13">
        <f t="shared" si="3"/>
        <v>5</v>
      </c>
      <c r="W13" s="19" t="s">
        <v>330</v>
      </c>
      <c r="X13" s="2">
        <v>7</v>
      </c>
      <c r="AB13" s="19" t="s">
        <v>330</v>
      </c>
      <c r="AC13" s="2">
        <v>7</v>
      </c>
    </row>
    <row r="14" spans="1:31" x14ac:dyDescent="0.25">
      <c r="B14" s="19" t="s">
        <v>287</v>
      </c>
      <c r="C14" s="2">
        <v>13</v>
      </c>
      <c r="E14" s="19" t="s">
        <v>55</v>
      </c>
      <c r="F14" s="2">
        <v>0</v>
      </c>
      <c r="G14" s="2">
        <v>30</v>
      </c>
      <c r="H14" s="2">
        <v>6</v>
      </c>
      <c r="I14" s="2">
        <v>2</v>
      </c>
      <c r="J14" s="2">
        <v>0</v>
      </c>
      <c r="K14" s="2">
        <v>38</v>
      </c>
      <c r="M14" s="20" t="s">
        <v>60</v>
      </c>
      <c r="N14">
        <f t="shared" si="4"/>
        <v>17</v>
      </c>
      <c r="O14">
        <f t="shared" si="5"/>
        <v>0</v>
      </c>
      <c r="P14">
        <f t="shared" si="6"/>
        <v>7</v>
      </c>
      <c r="Q14">
        <f t="shared" si="0"/>
        <v>8</v>
      </c>
      <c r="R14">
        <f t="shared" si="1"/>
        <v>2</v>
      </c>
      <c r="S14">
        <f t="shared" si="2"/>
        <v>0</v>
      </c>
      <c r="T14">
        <f t="shared" si="3"/>
        <v>2</v>
      </c>
      <c r="W14" s="19" t="s">
        <v>331</v>
      </c>
      <c r="X14" s="2">
        <v>3</v>
      </c>
      <c r="AB14" s="19" t="s">
        <v>331</v>
      </c>
      <c r="AC14" s="2">
        <v>3</v>
      </c>
    </row>
    <row r="15" spans="1:31" x14ac:dyDescent="0.25">
      <c r="B15" s="19" t="s">
        <v>288</v>
      </c>
      <c r="C15" s="2">
        <v>25</v>
      </c>
      <c r="E15" s="19" t="s">
        <v>56</v>
      </c>
      <c r="F15" s="2">
        <v>0</v>
      </c>
      <c r="G15" s="2">
        <v>23</v>
      </c>
      <c r="H15" s="2">
        <v>10</v>
      </c>
      <c r="I15" s="2">
        <v>2</v>
      </c>
      <c r="J15" s="2">
        <v>0</v>
      </c>
      <c r="K15" s="2">
        <v>35</v>
      </c>
      <c r="M15" s="20" t="s">
        <v>61</v>
      </c>
      <c r="N15" t="e">
        <f t="shared" si="4"/>
        <v>#N/A</v>
      </c>
      <c r="O15" t="e">
        <f t="shared" si="5"/>
        <v>#N/A</v>
      </c>
      <c r="P15" t="e">
        <f t="shared" si="6"/>
        <v>#N/A</v>
      </c>
      <c r="Q15" t="e">
        <f t="shared" si="0"/>
        <v>#N/A</v>
      </c>
      <c r="R15" t="e">
        <f t="shared" si="1"/>
        <v>#N/A</v>
      </c>
      <c r="S15" t="e">
        <f t="shared" si="2"/>
        <v>#N/A</v>
      </c>
      <c r="T15" t="e">
        <f t="shared" si="3"/>
        <v>#N/A</v>
      </c>
      <c r="W15" s="19" t="s">
        <v>332</v>
      </c>
      <c r="X15" s="2">
        <v>3</v>
      </c>
      <c r="AB15" s="19" t="s">
        <v>332</v>
      </c>
      <c r="AC15" s="2">
        <v>3</v>
      </c>
    </row>
    <row r="16" spans="1:31" x14ac:dyDescent="0.25">
      <c r="B16" s="19" t="s">
        <v>289</v>
      </c>
      <c r="C16" s="2">
        <v>17</v>
      </c>
      <c r="E16" s="19" t="s">
        <v>57</v>
      </c>
      <c r="F16" s="2">
        <v>0</v>
      </c>
      <c r="G16" s="2">
        <v>7</v>
      </c>
      <c r="H16" s="2">
        <v>16</v>
      </c>
      <c r="I16" s="2">
        <v>1</v>
      </c>
      <c r="J16" s="2">
        <v>1</v>
      </c>
      <c r="K16" s="2">
        <v>25</v>
      </c>
      <c r="M16" s="20" t="s">
        <v>62</v>
      </c>
      <c r="N16" t="e">
        <f t="shared" si="4"/>
        <v>#N/A</v>
      </c>
      <c r="O16" t="e">
        <f t="shared" si="5"/>
        <v>#N/A</v>
      </c>
      <c r="P16" t="e">
        <f t="shared" si="6"/>
        <v>#N/A</v>
      </c>
      <c r="Q16" t="e">
        <f t="shared" si="0"/>
        <v>#N/A</v>
      </c>
      <c r="R16" t="e">
        <f t="shared" si="1"/>
        <v>#N/A</v>
      </c>
      <c r="S16" t="e">
        <f t="shared" si="2"/>
        <v>#N/A</v>
      </c>
      <c r="T16" t="e">
        <f t="shared" si="3"/>
        <v>#N/A</v>
      </c>
      <c r="W16" s="19" t="s">
        <v>333</v>
      </c>
      <c r="X16" s="2">
        <v>2</v>
      </c>
      <c r="AB16" s="19" t="s">
        <v>333</v>
      </c>
      <c r="AC16" s="2">
        <v>2</v>
      </c>
    </row>
    <row r="17" spans="2:29" x14ac:dyDescent="0.25">
      <c r="B17" s="19" t="s">
        <v>45</v>
      </c>
      <c r="C17" s="2">
        <v>257</v>
      </c>
      <c r="E17" s="19" t="s">
        <v>58</v>
      </c>
      <c r="F17" s="2">
        <v>0</v>
      </c>
      <c r="G17" s="2">
        <v>6</v>
      </c>
      <c r="H17" s="2">
        <v>3</v>
      </c>
      <c r="I17" s="2">
        <v>3</v>
      </c>
      <c r="J17" s="2">
        <v>1</v>
      </c>
      <c r="K17" s="2">
        <v>13</v>
      </c>
      <c r="M17" s="20" t="s">
        <v>63</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334</v>
      </c>
      <c r="X17" s="2">
        <v>1</v>
      </c>
      <c r="AB17" s="19" t="s">
        <v>334</v>
      </c>
      <c r="AC17" s="2">
        <v>1</v>
      </c>
    </row>
    <row r="18" spans="2:29" x14ac:dyDescent="0.25">
      <c r="E18" s="19" t="s">
        <v>45</v>
      </c>
      <c r="F18" s="2">
        <v>1</v>
      </c>
      <c r="G18" s="2">
        <v>133</v>
      </c>
      <c r="H18" s="2">
        <v>85</v>
      </c>
      <c r="I18" s="2">
        <v>26</v>
      </c>
      <c r="J18" s="2">
        <v>12</v>
      </c>
      <c r="K18" s="2">
        <v>257</v>
      </c>
      <c r="W18" s="19" t="s">
        <v>335</v>
      </c>
      <c r="X18" s="2">
        <v>5</v>
      </c>
      <c r="AB18" s="19" t="s">
        <v>335</v>
      </c>
      <c r="AC18" s="2">
        <v>5</v>
      </c>
    </row>
    <row r="19" spans="2:29" x14ac:dyDescent="0.25">
      <c r="W19" s="19" t="s">
        <v>336</v>
      </c>
      <c r="X19" s="2">
        <v>9</v>
      </c>
      <c r="AB19" s="19" t="s">
        <v>336</v>
      </c>
      <c r="AC19" s="2">
        <v>9</v>
      </c>
    </row>
    <row r="20" spans="2:29" x14ac:dyDescent="0.25">
      <c r="W20" s="19" t="s">
        <v>344</v>
      </c>
      <c r="X20" s="2">
        <v>2</v>
      </c>
      <c r="AB20" s="19" t="s">
        <v>344</v>
      </c>
      <c r="AC20" s="2">
        <v>2</v>
      </c>
    </row>
    <row r="21" spans="2:29" x14ac:dyDescent="0.25">
      <c r="W21" s="19" t="s">
        <v>345</v>
      </c>
      <c r="X21" s="2">
        <v>3</v>
      </c>
      <c r="AB21" s="19" t="s">
        <v>345</v>
      </c>
      <c r="AC21" s="2">
        <v>3</v>
      </c>
    </row>
    <row r="22" spans="2:29" x14ac:dyDescent="0.25">
      <c r="W22" s="19" t="s">
        <v>346</v>
      </c>
      <c r="X22" s="2">
        <v>2</v>
      </c>
      <c r="AB22" s="19" t="s">
        <v>346</v>
      </c>
      <c r="AC22" s="2">
        <v>2</v>
      </c>
    </row>
    <row r="23" spans="2:29" x14ac:dyDescent="0.25">
      <c r="W23" s="19" t="s">
        <v>347</v>
      </c>
      <c r="X23" s="2">
        <v>3</v>
      </c>
      <c r="AB23" s="19" t="s">
        <v>347</v>
      </c>
      <c r="AC23" s="2">
        <v>3</v>
      </c>
    </row>
    <row r="24" spans="2:29" x14ac:dyDescent="0.25">
      <c r="W24" s="19" t="s">
        <v>348</v>
      </c>
      <c r="X24" s="2">
        <v>2</v>
      </c>
      <c r="AB24" s="19" t="s">
        <v>348</v>
      </c>
      <c r="AC24" s="2">
        <v>2</v>
      </c>
    </row>
    <row r="25" spans="2:29" x14ac:dyDescent="0.25">
      <c r="W25" s="19" t="s">
        <v>349</v>
      </c>
      <c r="X25" s="2">
        <v>1</v>
      </c>
      <c r="AB25" s="19" t="s">
        <v>349</v>
      </c>
      <c r="AC25" s="2">
        <v>1</v>
      </c>
    </row>
    <row r="26" spans="2:29" x14ac:dyDescent="0.25">
      <c r="W26" s="19" t="s">
        <v>350</v>
      </c>
      <c r="X26" s="2">
        <v>2</v>
      </c>
      <c r="AB26" s="19" t="s">
        <v>350</v>
      </c>
      <c r="AC26" s="2">
        <v>2</v>
      </c>
    </row>
    <row r="27" spans="2:29" x14ac:dyDescent="0.25">
      <c r="W27" s="19" t="s">
        <v>352</v>
      </c>
      <c r="X27" s="2">
        <v>0</v>
      </c>
      <c r="AB27" s="19" t="s">
        <v>352</v>
      </c>
      <c r="AC27" s="2">
        <v>0</v>
      </c>
    </row>
    <row r="28" spans="2:29" x14ac:dyDescent="0.25">
      <c r="W28" s="19" t="s">
        <v>353</v>
      </c>
      <c r="X28" s="2">
        <v>0</v>
      </c>
      <c r="AB28" s="19" t="s">
        <v>353</v>
      </c>
      <c r="AC28" s="2">
        <v>0</v>
      </c>
    </row>
    <row r="29" spans="2:29" x14ac:dyDescent="0.25">
      <c r="W29" s="19" t="s">
        <v>354</v>
      </c>
      <c r="X29" s="2">
        <v>3</v>
      </c>
      <c r="AB29" s="19" t="s">
        <v>354</v>
      </c>
      <c r="AC29" s="2">
        <v>3</v>
      </c>
    </row>
    <row r="30" spans="2:29" x14ac:dyDescent="0.25">
      <c r="W30" s="19" t="s">
        <v>355</v>
      </c>
      <c r="X30" s="2">
        <v>3</v>
      </c>
      <c r="AB30" s="19" t="s">
        <v>355</v>
      </c>
      <c r="AC30" s="2">
        <v>3</v>
      </c>
    </row>
    <row r="31" spans="2:29" x14ac:dyDescent="0.25">
      <c r="W31" s="19" t="s">
        <v>356</v>
      </c>
      <c r="X31" s="2">
        <v>2</v>
      </c>
      <c r="AB31" s="19" t="s">
        <v>356</v>
      </c>
      <c r="AC31" s="2">
        <v>2</v>
      </c>
    </row>
    <row r="32" spans="2:29" x14ac:dyDescent="0.25">
      <c r="W32" s="19" t="s">
        <v>357</v>
      </c>
      <c r="X32" s="2">
        <v>3</v>
      </c>
      <c r="AB32" s="19" t="s">
        <v>357</v>
      </c>
      <c r="AC32" s="2">
        <v>3</v>
      </c>
    </row>
    <row r="33" spans="23:29" x14ac:dyDescent="0.25">
      <c r="W33" s="19" t="s">
        <v>358</v>
      </c>
      <c r="X33" s="2">
        <v>6</v>
      </c>
      <c r="AB33" s="19" t="s">
        <v>358</v>
      </c>
      <c r="AC33" s="2">
        <v>6</v>
      </c>
    </row>
    <row r="34" spans="23:29" x14ac:dyDescent="0.25">
      <c r="W34" s="19" t="s">
        <v>360</v>
      </c>
      <c r="X34" s="2">
        <v>7</v>
      </c>
      <c r="AB34" s="19" t="s">
        <v>360</v>
      </c>
      <c r="AC34" s="2">
        <v>7</v>
      </c>
    </row>
    <row r="35" spans="23:29" x14ac:dyDescent="0.25">
      <c r="W35" s="19" t="s">
        <v>361</v>
      </c>
      <c r="X35" s="2">
        <v>1</v>
      </c>
      <c r="AB35" s="19" t="s">
        <v>361</v>
      </c>
      <c r="AC35" s="2">
        <v>1</v>
      </c>
    </row>
    <row r="36" spans="23:29" x14ac:dyDescent="0.25">
      <c r="W36" s="19" t="s">
        <v>362</v>
      </c>
      <c r="X36" s="2">
        <v>5</v>
      </c>
      <c r="AB36" s="19" t="s">
        <v>362</v>
      </c>
      <c r="AC36" s="2">
        <v>5</v>
      </c>
    </row>
    <row r="37" spans="23:29" x14ac:dyDescent="0.25">
      <c r="W37" s="19" t="s">
        <v>363</v>
      </c>
      <c r="X37" s="2">
        <v>1</v>
      </c>
      <c r="AB37" s="19" t="s">
        <v>363</v>
      </c>
      <c r="AC37" s="2">
        <v>1</v>
      </c>
    </row>
    <row r="38" spans="23:29" x14ac:dyDescent="0.25">
      <c r="W38" s="19" t="s">
        <v>364</v>
      </c>
      <c r="X38" s="2">
        <v>0</v>
      </c>
      <c r="AB38" s="19" t="s">
        <v>364</v>
      </c>
      <c r="AC38" s="2">
        <v>0</v>
      </c>
    </row>
    <row r="39" spans="23:29" x14ac:dyDescent="0.25">
      <c r="W39" s="19" t="s">
        <v>365</v>
      </c>
      <c r="X39" s="2">
        <v>0</v>
      </c>
      <c r="AB39" s="19" t="s">
        <v>365</v>
      </c>
      <c r="AC39" s="2">
        <v>0</v>
      </c>
    </row>
    <row r="40" spans="23:29" x14ac:dyDescent="0.25">
      <c r="W40" s="19" t="s">
        <v>366</v>
      </c>
      <c r="X40" s="2">
        <v>3</v>
      </c>
      <c r="AB40" s="19" t="s">
        <v>366</v>
      </c>
      <c r="AC40" s="2">
        <v>3</v>
      </c>
    </row>
    <row r="41" spans="23:29" x14ac:dyDescent="0.25">
      <c r="W41" s="19" t="s">
        <v>387</v>
      </c>
      <c r="X41" s="2">
        <v>9</v>
      </c>
      <c r="AB41" s="19" t="s">
        <v>387</v>
      </c>
      <c r="AC41" s="2">
        <v>9</v>
      </c>
    </row>
    <row r="42" spans="23:29" x14ac:dyDescent="0.25">
      <c r="W42" s="19" t="s">
        <v>388</v>
      </c>
      <c r="X42" s="2">
        <v>12</v>
      </c>
      <c r="AB42" s="19" t="s">
        <v>388</v>
      </c>
      <c r="AC42" s="2">
        <v>12</v>
      </c>
    </row>
    <row r="43" spans="23:29" x14ac:dyDescent="0.25">
      <c r="W43" s="19" t="s">
        <v>389</v>
      </c>
      <c r="X43" s="2">
        <v>2</v>
      </c>
      <c r="AB43" s="19" t="s">
        <v>389</v>
      </c>
      <c r="AC43" s="2">
        <v>2</v>
      </c>
    </row>
    <row r="44" spans="23:29" x14ac:dyDescent="0.25">
      <c r="W44" s="19" t="s">
        <v>390</v>
      </c>
      <c r="X44" s="2">
        <v>5</v>
      </c>
      <c r="AB44" s="19" t="s">
        <v>390</v>
      </c>
      <c r="AC44" s="2">
        <v>5</v>
      </c>
    </row>
    <row r="45" spans="23:29" x14ac:dyDescent="0.25">
      <c r="W45" s="19" t="s">
        <v>391</v>
      </c>
      <c r="X45" s="2">
        <v>3</v>
      </c>
      <c r="AB45" s="19" t="s">
        <v>391</v>
      </c>
      <c r="AC45" s="2">
        <v>3</v>
      </c>
    </row>
    <row r="46" spans="23:29" x14ac:dyDescent="0.25">
      <c r="W46" s="19" t="s">
        <v>392</v>
      </c>
      <c r="X46" s="2">
        <v>2</v>
      </c>
      <c r="AB46" s="19" t="s">
        <v>392</v>
      </c>
      <c r="AC46" s="2">
        <v>2</v>
      </c>
    </row>
    <row r="47" spans="23:29" x14ac:dyDescent="0.25">
      <c r="W47" s="19" t="s">
        <v>393</v>
      </c>
      <c r="X47" s="2">
        <v>5</v>
      </c>
      <c r="AB47" s="19" t="s">
        <v>393</v>
      </c>
      <c r="AC47" s="2">
        <v>5</v>
      </c>
    </row>
    <row r="48" spans="23:29" x14ac:dyDescent="0.25">
      <c r="W48" s="19" t="s">
        <v>396</v>
      </c>
      <c r="X48" s="2">
        <v>6</v>
      </c>
      <c r="AB48" s="19" t="s">
        <v>396</v>
      </c>
      <c r="AC48" s="2">
        <v>6</v>
      </c>
    </row>
    <row r="49" spans="23:29" x14ac:dyDescent="0.25">
      <c r="W49" s="19" t="s">
        <v>397</v>
      </c>
      <c r="X49" s="2">
        <v>1</v>
      </c>
      <c r="AB49" s="19" t="s">
        <v>397</v>
      </c>
      <c r="AC49" s="2">
        <v>1</v>
      </c>
    </row>
    <row r="50" spans="23:29" x14ac:dyDescent="0.25">
      <c r="W50" s="19" t="s">
        <v>398</v>
      </c>
      <c r="X50" s="2">
        <v>8</v>
      </c>
      <c r="AB50" s="19" t="s">
        <v>398</v>
      </c>
      <c r="AC50" s="2">
        <v>8</v>
      </c>
    </row>
    <row r="51" spans="23:29" x14ac:dyDescent="0.25">
      <c r="W51" s="19" t="s">
        <v>399</v>
      </c>
      <c r="X51" s="2">
        <v>3</v>
      </c>
      <c r="AB51" s="19" t="s">
        <v>399</v>
      </c>
      <c r="AC51" s="2">
        <v>3</v>
      </c>
    </row>
    <row r="52" spans="23:29" x14ac:dyDescent="0.25">
      <c r="W52" s="19" t="s">
        <v>400</v>
      </c>
      <c r="X52" s="2">
        <v>6</v>
      </c>
      <c r="AB52" s="19" t="s">
        <v>400</v>
      </c>
      <c r="AC52" s="2">
        <v>6</v>
      </c>
    </row>
    <row r="53" spans="23:29" x14ac:dyDescent="0.25">
      <c r="W53" s="19" t="s">
        <v>401</v>
      </c>
      <c r="X53" s="2">
        <v>5</v>
      </c>
      <c r="AB53" s="19" t="s">
        <v>401</v>
      </c>
      <c r="AC53" s="2">
        <v>5</v>
      </c>
    </row>
    <row r="54" spans="23:29" x14ac:dyDescent="0.25">
      <c r="W54" s="19" t="s">
        <v>402</v>
      </c>
      <c r="X54" s="2">
        <v>6</v>
      </c>
      <c r="AB54" s="19" t="s">
        <v>402</v>
      </c>
      <c r="AC54" s="2">
        <v>6</v>
      </c>
    </row>
    <row r="55" spans="23:29" x14ac:dyDescent="0.25">
      <c r="W55" s="19" t="s">
        <v>404</v>
      </c>
      <c r="X55" s="2">
        <v>6</v>
      </c>
      <c r="AB55" s="19" t="s">
        <v>404</v>
      </c>
      <c r="AC55" s="2">
        <v>6</v>
      </c>
    </row>
    <row r="56" spans="23:29" x14ac:dyDescent="0.25">
      <c r="W56" s="19" t="s">
        <v>405</v>
      </c>
      <c r="X56" s="2">
        <v>3</v>
      </c>
      <c r="AB56" s="19" t="s">
        <v>405</v>
      </c>
      <c r="AC56" s="2">
        <v>3</v>
      </c>
    </row>
    <row r="57" spans="23:29" x14ac:dyDescent="0.25">
      <c r="W57" s="19" t="s">
        <v>406</v>
      </c>
      <c r="X57" s="2">
        <v>1</v>
      </c>
      <c r="AB57" s="19" t="s">
        <v>406</v>
      </c>
      <c r="AC57" s="2">
        <v>1</v>
      </c>
    </row>
    <row r="58" spans="23:29" x14ac:dyDescent="0.25">
      <c r="W58" s="19" t="s">
        <v>407</v>
      </c>
      <c r="X58" s="2">
        <v>2</v>
      </c>
      <c r="AB58" s="19" t="s">
        <v>407</v>
      </c>
      <c r="AC58" s="2">
        <v>2</v>
      </c>
    </row>
    <row r="59" spans="23:29" x14ac:dyDescent="0.25">
      <c r="W59" s="19" t="s">
        <v>408</v>
      </c>
      <c r="X59" s="2">
        <v>2</v>
      </c>
      <c r="AB59" s="19" t="s">
        <v>408</v>
      </c>
      <c r="AC59" s="2">
        <v>2</v>
      </c>
    </row>
    <row r="60" spans="23:29" x14ac:dyDescent="0.25">
      <c r="W60" s="19" t="s">
        <v>409</v>
      </c>
      <c r="X60" s="2">
        <v>5</v>
      </c>
      <c r="AB60" s="19" t="s">
        <v>409</v>
      </c>
      <c r="AC60" s="2">
        <v>5</v>
      </c>
    </row>
    <row r="61" spans="23:29" x14ac:dyDescent="0.25">
      <c r="W61" s="19" t="s">
        <v>410</v>
      </c>
      <c r="X61" s="2">
        <v>6</v>
      </c>
      <c r="AB61" s="19" t="s">
        <v>410</v>
      </c>
      <c r="AC61" s="2">
        <v>6</v>
      </c>
    </row>
    <row r="62" spans="23:29" x14ac:dyDescent="0.25">
      <c r="W62" s="19" t="s">
        <v>414</v>
      </c>
      <c r="X62" s="2">
        <v>0</v>
      </c>
      <c r="AB62" s="19" t="s">
        <v>414</v>
      </c>
      <c r="AC62" s="2">
        <v>0</v>
      </c>
    </row>
    <row r="63" spans="23:29" x14ac:dyDescent="0.25">
      <c r="W63" s="19" t="s">
        <v>415</v>
      </c>
      <c r="X63" s="2">
        <v>2</v>
      </c>
      <c r="AB63" s="19" t="s">
        <v>415</v>
      </c>
      <c r="AC63" s="2">
        <v>2</v>
      </c>
    </row>
    <row r="64" spans="23:29" x14ac:dyDescent="0.25">
      <c r="W64" s="19" t="s">
        <v>416</v>
      </c>
      <c r="X64" s="2">
        <v>2</v>
      </c>
      <c r="AB64" s="19" t="s">
        <v>416</v>
      </c>
      <c r="AC64" s="2">
        <v>2</v>
      </c>
    </row>
    <row r="65" spans="23:29" x14ac:dyDescent="0.25">
      <c r="W65" s="19" t="s">
        <v>417</v>
      </c>
      <c r="X65" s="2">
        <v>0</v>
      </c>
      <c r="AB65" s="19" t="s">
        <v>417</v>
      </c>
      <c r="AC65" s="2">
        <v>0</v>
      </c>
    </row>
    <row r="66" spans="23:29" x14ac:dyDescent="0.25">
      <c r="W66" s="19" t="s">
        <v>418</v>
      </c>
      <c r="X66" s="2">
        <v>1</v>
      </c>
      <c r="AB66" s="19" t="s">
        <v>418</v>
      </c>
      <c r="AC66" s="2">
        <v>1</v>
      </c>
    </row>
    <row r="67" spans="23:29" x14ac:dyDescent="0.25">
      <c r="W67" s="19" t="s">
        <v>419</v>
      </c>
      <c r="X67" s="2">
        <v>3</v>
      </c>
      <c r="AB67" s="19" t="s">
        <v>419</v>
      </c>
      <c r="AC67" s="2">
        <v>3</v>
      </c>
    </row>
    <row r="68" spans="23:29" x14ac:dyDescent="0.25">
      <c r="W68" s="19" t="s">
        <v>420</v>
      </c>
      <c r="X68" s="2">
        <v>5</v>
      </c>
      <c r="AB68" s="19" t="s">
        <v>420</v>
      </c>
      <c r="AC68" s="2">
        <v>5</v>
      </c>
    </row>
    <row r="69" spans="23:29" x14ac:dyDescent="0.25">
      <c r="W69" s="19" t="s">
        <v>422</v>
      </c>
      <c r="X69" s="2">
        <v>8</v>
      </c>
      <c r="AB69" s="19" t="s">
        <v>422</v>
      </c>
      <c r="AC69" s="2">
        <v>8</v>
      </c>
    </row>
    <row r="70" spans="23:29" x14ac:dyDescent="0.25">
      <c r="W70" s="19" t="s">
        <v>423</v>
      </c>
      <c r="X70" s="2">
        <v>5</v>
      </c>
      <c r="AB70" s="19" t="s">
        <v>423</v>
      </c>
      <c r="AC70" s="2">
        <v>5</v>
      </c>
    </row>
    <row r="71" spans="23:29" x14ac:dyDescent="0.25">
      <c r="W71" s="19" t="s">
        <v>424</v>
      </c>
      <c r="X71" s="2">
        <v>2</v>
      </c>
      <c r="AB71" s="19" t="s">
        <v>424</v>
      </c>
      <c r="AC71" s="2">
        <v>2</v>
      </c>
    </row>
    <row r="72" spans="23:29" x14ac:dyDescent="0.25">
      <c r="W72" s="19" t="s">
        <v>425</v>
      </c>
      <c r="X72" s="2">
        <v>4</v>
      </c>
      <c r="AB72" s="19" t="s">
        <v>425</v>
      </c>
      <c r="AC72" s="2">
        <v>4</v>
      </c>
    </row>
    <row r="73" spans="23:29" x14ac:dyDescent="0.25">
      <c r="W73" s="19" t="s">
        <v>426</v>
      </c>
      <c r="X73" s="2">
        <v>3</v>
      </c>
      <c r="AB73" s="19" t="s">
        <v>426</v>
      </c>
      <c r="AC73" s="2">
        <v>3</v>
      </c>
    </row>
    <row r="74" spans="23:29" x14ac:dyDescent="0.25">
      <c r="W74" s="19" t="s">
        <v>427</v>
      </c>
      <c r="X74" s="2">
        <v>0</v>
      </c>
      <c r="AB74" s="19" t="s">
        <v>427</v>
      </c>
      <c r="AC74" s="2">
        <v>0</v>
      </c>
    </row>
    <row r="75" spans="23:29" x14ac:dyDescent="0.25">
      <c r="W75" s="19" t="s">
        <v>428</v>
      </c>
      <c r="X75" s="2">
        <v>3</v>
      </c>
      <c r="AB75" s="19" t="s">
        <v>428</v>
      </c>
      <c r="AC75" s="2">
        <v>3</v>
      </c>
    </row>
    <row r="76" spans="23:29" x14ac:dyDescent="0.25">
      <c r="W76" s="19" t="s">
        <v>430</v>
      </c>
      <c r="X76" s="2">
        <v>2</v>
      </c>
      <c r="AB76" s="19" t="s">
        <v>430</v>
      </c>
      <c r="AC76" s="2">
        <v>2</v>
      </c>
    </row>
    <row r="77" spans="23:29" x14ac:dyDescent="0.25">
      <c r="W77" s="19" t="s">
        <v>431</v>
      </c>
      <c r="X77" s="2">
        <v>2</v>
      </c>
      <c r="AB77" s="19" t="s">
        <v>431</v>
      </c>
      <c r="AC77" s="2">
        <v>2</v>
      </c>
    </row>
    <row r="78" spans="23:29" x14ac:dyDescent="0.25">
      <c r="W78" s="19" t="s">
        <v>432</v>
      </c>
      <c r="X78" s="2">
        <v>3</v>
      </c>
      <c r="AB78" s="19" t="s">
        <v>432</v>
      </c>
      <c r="AC78" s="2">
        <v>3</v>
      </c>
    </row>
    <row r="79" spans="23:29" x14ac:dyDescent="0.25">
      <c r="W79" s="19" t="s">
        <v>433</v>
      </c>
      <c r="X79" s="2">
        <v>4</v>
      </c>
      <c r="AB79" s="19" t="s">
        <v>433</v>
      </c>
      <c r="AC79" s="2">
        <v>4</v>
      </c>
    </row>
    <row r="80" spans="23:29" x14ac:dyDescent="0.25">
      <c r="W80" s="19" t="s">
        <v>434</v>
      </c>
      <c r="X80" s="2">
        <v>0</v>
      </c>
      <c r="AB80" s="19" t="s">
        <v>434</v>
      </c>
      <c r="AC80" s="2">
        <v>0</v>
      </c>
    </row>
    <row r="81" spans="23:29" x14ac:dyDescent="0.25">
      <c r="W81" s="19" t="s">
        <v>435</v>
      </c>
      <c r="X81" s="2">
        <v>3</v>
      </c>
      <c r="AB81" s="19" t="s">
        <v>435</v>
      </c>
      <c r="AC81" s="2">
        <v>3</v>
      </c>
    </row>
    <row r="82" spans="23:29" x14ac:dyDescent="0.25">
      <c r="W82" s="19" t="s">
        <v>436</v>
      </c>
      <c r="X82" s="2">
        <v>3</v>
      </c>
      <c r="AB82" s="19" t="s">
        <v>436</v>
      </c>
      <c r="AC82" s="2">
        <v>3</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83"/>
  <sheetViews>
    <sheetView zoomScaleNormal="100" workbookViewId="0">
      <selection activeCell="D11" sqref="D11"/>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8" customWidth="1"/>
    <col min="27" max="27" width="27.85546875" bestFit="1" customWidth="1"/>
    <col min="28" max="28" width="9.85546875" bestFit="1" customWidth="1"/>
    <col min="29" max="29" width="8" customWidth="1"/>
    <col min="30" max="30" width="16" bestFit="1" customWidth="1"/>
    <col min="31" max="31" width="9.85546875" bestFit="1" customWidth="1"/>
    <col min="32" max="32" width="8" customWidth="1"/>
    <col min="33" max="33" width="20.140625" bestFit="1" customWidth="1"/>
    <col min="34" max="34" width="9.85546875" bestFit="1" customWidth="1"/>
    <col min="35" max="35" width="8"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36" t="s">
        <v>298</v>
      </c>
      <c r="C1" s="136"/>
      <c r="D1" s="136"/>
      <c r="E1" s="136"/>
      <c r="F1" s="136"/>
      <c r="G1" s="136"/>
      <c r="H1" s="136"/>
      <c r="I1" s="136"/>
      <c r="J1" s="38"/>
      <c r="K1" s="38"/>
      <c r="L1" s="135" t="s">
        <v>299</v>
      </c>
      <c r="M1" s="135"/>
      <c r="N1" s="135"/>
      <c r="O1" s="135"/>
      <c r="P1" s="135"/>
      <c r="Q1" s="135"/>
      <c r="R1" s="135"/>
      <c r="S1" s="135"/>
      <c r="T1" s="135"/>
      <c r="U1" s="38"/>
      <c r="V1" s="38"/>
      <c r="W1" s="135" t="s">
        <v>303</v>
      </c>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38"/>
    </row>
    <row r="3" spans="2:61" x14ac:dyDescent="0.25">
      <c r="B3" s="18" t="s">
        <v>46</v>
      </c>
      <c r="C3" t="s" vm="2">
        <v>259</v>
      </c>
      <c r="G3" s="137" t="s">
        <v>236</v>
      </c>
      <c r="H3" s="137"/>
      <c r="I3" s="137"/>
      <c r="L3" s="18" t="s">
        <v>46</v>
      </c>
      <c r="M3" t="s" vm="2">
        <v>259</v>
      </c>
      <c r="Q3" s="37" t="s">
        <v>238</v>
      </c>
      <c r="R3" s="35">
        <f>MAX(M6:M1048576)</f>
        <v>94532</v>
      </c>
      <c r="S3" s="35">
        <f>MATCH(R3,M6:M1048576,0)</f>
        <v>64</v>
      </c>
      <c r="T3" s="35" t="str">
        <f>INDEX(L6:L1048576,S3)</f>
        <v>04/02/19</v>
      </c>
      <c r="W3" s="18" t="s">
        <v>46</v>
      </c>
      <c r="X3" t="s" vm="2">
        <v>259</v>
      </c>
    </row>
    <row r="4" spans="2:61" x14ac:dyDescent="0.25">
      <c r="F4" s="43"/>
      <c r="G4" s="43" t="s">
        <v>238</v>
      </c>
      <c r="H4" s="43" t="s">
        <v>240</v>
      </c>
      <c r="I4" s="43" t="s">
        <v>41</v>
      </c>
      <c r="J4" s="10"/>
      <c r="K4" s="43"/>
      <c r="P4" s="43"/>
      <c r="Q4" s="37" t="s">
        <v>240</v>
      </c>
      <c r="R4" s="35">
        <f>MAX(N6:N1048576, 0)</f>
        <v>4327</v>
      </c>
      <c r="S4" s="35">
        <f>MATCH(R4,N6:N1048576,0)</f>
        <v>71</v>
      </c>
      <c r="T4" s="35" t="str">
        <f>INDEX(L6:L1048576,S4)</f>
        <v>11/02/19</v>
      </c>
      <c r="BA4" s="18" t="s">
        <v>46</v>
      </c>
      <c r="BB4" t="s" vm="2">
        <v>259</v>
      </c>
    </row>
    <row r="5" spans="2:61" x14ac:dyDescent="0.25">
      <c r="B5" s="18" t="s">
        <v>43</v>
      </c>
      <c r="C5" t="s">
        <v>238</v>
      </c>
      <c r="D5" t="s">
        <v>240</v>
      </c>
      <c r="E5" t="s">
        <v>41</v>
      </c>
      <c r="F5" s="43"/>
      <c r="G5" s="35">
        <f>C6/4</f>
        <v>163886.75</v>
      </c>
      <c r="H5" s="35">
        <f>D6/4</f>
        <v>4199.75</v>
      </c>
      <c r="I5" s="35">
        <f>E6/4</f>
        <v>168086.5</v>
      </c>
      <c r="J5" s="35"/>
      <c r="K5" s="43"/>
      <c r="L5" s="18" t="s">
        <v>43</v>
      </c>
      <c r="M5" t="s">
        <v>238</v>
      </c>
      <c r="N5" t="s">
        <v>240</v>
      </c>
      <c r="O5" t="s">
        <v>41</v>
      </c>
      <c r="P5" s="43"/>
      <c r="Q5" s="37" t="s">
        <v>41</v>
      </c>
      <c r="R5" s="35">
        <f>MAX(O6:O1048576)</f>
        <v>98826</v>
      </c>
      <c r="S5" s="35">
        <f>MATCH(R5,O6:O1048576,0)</f>
        <v>71</v>
      </c>
      <c r="T5" s="35" t="str">
        <f>INDEX(L6:L1048576,S5)</f>
        <v>11/02/19</v>
      </c>
      <c r="V5" s="43"/>
      <c r="X5" s="18" t="s">
        <v>48</v>
      </c>
      <c r="AR5" t="s">
        <v>300</v>
      </c>
      <c r="AS5" s="43" t="s">
        <v>2</v>
      </c>
      <c r="AT5" s="43" t="s">
        <v>64</v>
      </c>
      <c r="AU5" s="43" t="s">
        <v>3</v>
      </c>
      <c r="AV5" s="43" t="s">
        <v>301</v>
      </c>
      <c r="AW5" s="43" t="s">
        <v>302</v>
      </c>
      <c r="AX5" s="46" t="s">
        <v>295</v>
      </c>
      <c r="AY5" s="43"/>
    </row>
    <row r="6" spans="2:61" x14ac:dyDescent="0.25">
      <c r="B6" s="19" t="s">
        <v>44</v>
      </c>
      <c r="C6" s="2">
        <v>655547</v>
      </c>
      <c r="D6" s="2">
        <v>16799</v>
      </c>
      <c r="E6" s="2">
        <v>672346</v>
      </c>
      <c r="F6" s="35"/>
      <c r="G6" s="35">
        <f>C7/7</f>
        <v>93473.142857142855</v>
      </c>
      <c r="H6" s="35">
        <f t="shared" ref="G6:I8" si="0">D7/7</f>
        <v>2249.5714285714284</v>
      </c>
      <c r="I6" s="35">
        <f>E7/7</f>
        <v>95721.28571428571</v>
      </c>
      <c r="J6" s="35"/>
      <c r="K6" s="35"/>
      <c r="L6" s="19" t="s">
        <v>268</v>
      </c>
      <c r="M6" s="2">
        <v>93702</v>
      </c>
      <c r="N6" s="2">
        <v>2701</v>
      </c>
      <c r="O6" s="2">
        <v>96403</v>
      </c>
      <c r="P6" s="35"/>
      <c r="Q6" s="35"/>
      <c r="R6" s="35"/>
      <c r="S6" s="35"/>
      <c r="V6" s="35"/>
      <c r="X6" t="s">
        <v>2</v>
      </c>
      <c r="AA6" t="s">
        <v>263</v>
      </c>
      <c r="AD6" t="s">
        <v>49</v>
      </c>
      <c r="AG6" t="s">
        <v>264</v>
      </c>
      <c r="AJ6" t="s">
        <v>265</v>
      </c>
      <c r="AM6" t="s">
        <v>237</v>
      </c>
      <c r="AN6" t="s">
        <v>239</v>
      </c>
      <c r="AO6" t="s">
        <v>241</v>
      </c>
      <c r="AQ6" s="43" t="s">
        <v>50</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43</v>
      </c>
      <c r="BB6" t="s">
        <v>238</v>
      </c>
      <c r="BC6" t="s">
        <v>240</v>
      </c>
      <c r="BD6" t="s">
        <v>41</v>
      </c>
      <c r="BF6" s="37" t="s">
        <v>238</v>
      </c>
      <c r="BG6" s="35">
        <f>MAX(BB7:BB1048576)</f>
        <v>94532</v>
      </c>
      <c r="BH6" s="35">
        <f>MATCH(BG6,BB7:BB1048576,0)</f>
        <v>64</v>
      </c>
      <c r="BI6" s="35" t="str">
        <f>INDEX(BA7:BA1048576,BH6)</f>
        <v>04/02/19</v>
      </c>
    </row>
    <row r="7" spans="2:61" x14ac:dyDescent="0.25">
      <c r="B7" s="19" t="s">
        <v>280</v>
      </c>
      <c r="C7" s="2">
        <v>654312</v>
      </c>
      <c r="D7" s="2">
        <v>15747</v>
      </c>
      <c r="E7" s="2">
        <v>670049</v>
      </c>
      <c r="F7" s="35"/>
      <c r="G7" s="35">
        <f t="shared" si="0"/>
        <v>93407.857142857145</v>
      </c>
      <c r="H7" s="35">
        <f t="shared" si="0"/>
        <v>1987.4285714285713</v>
      </c>
      <c r="I7" s="35">
        <f t="shared" si="0"/>
        <v>95395.28571428571</v>
      </c>
      <c r="J7" s="35"/>
      <c r="K7" s="35"/>
      <c r="L7" s="19" t="s">
        <v>269</v>
      </c>
      <c r="M7" s="2">
        <v>93720</v>
      </c>
      <c r="N7" s="2">
        <v>2556</v>
      </c>
      <c r="O7" s="2">
        <v>96276</v>
      </c>
      <c r="P7" s="35"/>
      <c r="Q7" s="35"/>
      <c r="R7" s="35"/>
      <c r="S7" s="35"/>
      <c r="V7" s="35"/>
      <c r="W7" s="18" t="s">
        <v>43</v>
      </c>
      <c r="X7" t="s">
        <v>238</v>
      </c>
      <c r="Y7" t="s">
        <v>240</v>
      </c>
      <c r="Z7" t="s">
        <v>41</v>
      </c>
      <c r="AA7" t="s">
        <v>238</v>
      </c>
      <c r="AB7" t="s">
        <v>240</v>
      </c>
      <c r="AC7" t="s">
        <v>41</v>
      </c>
      <c r="AD7" t="s">
        <v>238</v>
      </c>
      <c r="AE7" t="s">
        <v>240</v>
      </c>
      <c r="AF7" t="s">
        <v>41</v>
      </c>
      <c r="AG7" t="s">
        <v>238</v>
      </c>
      <c r="AH7" t="s">
        <v>240</v>
      </c>
      <c r="AI7" t="s">
        <v>41</v>
      </c>
      <c r="AJ7" t="s">
        <v>238</v>
      </c>
      <c r="AK7" t="s">
        <v>240</v>
      </c>
      <c r="AL7" t="s">
        <v>41</v>
      </c>
      <c r="AQ7" s="43" t="s">
        <v>51</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268</v>
      </c>
      <c r="BB7" s="2">
        <v>93702</v>
      </c>
      <c r="BC7" s="2">
        <v>2701</v>
      </c>
      <c r="BD7" s="2">
        <v>96403</v>
      </c>
      <c r="BF7" s="37" t="s">
        <v>240</v>
      </c>
      <c r="BG7" s="35">
        <f>MAX(BC7:BC1048576,0)</f>
        <v>4327</v>
      </c>
      <c r="BH7" s="35">
        <f>MATCH(BG7,BC7:BC1048576,0)</f>
        <v>71</v>
      </c>
      <c r="BI7" s="35" t="str">
        <f>INDEX(BA7:BA1048576,BH7)</f>
        <v>11/02/19</v>
      </c>
    </row>
    <row r="8" spans="2:61" x14ac:dyDescent="0.25">
      <c r="B8" s="19" t="s">
        <v>281</v>
      </c>
      <c r="C8" s="2">
        <v>653855</v>
      </c>
      <c r="D8" s="2">
        <v>13912</v>
      </c>
      <c r="E8" s="2">
        <v>667767</v>
      </c>
      <c r="F8" s="35"/>
      <c r="G8" s="35">
        <f t="shared" si="0"/>
        <v>92975.571428571435</v>
      </c>
      <c r="H8" s="35">
        <f t="shared" si="0"/>
        <v>1727.8571428571429</v>
      </c>
      <c r="I8" s="35">
        <f t="shared" si="0"/>
        <v>94648.428571428565</v>
      </c>
      <c r="J8" s="35"/>
      <c r="K8" s="35"/>
      <c r="L8" s="19" t="s">
        <v>270</v>
      </c>
      <c r="M8" s="2">
        <v>93739</v>
      </c>
      <c r="N8" s="2">
        <v>2434</v>
      </c>
      <c r="O8" s="2">
        <v>96173</v>
      </c>
      <c r="P8" s="35"/>
      <c r="Q8" s="35"/>
      <c r="R8" s="35"/>
      <c r="S8" s="35"/>
      <c r="V8" s="35"/>
      <c r="W8" s="19" t="s">
        <v>50</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52</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269</v>
      </c>
      <c r="BB8" s="2">
        <v>93720</v>
      </c>
      <c r="BC8" s="2">
        <v>2556</v>
      </c>
      <c r="BD8" s="2">
        <v>96276</v>
      </c>
      <c r="BF8" s="37" t="s">
        <v>41</v>
      </c>
      <c r="BG8" s="35">
        <f>MAX(BD7:BD1048576)</f>
        <v>98826</v>
      </c>
      <c r="BH8" s="35">
        <f>MATCH(BG8,BD7:BD1048576,0)</f>
        <v>71</v>
      </c>
      <c r="BI8" s="35" t="str">
        <f>INDEX(BA7:BA1048576,BH8)</f>
        <v>11/02/19</v>
      </c>
    </row>
    <row r="9" spans="2:61" x14ac:dyDescent="0.25">
      <c r="B9" s="19" t="s">
        <v>282</v>
      </c>
      <c r="C9" s="2">
        <v>650829</v>
      </c>
      <c r="D9" s="2">
        <v>12095</v>
      </c>
      <c r="E9" s="2">
        <v>662539</v>
      </c>
      <c r="F9" s="35"/>
      <c r="G9" s="35">
        <f t="shared" ref="G9:G18" si="8">C10/7</f>
        <v>93152.428571428565</v>
      </c>
      <c r="H9" s="35">
        <f>D10/7</f>
        <v>3065.8571428571427</v>
      </c>
      <c r="I9" s="35">
        <f t="shared" ref="I9:I18" si="9">E10/7</f>
        <v>96218.28571428571</v>
      </c>
      <c r="J9" s="35"/>
      <c r="K9" s="35"/>
      <c r="L9" s="19" t="s">
        <v>271</v>
      </c>
      <c r="M9" s="2">
        <v>93617</v>
      </c>
      <c r="N9" s="2">
        <v>2389</v>
      </c>
      <c r="O9" s="2">
        <v>96006</v>
      </c>
      <c r="P9" s="35"/>
      <c r="Q9" s="35"/>
      <c r="R9" s="35"/>
      <c r="S9" s="35"/>
      <c r="V9" s="35"/>
      <c r="W9" s="19" t="s">
        <v>59</v>
      </c>
      <c r="X9" s="2">
        <v>93795</v>
      </c>
      <c r="Y9" s="2">
        <v>3610</v>
      </c>
      <c r="Z9" s="2">
        <v>96836</v>
      </c>
      <c r="AA9" s="2">
        <v>190304</v>
      </c>
      <c r="AB9" s="2">
        <v>9398</v>
      </c>
      <c r="AC9" s="2">
        <v>199702</v>
      </c>
      <c r="AD9" s="2">
        <v>218216</v>
      </c>
      <c r="AE9" s="2">
        <v>8527</v>
      </c>
      <c r="AF9" s="2">
        <v>226743</v>
      </c>
      <c r="AG9" s="2">
        <v>91201</v>
      </c>
      <c r="AH9" s="2">
        <v>4059</v>
      </c>
      <c r="AI9" s="2">
        <v>95260</v>
      </c>
      <c r="AJ9" s="2">
        <v>65155</v>
      </c>
      <c r="AK9" s="2">
        <v>2513</v>
      </c>
      <c r="AL9" s="2">
        <v>67668</v>
      </c>
      <c r="AM9" s="2">
        <v>658671</v>
      </c>
      <c r="AN9" s="2">
        <v>28107</v>
      </c>
      <c r="AO9" s="2">
        <v>686209</v>
      </c>
      <c r="AP9" s="2"/>
      <c r="AQ9" s="43" t="s">
        <v>53</v>
      </c>
      <c r="AR9" s="35">
        <f t="shared" si="1"/>
        <v>92975.571428571435</v>
      </c>
      <c r="AS9" s="35">
        <f t="shared" si="2"/>
        <v>13381.142857142857</v>
      </c>
      <c r="AT9" s="35">
        <f t="shared" si="3"/>
        <v>26865.285714285714</v>
      </c>
      <c r="AU9" s="35">
        <f t="shared" si="4"/>
        <v>30747</v>
      </c>
      <c r="AV9" s="35">
        <f t="shared" si="5"/>
        <v>12748.428571428571</v>
      </c>
      <c r="AW9" s="35">
        <f t="shared" si="6"/>
        <v>9233.7142857142862</v>
      </c>
      <c r="AX9" s="35">
        <f t="shared" si="7"/>
        <v>21982.142857142855</v>
      </c>
      <c r="AY9" s="35"/>
      <c r="BA9" s="19" t="s">
        <v>270</v>
      </c>
      <c r="BB9" s="2">
        <v>93739</v>
      </c>
      <c r="BC9" s="2">
        <v>2434</v>
      </c>
      <c r="BD9" s="2">
        <v>96173</v>
      </c>
    </row>
    <row r="10" spans="2:61" x14ac:dyDescent="0.25">
      <c r="B10" s="19" t="s">
        <v>283</v>
      </c>
      <c r="C10" s="2">
        <v>652067</v>
      </c>
      <c r="D10" s="2">
        <v>21461</v>
      </c>
      <c r="E10" s="2">
        <v>673528</v>
      </c>
      <c r="F10" s="35"/>
      <c r="G10" s="35">
        <f t="shared" si="8"/>
        <v>93636.28571428571</v>
      </c>
      <c r="H10" s="35">
        <f>D11/7</f>
        <v>3611.7142857142858</v>
      </c>
      <c r="I10" s="35">
        <f t="shared" si="9"/>
        <v>97248</v>
      </c>
      <c r="J10" s="35"/>
      <c r="K10" s="35"/>
      <c r="L10" s="19" t="s">
        <v>272</v>
      </c>
      <c r="M10" s="2">
        <v>93822</v>
      </c>
      <c r="N10" s="2">
        <v>2084</v>
      </c>
      <c r="O10" s="2">
        <v>95906</v>
      </c>
      <c r="P10" s="35"/>
      <c r="Q10" s="35"/>
      <c r="R10" s="35"/>
      <c r="S10" s="35"/>
      <c r="V10" s="35"/>
      <c r="W10" s="19" t="s">
        <v>60</v>
      </c>
      <c r="X10" s="2">
        <v>95229</v>
      </c>
      <c r="Y10" s="2">
        <v>3627</v>
      </c>
      <c r="Z10" s="2">
        <v>98856</v>
      </c>
      <c r="AA10" s="2">
        <v>190274</v>
      </c>
      <c r="AB10" s="2">
        <v>8868</v>
      </c>
      <c r="AC10" s="2">
        <v>199142</v>
      </c>
      <c r="AD10" s="2">
        <v>218503</v>
      </c>
      <c r="AE10" s="2">
        <v>8453</v>
      </c>
      <c r="AF10" s="2">
        <v>226956</v>
      </c>
      <c r="AG10" s="2">
        <v>91371</v>
      </c>
      <c r="AH10" s="2">
        <v>3939</v>
      </c>
      <c r="AI10" s="2">
        <v>95310</v>
      </c>
      <c r="AJ10" s="2">
        <v>64884</v>
      </c>
      <c r="AK10" s="2">
        <v>2144</v>
      </c>
      <c r="AL10" s="2">
        <v>67028</v>
      </c>
      <c r="AM10" s="2">
        <v>660261</v>
      </c>
      <c r="AN10" s="2">
        <v>27031</v>
      </c>
      <c r="AO10" s="2">
        <v>687292</v>
      </c>
      <c r="AP10" s="35"/>
      <c r="AQ10" s="20" t="s">
        <v>54</v>
      </c>
      <c r="AR10" s="35">
        <f t="shared" si="1"/>
        <v>93152.428571428565</v>
      </c>
      <c r="AS10" s="35">
        <f t="shared" si="2"/>
        <v>13476.857142857143</v>
      </c>
      <c r="AT10" s="35">
        <f t="shared" si="3"/>
        <v>26566.428571428572</v>
      </c>
      <c r="AU10" s="35">
        <f t="shared" si="4"/>
        <v>30943.142857142859</v>
      </c>
      <c r="AV10" s="35">
        <f t="shared" si="5"/>
        <v>12861.285714285714</v>
      </c>
      <c r="AW10" s="35">
        <f t="shared" si="6"/>
        <v>9304.7142857142862</v>
      </c>
      <c r="AX10" s="35">
        <f t="shared" si="7"/>
        <v>22166</v>
      </c>
      <c r="AY10" s="35"/>
      <c r="BA10" s="19" t="s">
        <v>271</v>
      </c>
      <c r="BB10" s="2">
        <v>93617</v>
      </c>
      <c r="BC10" s="2">
        <v>2389</v>
      </c>
      <c r="BD10" s="2">
        <v>96006</v>
      </c>
    </row>
    <row r="11" spans="2:61" x14ac:dyDescent="0.25">
      <c r="B11" s="19" t="s">
        <v>284</v>
      </c>
      <c r="C11" s="2">
        <v>655454</v>
      </c>
      <c r="D11" s="2">
        <v>25282</v>
      </c>
      <c r="E11" s="2">
        <v>680736</v>
      </c>
      <c r="F11" s="35"/>
      <c r="G11" s="35">
        <f t="shared" si="8"/>
        <v>93877.142857142855</v>
      </c>
      <c r="H11" s="35">
        <f t="shared" ref="H11:H18" si="10">D12/7</f>
        <v>3702.8571428571427</v>
      </c>
      <c r="I11" s="35">
        <f t="shared" si="9"/>
        <v>97580</v>
      </c>
      <c r="J11" s="35"/>
      <c r="K11" s="35"/>
      <c r="L11" s="19" t="s">
        <v>273</v>
      </c>
      <c r="M11" s="2">
        <v>93635</v>
      </c>
      <c r="N11" s="2">
        <v>2191</v>
      </c>
      <c r="O11" s="2">
        <v>95826</v>
      </c>
      <c r="P11" s="35"/>
      <c r="Q11" s="35"/>
      <c r="R11" s="35"/>
      <c r="S11" s="35"/>
      <c r="V11" s="35"/>
      <c r="W11" s="19" t="s">
        <v>51</v>
      </c>
      <c r="X11" s="2">
        <v>94001</v>
      </c>
      <c r="Y11" s="2">
        <v>1984</v>
      </c>
      <c r="Z11" s="2">
        <v>95985</v>
      </c>
      <c r="AA11" s="2">
        <v>188993</v>
      </c>
      <c r="AB11" s="2">
        <v>4787</v>
      </c>
      <c r="AC11" s="2">
        <v>193770</v>
      </c>
      <c r="AD11" s="2">
        <v>216591</v>
      </c>
      <c r="AE11" s="2">
        <v>4766</v>
      </c>
      <c r="AF11" s="2">
        <v>221357</v>
      </c>
      <c r="AG11" s="2">
        <v>90113</v>
      </c>
      <c r="AH11" s="2">
        <v>2551</v>
      </c>
      <c r="AI11" s="2">
        <v>92664</v>
      </c>
      <c r="AJ11" s="2">
        <v>64614</v>
      </c>
      <c r="AK11" s="2">
        <v>1659</v>
      </c>
      <c r="AL11" s="2">
        <v>66273</v>
      </c>
      <c r="AM11" s="2">
        <v>654312</v>
      </c>
      <c r="AN11" s="2">
        <v>15747</v>
      </c>
      <c r="AO11" s="2">
        <v>670049</v>
      </c>
      <c r="AP11" s="35"/>
      <c r="AQ11" s="20" t="s">
        <v>55</v>
      </c>
      <c r="AR11" s="35">
        <f t="shared" si="1"/>
        <v>93636.28571428571</v>
      </c>
      <c r="AS11" s="35">
        <f t="shared" si="2"/>
        <v>13481.142857142857</v>
      </c>
      <c r="AT11" s="35">
        <f t="shared" si="3"/>
        <v>27015.428571428572</v>
      </c>
      <c r="AU11" s="35">
        <f t="shared" si="4"/>
        <v>30865.142857142859</v>
      </c>
      <c r="AV11" s="35">
        <f t="shared" si="5"/>
        <v>12922.428571428571</v>
      </c>
      <c r="AW11" s="35">
        <f>(VLOOKUP(AQ11,$W$8:$AO$1048576,14,FALSE))/7</f>
        <v>9352.1428571428569</v>
      </c>
      <c r="AX11" s="35">
        <f t="shared" si="7"/>
        <v>22274.571428571428</v>
      </c>
      <c r="AY11" s="35"/>
      <c r="BA11" s="19" t="s">
        <v>272</v>
      </c>
      <c r="BB11" s="2">
        <v>93822</v>
      </c>
      <c r="BC11" s="2">
        <v>2084</v>
      </c>
      <c r="BD11" s="2">
        <v>95906</v>
      </c>
    </row>
    <row r="12" spans="2:61" x14ac:dyDescent="0.25">
      <c r="B12" s="19" t="s">
        <v>285</v>
      </c>
      <c r="C12" s="2">
        <v>657140</v>
      </c>
      <c r="D12" s="2">
        <v>25920</v>
      </c>
      <c r="E12" s="2">
        <v>683060</v>
      </c>
      <c r="F12" s="35"/>
      <c r="G12" s="35">
        <f t="shared" si="8"/>
        <v>93919.28571428571</v>
      </c>
      <c r="H12" s="35">
        <f>D13/7</f>
        <v>3630</v>
      </c>
      <c r="I12" s="35">
        <f t="shared" si="9"/>
        <v>97549.28571428571</v>
      </c>
      <c r="J12" s="35"/>
      <c r="K12" s="35"/>
      <c r="L12" s="19" t="s">
        <v>274</v>
      </c>
      <c r="M12" s="2">
        <v>93312</v>
      </c>
      <c r="N12" s="2">
        <v>2444</v>
      </c>
      <c r="O12" s="2">
        <v>95756</v>
      </c>
      <c r="P12" s="35"/>
      <c r="Q12" s="35"/>
      <c r="R12" s="35"/>
      <c r="S12" s="35"/>
      <c r="V12" s="35"/>
      <c r="W12" s="19" t="s">
        <v>52</v>
      </c>
      <c r="X12" s="2">
        <v>94016</v>
      </c>
      <c r="Y12" s="2">
        <v>1823</v>
      </c>
      <c r="Z12" s="2">
        <v>95839</v>
      </c>
      <c r="AA12" s="2">
        <v>188702</v>
      </c>
      <c r="AB12" s="2">
        <v>4204</v>
      </c>
      <c r="AC12" s="2">
        <v>192906</v>
      </c>
      <c r="AD12" s="2">
        <v>216017</v>
      </c>
      <c r="AE12" s="2">
        <v>4603</v>
      </c>
      <c r="AF12" s="2">
        <v>220620</v>
      </c>
      <c r="AG12" s="2">
        <v>90102</v>
      </c>
      <c r="AH12" s="2">
        <v>2108</v>
      </c>
      <c r="AI12" s="2">
        <v>92210</v>
      </c>
      <c r="AJ12" s="2">
        <v>65018</v>
      </c>
      <c r="AK12" s="2">
        <v>1174</v>
      </c>
      <c r="AL12" s="2">
        <v>66192</v>
      </c>
      <c r="AM12" s="2">
        <v>653855</v>
      </c>
      <c r="AN12" s="2">
        <v>13912</v>
      </c>
      <c r="AO12" s="2">
        <v>667767</v>
      </c>
      <c r="AP12" s="35"/>
      <c r="AQ12" s="20" t="s">
        <v>56</v>
      </c>
      <c r="AR12" s="35">
        <f t="shared" si="1"/>
        <v>93877.142857142855</v>
      </c>
      <c r="AS12" s="35">
        <f t="shared" si="2"/>
        <v>13524.285714285714</v>
      </c>
      <c r="AT12" s="35">
        <f t="shared" si="3"/>
        <v>27013.714285714286</v>
      </c>
      <c r="AU12" s="35">
        <f t="shared" si="4"/>
        <v>31038.142857142859</v>
      </c>
      <c r="AV12" s="35">
        <f t="shared" si="5"/>
        <v>12951.285714285714</v>
      </c>
      <c r="AW12" s="35">
        <f t="shared" si="6"/>
        <v>9349.7142857142862</v>
      </c>
      <c r="AX12" s="35">
        <f t="shared" si="7"/>
        <v>22301</v>
      </c>
      <c r="AY12" s="35"/>
      <c r="BA12" s="19" t="s">
        <v>273</v>
      </c>
      <c r="BB12" s="2">
        <v>93635</v>
      </c>
      <c r="BC12" s="2">
        <v>2191</v>
      </c>
      <c r="BD12" s="2">
        <v>95826</v>
      </c>
    </row>
    <row r="13" spans="2:61" x14ac:dyDescent="0.25">
      <c r="B13" s="19" t="s">
        <v>286</v>
      </c>
      <c r="C13" s="2">
        <v>657435</v>
      </c>
      <c r="D13" s="2">
        <v>25410</v>
      </c>
      <c r="E13" s="2">
        <v>682845</v>
      </c>
      <c r="F13" s="35"/>
      <c r="G13" s="35">
        <f t="shared" si="8"/>
        <v>94246.428571428565</v>
      </c>
      <c r="H13" s="35">
        <f t="shared" si="10"/>
        <v>3882.8571428571427</v>
      </c>
      <c r="I13" s="35">
        <f t="shared" si="9"/>
        <v>98129.28571428571</v>
      </c>
      <c r="J13" s="35"/>
      <c r="K13" s="35"/>
      <c r="L13" s="19" t="s">
        <v>330</v>
      </c>
      <c r="M13" s="2">
        <v>93645</v>
      </c>
      <c r="N13" s="2">
        <v>2645</v>
      </c>
      <c r="O13" s="2">
        <v>96290</v>
      </c>
      <c r="P13" s="35"/>
      <c r="Q13" s="35"/>
      <c r="R13" s="35"/>
      <c r="S13" s="35"/>
      <c r="V13" s="35"/>
      <c r="W13" s="19" t="s">
        <v>53</v>
      </c>
      <c r="X13" s="2">
        <v>93668</v>
      </c>
      <c r="Y13" s="2">
        <v>1360</v>
      </c>
      <c r="Z13" s="2">
        <v>95028</v>
      </c>
      <c r="AA13" s="2">
        <v>188057</v>
      </c>
      <c r="AB13" s="2">
        <v>3973</v>
      </c>
      <c r="AC13" s="2">
        <v>191645</v>
      </c>
      <c r="AD13" s="2">
        <v>215229</v>
      </c>
      <c r="AE13" s="2">
        <v>4185</v>
      </c>
      <c r="AF13" s="2">
        <v>219414</v>
      </c>
      <c r="AG13" s="2">
        <v>89239</v>
      </c>
      <c r="AH13" s="2">
        <v>1775</v>
      </c>
      <c r="AI13" s="2">
        <v>91014</v>
      </c>
      <c r="AJ13" s="2">
        <v>64636</v>
      </c>
      <c r="AK13" s="2">
        <v>802</v>
      </c>
      <c r="AL13" s="2">
        <v>65438</v>
      </c>
      <c r="AM13" s="2">
        <v>650829</v>
      </c>
      <c r="AN13" s="2">
        <v>12095</v>
      </c>
      <c r="AO13" s="2">
        <v>662539</v>
      </c>
      <c r="AP13" s="35"/>
      <c r="AQ13" s="20" t="s">
        <v>57</v>
      </c>
      <c r="AR13" s="35">
        <f t="shared" si="1"/>
        <v>93919.28571428571</v>
      </c>
      <c r="AS13" s="35">
        <f t="shared" si="2"/>
        <v>13553.285714285714</v>
      </c>
      <c r="AT13" s="35">
        <f t="shared" si="3"/>
        <v>27040.714285714286</v>
      </c>
      <c r="AU13" s="35">
        <f t="shared" si="4"/>
        <v>30988.285714285714</v>
      </c>
      <c r="AV13" s="35">
        <f t="shared" si="5"/>
        <v>12988.857142857143</v>
      </c>
      <c r="AW13" s="35">
        <f t="shared" si="6"/>
        <v>9348.1428571428569</v>
      </c>
      <c r="AX13" s="35">
        <f t="shared" si="7"/>
        <v>22337</v>
      </c>
      <c r="AY13" s="35"/>
      <c r="BA13" s="19" t="s">
        <v>274</v>
      </c>
      <c r="BB13" s="2">
        <v>93312</v>
      </c>
      <c r="BC13" s="2">
        <v>2444</v>
      </c>
      <c r="BD13" s="2">
        <v>95756</v>
      </c>
    </row>
    <row r="14" spans="2:61" x14ac:dyDescent="0.25">
      <c r="B14" s="19" t="s">
        <v>287</v>
      </c>
      <c r="C14" s="2">
        <v>659725</v>
      </c>
      <c r="D14" s="2">
        <v>27180</v>
      </c>
      <c r="E14" s="2">
        <v>686905</v>
      </c>
      <c r="F14" s="35"/>
      <c r="G14" s="35">
        <f t="shared" si="8"/>
        <v>94095.857142857145</v>
      </c>
      <c r="H14" s="35">
        <f t="shared" si="10"/>
        <v>4015.2857142857142</v>
      </c>
      <c r="I14" s="35">
        <f t="shared" si="9"/>
        <v>98029.857142857145</v>
      </c>
      <c r="J14" s="35"/>
      <c r="K14" s="35"/>
      <c r="L14" s="19" t="s">
        <v>331</v>
      </c>
      <c r="M14" s="2">
        <v>93742</v>
      </c>
      <c r="N14" s="2">
        <v>2553</v>
      </c>
      <c r="O14" s="2">
        <v>96295</v>
      </c>
      <c r="P14" s="35"/>
      <c r="Q14" s="35"/>
      <c r="R14" s="35"/>
      <c r="S14" s="35"/>
      <c r="V14" s="35"/>
      <c r="W14" s="19" t="s">
        <v>54</v>
      </c>
      <c r="X14" s="2">
        <v>94338</v>
      </c>
      <c r="Y14" s="2">
        <v>2488</v>
      </c>
      <c r="Z14" s="2">
        <v>96826</v>
      </c>
      <c r="AA14" s="2">
        <v>185965</v>
      </c>
      <c r="AB14" s="2">
        <v>7008</v>
      </c>
      <c r="AC14" s="2">
        <v>192973</v>
      </c>
      <c r="AD14" s="2">
        <v>216602</v>
      </c>
      <c r="AE14" s="2">
        <v>6885</v>
      </c>
      <c r="AF14" s="2">
        <v>223487</v>
      </c>
      <c r="AG14" s="2">
        <v>90029</v>
      </c>
      <c r="AH14" s="2">
        <v>3298</v>
      </c>
      <c r="AI14" s="2">
        <v>93327</v>
      </c>
      <c r="AJ14" s="2">
        <v>65133</v>
      </c>
      <c r="AK14" s="2">
        <v>1782</v>
      </c>
      <c r="AL14" s="2">
        <v>66915</v>
      </c>
      <c r="AM14" s="2">
        <v>652067</v>
      </c>
      <c r="AN14" s="2">
        <v>21461</v>
      </c>
      <c r="AO14" s="2">
        <v>673528</v>
      </c>
      <c r="AP14" s="35"/>
      <c r="AQ14" s="20" t="s">
        <v>58</v>
      </c>
      <c r="AR14" s="35">
        <f t="shared" si="1"/>
        <v>94246.428571428565</v>
      </c>
      <c r="AS14" s="35">
        <f t="shared" si="2"/>
        <v>13577.142857142857</v>
      </c>
      <c r="AT14" s="35">
        <f t="shared" si="3"/>
        <v>27114.428571428572</v>
      </c>
      <c r="AU14" s="35">
        <f t="shared" si="4"/>
        <v>31181.428571428572</v>
      </c>
      <c r="AV14" s="35">
        <f t="shared" si="5"/>
        <v>13030.571428571429</v>
      </c>
      <c r="AW14" s="35">
        <f t="shared" si="6"/>
        <v>9342.8571428571431</v>
      </c>
      <c r="AX14" s="35">
        <f t="shared" si="7"/>
        <v>22373.428571428572</v>
      </c>
      <c r="AY14" s="35"/>
      <c r="BA14" s="19" t="s">
        <v>330</v>
      </c>
      <c r="BB14" s="2">
        <v>93645</v>
      </c>
      <c r="BC14" s="2">
        <v>2645</v>
      </c>
      <c r="BD14" s="2">
        <v>96290</v>
      </c>
    </row>
    <row r="15" spans="2:61" x14ac:dyDescent="0.25">
      <c r="B15" s="19" t="s">
        <v>288</v>
      </c>
      <c r="C15" s="2">
        <v>658671</v>
      </c>
      <c r="D15" s="2">
        <v>28107</v>
      </c>
      <c r="E15" s="2">
        <v>686209</v>
      </c>
      <c r="F15" s="35"/>
      <c r="G15" s="35">
        <f t="shared" si="8"/>
        <v>94323</v>
      </c>
      <c r="H15" s="35">
        <f t="shared" si="10"/>
        <v>3861.5714285714284</v>
      </c>
      <c r="I15" s="35">
        <f t="shared" si="9"/>
        <v>98184.571428571435</v>
      </c>
      <c r="J15" s="35"/>
      <c r="K15" s="35"/>
      <c r="L15" s="19" t="s">
        <v>332</v>
      </c>
      <c r="M15" s="2">
        <v>93762</v>
      </c>
      <c r="N15" s="2">
        <v>2442</v>
      </c>
      <c r="O15" s="2">
        <v>96204</v>
      </c>
      <c r="P15" s="35"/>
      <c r="Q15" s="35"/>
      <c r="R15" s="35"/>
      <c r="S15" s="35"/>
      <c r="V15" s="35"/>
      <c r="W15" s="19" t="s">
        <v>55</v>
      </c>
      <c r="X15" s="2">
        <v>94368</v>
      </c>
      <c r="Y15" s="2">
        <v>2998</v>
      </c>
      <c r="Z15" s="2">
        <v>97366</v>
      </c>
      <c r="AA15" s="2">
        <v>189108</v>
      </c>
      <c r="AB15" s="2">
        <v>8237</v>
      </c>
      <c r="AC15" s="2">
        <v>197345</v>
      </c>
      <c r="AD15" s="2">
        <v>216056</v>
      </c>
      <c r="AE15" s="2">
        <v>8097</v>
      </c>
      <c r="AF15" s="2">
        <v>224153</v>
      </c>
      <c r="AG15" s="2">
        <v>90457</v>
      </c>
      <c r="AH15" s="2">
        <v>3777</v>
      </c>
      <c r="AI15" s="2">
        <v>94234</v>
      </c>
      <c r="AJ15" s="2">
        <v>65465</v>
      </c>
      <c r="AK15" s="2">
        <v>2173</v>
      </c>
      <c r="AL15" s="2">
        <v>67638</v>
      </c>
      <c r="AM15" s="2">
        <v>655454</v>
      </c>
      <c r="AN15" s="2">
        <v>25282</v>
      </c>
      <c r="AO15" s="2">
        <v>680736</v>
      </c>
      <c r="AP15" s="35"/>
      <c r="AQ15" s="20" t="s">
        <v>59</v>
      </c>
      <c r="AR15" s="35">
        <f t="shared" si="1"/>
        <v>94095.857142857145</v>
      </c>
      <c r="AS15" s="35">
        <f t="shared" si="2"/>
        <v>13399.285714285714</v>
      </c>
      <c r="AT15" s="35">
        <f t="shared" si="3"/>
        <v>27186.285714285714</v>
      </c>
      <c r="AU15" s="35">
        <f t="shared" si="4"/>
        <v>31173.714285714286</v>
      </c>
      <c r="AV15" s="35">
        <f t="shared" si="5"/>
        <v>13028.714285714286</v>
      </c>
      <c r="AW15" s="35">
        <f t="shared" si="6"/>
        <v>9307.8571428571431</v>
      </c>
      <c r="AX15" s="35">
        <f t="shared" si="7"/>
        <v>22336.571428571428</v>
      </c>
      <c r="AY15" s="35"/>
      <c r="BA15" s="19" t="s">
        <v>331</v>
      </c>
      <c r="BB15" s="2">
        <v>93742</v>
      </c>
      <c r="BC15" s="2">
        <v>2553</v>
      </c>
      <c r="BD15" s="2">
        <v>96295</v>
      </c>
    </row>
    <row r="16" spans="2:61" x14ac:dyDescent="0.25">
      <c r="B16" s="19" t="s">
        <v>289</v>
      </c>
      <c r="C16" s="2">
        <v>660261</v>
      </c>
      <c r="D16" s="2">
        <v>27031</v>
      </c>
      <c r="E16" s="2">
        <v>687292</v>
      </c>
      <c r="F16" s="35"/>
      <c r="G16" s="35">
        <f t="shared" si="8"/>
        <v>1030756.5714285715</v>
      </c>
      <c r="H16" s="35">
        <f t="shared" si="10"/>
        <v>34134.857142857145</v>
      </c>
      <c r="I16" s="35">
        <f t="shared" si="9"/>
        <v>1064753.7142857143</v>
      </c>
      <c r="J16" s="35"/>
      <c r="K16" s="35"/>
      <c r="L16" s="19" t="s">
        <v>333</v>
      </c>
      <c r="M16" s="2">
        <v>93727</v>
      </c>
      <c r="N16" s="2">
        <v>2202</v>
      </c>
      <c r="O16" s="2">
        <v>95929</v>
      </c>
      <c r="P16" s="35"/>
      <c r="Q16" s="35"/>
      <c r="R16" s="35"/>
      <c r="S16" s="35"/>
      <c r="V16" s="35"/>
      <c r="W16" s="19" t="s">
        <v>56</v>
      </c>
      <c r="X16" s="2">
        <v>94670</v>
      </c>
      <c r="Y16" s="2">
        <v>3036</v>
      </c>
      <c r="Z16" s="2">
        <v>97706</v>
      </c>
      <c r="AA16" s="2">
        <v>189096</v>
      </c>
      <c r="AB16" s="2">
        <v>8731</v>
      </c>
      <c r="AC16" s="2">
        <v>197827</v>
      </c>
      <c r="AD16" s="2">
        <v>217267</v>
      </c>
      <c r="AE16" s="2">
        <v>8028</v>
      </c>
      <c r="AF16" s="2">
        <v>225295</v>
      </c>
      <c r="AG16" s="2">
        <v>90659</v>
      </c>
      <c r="AH16" s="2">
        <v>3803</v>
      </c>
      <c r="AI16" s="2">
        <v>94462</v>
      </c>
      <c r="AJ16" s="2">
        <v>65448</v>
      </c>
      <c r="AK16" s="2">
        <v>2322</v>
      </c>
      <c r="AL16" s="2">
        <v>67770</v>
      </c>
      <c r="AM16" s="2">
        <v>657140</v>
      </c>
      <c r="AN16" s="2">
        <v>25920</v>
      </c>
      <c r="AO16" s="2">
        <v>683060</v>
      </c>
      <c r="AP16" s="35"/>
      <c r="AQ16" s="20" t="s">
        <v>60</v>
      </c>
      <c r="AR16" s="35">
        <f t="shared" si="1"/>
        <v>94323</v>
      </c>
      <c r="AS16" s="35">
        <f t="shared" si="2"/>
        <v>13604.142857142857</v>
      </c>
      <c r="AT16" s="35">
        <f t="shared" si="3"/>
        <v>27182</v>
      </c>
      <c r="AU16" s="35">
        <f t="shared" si="4"/>
        <v>31214.714285714286</v>
      </c>
      <c r="AV16" s="35">
        <f t="shared" si="5"/>
        <v>13053</v>
      </c>
      <c r="AW16" s="35">
        <f t="shared" si="6"/>
        <v>9269.1428571428569</v>
      </c>
      <c r="AX16" s="35">
        <f t="shared" si="7"/>
        <v>22322.142857142855</v>
      </c>
      <c r="AY16" s="35"/>
      <c r="BA16" s="19" t="s">
        <v>332</v>
      </c>
      <c r="BB16" s="2">
        <v>93762</v>
      </c>
      <c r="BC16" s="2">
        <v>2442</v>
      </c>
      <c r="BD16" s="2">
        <v>96204</v>
      </c>
    </row>
    <row r="17" spans="2:56" x14ac:dyDescent="0.25">
      <c r="B17" s="19" t="s">
        <v>45</v>
      </c>
      <c r="C17" s="2">
        <v>7215296</v>
      </c>
      <c r="D17" s="2">
        <v>238944</v>
      </c>
      <c r="E17" s="2">
        <v>7453276</v>
      </c>
      <c r="F17" s="35"/>
      <c r="G17" s="35">
        <f t="shared" si="8"/>
        <v>0</v>
      </c>
      <c r="H17" s="35">
        <f t="shared" si="10"/>
        <v>0</v>
      </c>
      <c r="I17" s="35">
        <f t="shared" si="9"/>
        <v>0</v>
      </c>
      <c r="J17" s="35"/>
      <c r="K17" s="35"/>
      <c r="L17" s="19" t="s">
        <v>334</v>
      </c>
      <c r="M17" s="2">
        <v>93345</v>
      </c>
      <c r="N17" s="2">
        <v>1940</v>
      </c>
      <c r="O17" s="2">
        <v>95285</v>
      </c>
      <c r="P17" s="35"/>
      <c r="Q17" s="35"/>
      <c r="R17" s="35"/>
      <c r="S17" s="35"/>
      <c r="V17" s="35"/>
      <c r="W17" s="19" t="s">
        <v>57</v>
      </c>
      <c r="X17" s="2">
        <v>94873</v>
      </c>
      <c r="Y17" s="2">
        <v>3209</v>
      </c>
      <c r="Z17" s="2">
        <v>98082</v>
      </c>
      <c r="AA17" s="2">
        <v>189285</v>
      </c>
      <c r="AB17" s="2">
        <v>8405</v>
      </c>
      <c r="AC17" s="2">
        <v>197690</v>
      </c>
      <c r="AD17" s="2">
        <v>216918</v>
      </c>
      <c r="AE17" s="2">
        <v>7909</v>
      </c>
      <c r="AF17" s="2">
        <v>224827</v>
      </c>
      <c r="AG17" s="2">
        <v>90922</v>
      </c>
      <c r="AH17" s="2">
        <v>3649</v>
      </c>
      <c r="AI17" s="2">
        <v>94571</v>
      </c>
      <c r="AJ17" s="2">
        <v>65437</v>
      </c>
      <c r="AK17" s="2">
        <v>2238</v>
      </c>
      <c r="AL17" s="2">
        <v>67675</v>
      </c>
      <c r="AM17" s="2">
        <v>657435</v>
      </c>
      <c r="AN17" s="2">
        <v>25410</v>
      </c>
      <c r="AO17" s="2">
        <v>682845</v>
      </c>
      <c r="AP17" s="35"/>
      <c r="AQ17" s="20" t="s">
        <v>61</v>
      </c>
      <c r="AR17" s="35" t="e">
        <f t="shared" si="1"/>
        <v>#N/A</v>
      </c>
      <c r="AS17" s="35" t="e">
        <f t="shared" si="2"/>
        <v>#N/A</v>
      </c>
      <c r="AT17" s="35" t="e">
        <f t="shared" si="3"/>
        <v>#N/A</v>
      </c>
      <c r="AU17" s="35" t="e">
        <f t="shared" si="4"/>
        <v>#N/A</v>
      </c>
      <c r="AV17" s="35" t="e">
        <f t="shared" si="5"/>
        <v>#N/A</v>
      </c>
      <c r="AW17" s="35" t="e">
        <f t="shared" si="6"/>
        <v>#N/A</v>
      </c>
      <c r="AX17" s="35" t="e">
        <f t="shared" si="7"/>
        <v>#N/A</v>
      </c>
      <c r="AY17" s="35"/>
      <c r="BA17" s="19" t="s">
        <v>333</v>
      </c>
      <c r="BB17" s="2">
        <v>93727</v>
      </c>
      <c r="BC17" s="2">
        <v>2202</v>
      </c>
      <c r="BD17" s="2">
        <v>95929</v>
      </c>
    </row>
    <row r="18" spans="2:56" x14ac:dyDescent="0.25">
      <c r="F18" s="35"/>
      <c r="G18" s="35">
        <f t="shared" si="8"/>
        <v>0</v>
      </c>
      <c r="H18" s="35">
        <f t="shared" si="10"/>
        <v>0</v>
      </c>
      <c r="I18" s="35">
        <f t="shared" si="9"/>
        <v>0</v>
      </c>
      <c r="J18" s="35"/>
      <c r="K18" s="35"/>
      <c r="L18" s="19" t="s">
        <v>335</v>
      </c>
      <c r="M18" s="2">
        <v>92602</v>
      </c>
      <c r="N18" s="2">
        <v>1840</v>
      </c>
      <c r="O18" s="2">
        <v>94442</v>
      </c>
      <c r="P18" s="35"/>
      <c r="Q18" s="35"/>
      <c r="R18" s="35"/>
      <c r="S18" s="35"/>
      <c r="V18" s="35"/>
      <c r="W18" s="19" t="s">
        <v>58</v>
      </c>
      <c r="X18" s="2">
        <v>95040</v>
      </c>
      <c r="Y18" s="2">
        <v>3697</v>
      </c>
      <c r="Z18" s="2">
        <v>98737</v>
      </c>
      <c r="AA18" s="2">
        <v>189801</v>
      </c>
      <c r="AB18" s="2">
        <v>9056</v>
      </c>
      <c r="AC18" s="2">
        <v>198857</v>
      </c>
      <c r="AD18" s="2">
        <v>218270</v>
      </c>
      <c r="AE18" s="2">
        <v>8406</v>
      </c>
      <c r="AF18" s="2">
        <v>226676</v>
      </c>
      <c r="AG18" s="2">
        <v>91214</v>
      </c>
      <c r="AH18" s="2">
        <v>3742</v>
      </c>
      <c r="AI18" s="2">
        <v>94956</v>
      </c>
      <c r="AJ18" s="2">
        <v>65400</v>
      </c>
      <c r="AK18" s="2">
        <v>2279</v>
      </c>
      <c r="AL18" s="2">
        <v>67679</v>
      </c>
      <c r="AM18" s="2">
        <v>659725</v>
      </c>
      <c r="AN18" s="2">
        <v>27180</v>
      </c>
      <c r="AO18" s="2">
        <v>686905</v>
      </c>
      <c r="AP18" s="35"/>
      <c r="AQ18" s="20" t="s">
        <v>62</v>
      </c>
      <c r="AR18" s="35" t="e">
        <f t="shared" si="1"/>
        <v>#N/A</v>
      </c>
      <c r="AS18" s="35" t="e">
        <f t="shared" si="2"/>
        <v>#N/A</v>
      </c>
      <c r="AT18" s="35" t="e">
        <f t="shared" si="3"/>
        <v>#N/A</v>
      </c>
      <c r="AU18" s="35" t="e">
        <f t="shared" si="4"/>
        <v>#N/A</v>
      </c>
      <c r="AV18" s="35" t="e">
        <f t="shared" si="5"/>
        <v>#N/A</v>
      </c>
      <c r="AW18" s="35" t="e">
        <f t="shared" si="6"/>
        <v>#N/A</v>
      </c>
      <c r="AX18" s="35" t="e">
        <f t="shared" si="7"/>
        <v>#N/A</v>
      </c>
      <c r="AY18" s="35"/>
      <c r="BA18" s="19" t="s">
        <v>334</v>
      </c>
      <c r="BB18" s="2">
        <v>93345</v>
      </c>
      <c r="BC18" s="2">
        <v>1940</v>
      </c>
      <c r="BD18" s="2">
        <v>95285</v>
      </c>
    </row>
    <row r="19" spans="2:56" x14ac:dyDescent="0.25">
      <c r="F19" s="35"/>
      <c r="G19" s="35">
        <f>C20/7</f>
        <v>0</v>
      </c>
      <c r="H19" s="35">
        <f>D20/7</f>
        <v>0</v>
      </c>
      <c r="I19" s="35">
        <f>E20/7</f>
        <v>0</v>
      </c>
      <c r="J19" s="35"/>
      <c r="K19" s="35"/>
      <c r="L19" s="19" t="s">
        <v>336</v>
      </c>
      <c r="M19" s="2">
        <v>93489</v>
      </c>
      <c r="N19" s="2">
        <v>2125</v>
      </c>
      <c r="O19" s="2">
        <v>95604</v>
      </c>
      <c r="P19" s="35"/>
      <c r="Q19" s="35"/>
      <c r="R19" s="35"/>
      <c r="S19" s="35"/>
      <c r="V19" s="35"/>
      <c r="W19" s="19" t="s">
        <v>45</v>
      </c>
      <c r="X19" s="2">
        <v>1037914</v>
      </c>
      <c r="Y19" s="2">
        <v>30000</v>
      </c>
      <c r="Z19" s="2">
        <v>1067345</v>
      </c>
      <c r="AA19" s="2">
        <v>2079512</v>
      </c>
      <c r="AB19" s="2">
        <v>77743</v>
      </c>
      <c r="AC19" s="2">
        <v>2156860</v>
      </c>
      <c r="AD19" s="2">
        <v>2386120</v>
      </c>
      <c r="AE19" s="2">
        <v>74772</v>
      </c>
      <c r="AF19" s="2">
        <v>2460892</v>
      </c>
      <c r="AG19" s="2">
        <v>995676</v>
      </c>
      <c r="AH19" s="2">
        <v>35451</v>
      </c>
      <c r="AI19" s="2">
        <v>1031127</v>
      </c>
      <c r="AJ19" s="2">
        <v>716074</v>
      </c>
      <c r="AK19" s="2">
        <v>20978</v>
      </c>
      <c r="AL19" s="2">
        <v>737052</v>
      </c>
      <c r="AM19" s="2">
        <v>7215296</v>
      </c>
      <c r="AN19" s="2">
        <v>238944</v>
      </c>
      <c r="AO19" s="2">
        <v>7453276</v>
      </c>
      <c r="AP19" s="35"/>
      <c r="AQ19" s="20" t="s">
        <v>63</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335</v>
      </c>
      <c r="BB19" s="2">
        <v>92602</v>
      </c>
      <c r="BC19" s="2">
        <v>1840</v>
      </c>
      <c r="BD19" s="2">
        <v>94442</v>
      </c>
    </row>
    <row r="20" spans="2:56" x14ac:dyDescent="0.25">
      <c r="F20" s="35"/>
      <c r="G20" s="35"/>
      <c r="H20" s="35"/>
      <c r="I20" s="35"/>
      <c r="J20" s="35"/>
      <c r="K20" s="35"/>
      <c r="L20" s="19" t="s">
        <v>344</v>
      </c>
      <c r="M20" s="2">
        <v>93694</v>
      </c>
      <c r="N20" s="2">
        <v>2421</v>
      </c>
      <c r="O20" s="2">
        <v>96115</v>
      </c>
      <c r="P20" s="35"/>
      <c r="Q20" s="35"/>
      <c r="R20" s="35"/>
      <c r="S20" s="35"/>
      <c r="BA20" s="19" t="s">
        <v>336</v>
      </c>
      <c r="BB20" s="2">
        <v>93489</v>
      </c>
      <c r="BC20" s="2">
        <v>2125</v>
      </c>
      <c r="BD20" s="2">
        <v>95604</v>
      </c>
    </row>
    <row r="21" spans="2:56" x14ac:dyDescent="0.25">
      <c r="L21" s="19" t="s">
        <v>345</v>
      </c>
      <c r="M21" s="2">
        <v>93676</v>
      </c>
      <c r="N21" s="2">
        <v>2322</v>
      </c>
      <c r="O21" s="2">
        <v>95998</v>
      </c>
      <c r="V21" s="43"/>
      <c r="AM21" s="43"/>
      <c r="AN21" s="43"/>
      <c r="AO21" s="43"/>
      <c r="AP21" s="43"/>
      <c r="AQ21" s="43"/>
      <c r="AR21" s="43"/>
      <c r="AS21" s="43"/>
      <c r="AT21" s="43"/>
      <c r="AU21" s="43"/>
      <c r="AV21" s="43"/>
      <c r="AW21" s="43"/>
      <c r="AX21" s="43"/>
      <c r="AY21" s="43"/>
      <c r="BA21" s="19" t="s">
        <v>344</v>
      </c>
      <c r="BB21" s="2">
        <v>93694</v>
      </c>
      <c r="BC21" s="2">
        <v>2421</v>
      </c>
      <c r="BD21" s="2">
        <v>96115</v>
      </c>
    </row>
    <row r="22" spans="2:56" x14ac:dyDescent="0.25">
      <c r="L22" s="19" t="s">
        <v>346</v>
      </c>
      <c r="M22" s="2">
        <v>93671</v>
      </c>
      <c r="N22" s="2">
        <v>2258</v>
      </c>
      <c r="O22" s="2">
        <v>95929</v>
      </c>
      <c r="V22" s="35"/>
      <c r="AM22" s="35"/>
      <c r="AN22" s="35"/>
      <c r="AO22" s="35"/>
      <c r="AP22" s="35"/>
      <c r="AQ22" s="36" t="s">
        <v>242</v>
      </c>
      <c r="AR22" t="s">
        <v>300</v>
      </c>
      <c r="AS22" s="43" t="s">
        <v>2</v>
      </c>
      <c r="AT22" s="43" t="s">
        <v>64</v>
      </c>
      <c r="AU22" s="43" t="s">
        <v>3</v>
      </c>
      <c r="AV22" s="43" t="s">
        <v>301</v>
      </c>
      <c r="AW22" s="43" t="s">
        <v>302</v>
      </c>
      <c r="AX22" s="46" t="s">
        <v>295</v>
      </c>
      <c r="AY22" s="35"/>
      <c r="BA22" s="19" t="s">
        <v>345</v>
      </c>
      <c r="BB22" s="2">
        <v>93676</v>
      </c>
      <c r="BC22" s="2">
        <v>2322</v>
      </c>
      <c r="BD22" s="2">
        <v>95998</v>
      </c>
    </row>
    <row r="23" spans="2:56" x14ac:dyDescent="0.25">
      <c r="L23" s="19" t="s">
        <v>347</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50</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 t="shared" ref="AW23:AW36" si="11">(VLOOKUP(AQ23,$W$8:$AO$1048576,15,FALSE))/7</f>
        <v>270.28571428571428</v>
      </c>
      <c r="AX23" s="35">
        <f>AV23+AW23</f>
        <v>663.14285714285711</v>
      </c>
      <c r="AY23" s="35"/>
      <c r="BA23" s="19" t="s">
        <v>346</v>
      </c>
      <c r="BB23" s="2">
        <v>93671</v>
      </c>
      <c r="BC23" s="2">
        <v>2258</v>
      </c>
      <c r="BD23" s="2">
        <v>95929</v>
      </c>
    </row>
    <row r="24" spans="2:56" x14ac:dyDescent="0.25">
      <c r="L24" s="19" t="s">
        <v>348</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51</v>
      </c>
      <c r="AR24" s="35">
        <f t="shared" ref="AR24:AR36" si="12">(VLOOKUP(AQ24,$W$8:$AO$1048576,18,FALSE))/7</f>
        <v>2249.5714285714284</v>
      </c>
      <c r="AS24" s="35">
        <f t="shared" ref="AS24:AS36" si="13">(VLOOKUP(AQ24,$W$8:$AO$1048576,3,FALSE))/7</f>
        <v>283.42857142857144</v>
      </c>
      <c r="AT24" s="35">
        <f t="shared" ref="AT24:AT36" si="14">(VLOOKUP(AQ24,$W$8:$AO$1048576,6,FALSE))/7</f>
        <v>683.85714285714289</v>
      </c>
      <c r="AU24" s="35">
        <f t="shared" ref="AU24:AU36" si="15">(VLOOKUP(AQ24,$W$8:$AO$1048576,9,FALSE))/7</f>
        <v>680.85714285714289</v>
      </c>
      <c r="AV24" s="35">
        <f t="shared" ref="AV24:AV36" si="16">(VLOOKUP(AQ24,$W$8:$AO$1048576,12,FALSE))/7</f>
        <v>364.42857142857144</v>
      </c>
      <c r="AW24" s="35">
        <f t="shared" si="11"/>
        <v>237</v>
      </c>
      <c r="AX24" s="35">
        <f t="shared" ref="AX24:AX36" si="17">AV24+AW24</f>
        <v>601.42857142857144</v>
      </c>
      <c r="AY24" s="35"/>
      <c r="BA24" s="19" t="s">
        <v>347</v>
      </c>
      <c r="BB24" s="2">
        <v>93641</v>
      </c>
      <c r="BC24" s="2">
        <v>1964</v>
      </c>
      <c r="BD24" s="2">
        <v>95605</v>
      </c>
    </row>
    <row r="25" spans="2:56" x14ac:dyDescent="0.25">
      <c r="L25" s="19" t="s">
        <v>349</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52</v>
      </c>
      <c r="AR25" s="35">
        <f t="shared" si="12"/>
        <v>1987.4285714285713</v>
      </c>
      <c r="AS25" s="35">
        <f t="shared" si="13"/>
        <v>260.42857142857144</v>
      </c>
      <c r="AT25" s="35">
        <f t="shared" si="14"/>
        <v>600.57142857142856</v>
      </c>
      <c r="AU25" s="35">
        <f t="shared" si="15"/>
        <v>657.57142857142856</v>
      </c>
      <c r="AV25" s="35">
        <f t="shared" si="16"/>
        <v>301.14285714285717</v>
      </c>
      <c r="AW25" s="35">
        <f t="shared" si="11"/>
        <v>167.71428571428572</v>
      </c>
      <c r="AX25" s="35">
        <f t="shared" si="17"/>
        <v>468.85714285714289</v>
      </c>
      <c r="AY25" s="35"/>
      <c r="BA25" s="19" t="s">
        <v>348</v>
      </c>
      <c r="BB25" s="2">
        <v>93117</v>
      </c>
      <c r="BC25" s="2">
        <v>1705</v>
      </c>
      <c r="BD25" s="2">
        <v>94822</v>
      </c>
    </row>
    <row r="26" spans="2:56" x14ac:dyDescent="0.25">
      <c r="L26" s="19" t="s">
        <v>350</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53</v>
      </c>
      <c r="AR26" s="35">
        <f t="shared" si="12"/>
        <v>1727.8571428571429</v>
      </c>
      <c r="AS26" s="35">
        <f t="shared" si="13"/>
        <v>194.28571428571428</v>
      </c>
      <c r="AT26" s="35">
        <f t="shared" si="14"/>
        <v>567.57142857142856</v>
      </c>
      <c r="AU26" s="35">
        <f t="shared" si="15"/>
        <v>597.85714285714289</v>
      </c>
      <c r="AV26" s="35">
        <f t="shared" si="16"/>
        <v>253.57142857142858</v>
      </c>
      <c r="AW26" s="35">
        <f t="shared" si="11"/>
        <v>114.57142857142857</v>
      </c>
      <c r="AX26" s="35">
        <f t="shared" si="17"/>
        <v>368.14285714285717</v>
      </c>
      <c r="AY26" s="35"/>
      <c r="BA26" s="19" t="s">
        <v>349</v>
      </c>
      <c r="BB26" s="2">
        <v>92929</v>
      </c>
      <c r="BC26" s="2">
        <v>1616</v>
      </c>
      <c r="BD26" s="2">
        <v>94545</v>
      </c>
    </row>
    <row r="27" spans="2:56" x14ac:dyDescent="0.25">
      <c r="L27" s="19" t="s">
        <v>352</v>
      </c>
      <c r="M27" s="2">
        <v>92972</v>
      </c>
      <c r="N27" s="2">
        <v>1364</v>
      </c>
      <c r="O27" s="2">
        <v>94336</v>
      </c>
      <c r="V27" s="35"/>
      <c r="W27" s="35"/>
      <c r="X27" s="35"/>
      <c r="Y27" s="35"/>
      <c r="Z27" s="35"/>
      <c r="AA27" s="35"/>
      <c r="AB27" s="35"/>
      <c r="AC27" s="35"/>
      <c r="AD27" s="35"/>
      <c r="AE27" s="35"/>
      <c r="AF27" s="35"/>
      <c r="AG27" s="35"/>
      <c r="AH27" s="35"/>
      <c r="AI27" s="35"/>
      <c r="AJ27" s="35"/>
      <c r="AK27" s="35"/>
      <c r="AL27" s="35"/>
      <c r="AM27" s="35"/>
      <c r="AN27" s="35"/>
      <c r="AO27" s="35"/>
      <c r="AP27" s="35"/>
      <c r="AQ27" s="20" t="s">
        <v>54</v>
      </c>
      <c r="AR27" s="35">
        <f t="shared" si="12"/>
        <v>3065.8571428571427</v>
      </c>
      <c r="AS27" s="35">
        <f t="shared" si="13"/>
        <v>355.42857142857144</v>
      </c>
      <c r="AT27" s="35">
        <f t="shared" si="14"/>
        <v>1001.1428571428571</v>
      </c>
      <c r="AU27" s="35">
        <f t="shared" si="15"/>
        <v>983.57142857142856</v>
      </c>
      <c r="AV27" s="35">
        <f t="shared" si="16"/>
        <v>471.14285714285717</v>
      </c>
      <c r="AW27" s="35">
        <f t="shared" si="11"/>
        <v>254.57142857142858</v>
      </c>
      <c r="AX27" s="35">
        <f t="shared" si="17"/>
        <v>725.71428571428578</v>
      </c>
      <c r="AY27" s="35"/>
      <c r="BA27" s="19" t="s">
        <v>350</v>
      </c>
      <c r="BB27" s="2">
        <v>93127</v>
      </c>
      <c r="BC27" s="2">
        <v>1626</v>
      </c>
      <c r="BD27" s="2">
        <v>94753</v>
      </c>
    </row>
    <row r="28" spans="2:56" x14ac:dyDescent="0.25">
      <c r="L28" s="19" t="s">
        <v>353</v>
      </c>
      <c r="M28" s="2">
        <v>92838</v>
      </c>
      <c r="N28" s="2">
        <v>1244</v>
      </c>
      <c r="O28" s="2">
        <v>94082</v>
      </c>
      <c r="V28" s="35"/>
      <c r="W28" s="35"/>
      <c r="X28" s="35"/>
      <c r="Y28" s="35"/>
      <c r="Z28" s="35"/>
      <c r="AA28" s="35"/>
      <c r="AB28" s="35"/>
      <c r="AC28" s="35"/>
      <c r="AD28" s="35"/>
      <c r="AE28" s="35"/>
      <c r="AF28" s="35"/>
      <c r="AG28" s="35"/>
      <c r="AH28" s="35"/>
      <c r="AI28" s="35"/>
      <c r="AJ28" s="35"/>
      <c r="AK28" s="35"/>
      <c r="AL28" s="35"/>
      <c r="AM28" s="35"/>
      <c r="AN28" s="35"/>
      <c r="AO28" s="35"/>
      <c r="AP28" s="35"/>
      <c r="AQ28" s="20" t="s">
        <v>55</v>
      </c>
      <c r="AR28" s="35">
        <f t="shared" si="12"/>
        <v>3611.7142857142858</v>
      </c>
      <c r="AS28" s="35">
        <f t="shared" si="13"/>
        <v>428.28571428571428</v>
      </c>
      <c r="AT28" s="35">
        <f t="shared" si="14"/>
        <v>1176.7142857142858</v>
      </c>
      <c r="AU28" s="35">
        <f t="shared" si="15"/>
        <v>1156.7142857142858</v>
      </c>
      <c r="AV28" s="35">
        <f>(VLOOKUP(AQ28,$W$8:$AO$1048576,12,FALSE))/7</f>
        <v>539.57142857142856</v>
      </c>
      <c r="AW28" s="35">
        <f t="shared" si="11"/>
        <v>310.42857142857144</v>
      </c>
      <c r="AX28" s="35">
        <f>AV28+AW28</f>
        <v>850</v>
      </c>
      <c r="AY28" s="35"/>
      <c r="BA28" s="19" t="s">
        <v>352</v>
      </c>
      <c r="BB28" s="2">
        <v>92972</v>
      </c>
      <c r="BC28" s="2">
        <v>1364</v>
      </c>
      <c r="BD28" s="2">
        <v>94336</v>
      </c>
    </row>
    <row r="29" spans="2:56" x14ac:dyDescent="0.25">
      <c r="L29" s="19" t="s">
        <v>354</v>
      </c>
      <c r="M29" s="2">
        <v>92972</v>
      </c>
      <c r="N29" s="2">
        <v>1412</v>
      </c>
      <c r="O29" s="2">
        <v>94384</v>
      </c>
      <c r="V29" s="35"/>
      <c r="W29" s="35"/>
      <c r="X29" s="35"/>
      <c r="Y29" s="35"/>
      <c r="Z29" s="35"/>
      <c r="AA29" s="35"/>
      <c r="AB29" s="35"/>
      <c r="AC29" s="35"/>
      <c r="AD29" s="35"/>
      <c r="AE29" s="35"/>
      <c r="AF29" s="35"/>
      <c r="AG29" s="35"/>
      <c r="AH29" s="35"/>
      <c r="AI29" s="35"/>
      <c r="AJ29" s="35"/>
      <c r="AK29" s="35"/>
      <c r="AL29" s="35"/>
      <c r="AM29" s="35"/>
      <c r="AN29" s="35"/>
      <c r="AO29" s="35"/>
      <c r="AP29" s="35"/>
      <c r="AQ29" s="20" t="s">
        <v>56</v>
      </c>
      <c r="AR29" s="35">
        <f t="shared" si="12"/>
        <v>3702.8571428571427</v>
      </c>
      <c r="AS29" s="35">
        <f t="shared" si="13"/>
        <v>433.71428571428572</v>
      </c>
      <c r="AT29" s="35">
        <f t="shared" si="14"/>
        <v>1247.2857142857142</v>
      </c>
      <c r="AU29" s="35">
        <f t="shared" si="15"/>
        <v>1146.8571428571429</v>
      </c>
      <c r="AV29" s="35">
        <f t="shared" si="16"/>
        <v>543.28571428571433</v>
      </c>
      <c r="AW29" s="35">
        <f t="shared" si="11"/>
        <v>331.71428571428572</v>
      </c>
      <c r="AX29" s="35">
        <f t="shared" si="17"/>
        <v>875</v>
      </c>
      <c r="AY29" s="35"/>
      <c r="BA29" s="19" t="s">
        <v>353</v>
      </c>
      <c r="BB29" s="2">
        <v>92838</v>
      </c>
      <c r="BC29" s="2">
        <v>1244</v>
      </c>
      <c r="BD29" s="2">
        <v>94082</v>
      </c>
    </row>
    <row r="30" spans="2:56" x14ac:dyDescent="0.25">
      <c r="L30" s="19" t="s">
        <v>355</v>
      </c>
      <c r="M30" s="2">
        <v>93086</v>
      </c>
      <c r="N30" s="2">
        <v>1778</v>
      </c>
      <c r="O30" s="2">
        <v>94864</v>
      </c>
      <c r="V30" s="35"/>
      <c r="W30" s="35"/>
      <c r="X30" s="35"/>
      <c r="Y30" s="35"/>
      <c r="Z30" s="35"/>
      <c r="AA30" s="35"/>
      <c r="AB30" s="35"/>
      <c r="AC30" s="35"/>
      <c r="AD30" s="35"/>
      <c r="AE30" s="35"/>
      <c r="AF30" s="35"/>
      <c r="AG30" s="35"/>
      <c r="AH30" s="35"/>
      <c r="AI30" s="35"/>
      <c r="AJ30" s="35"/>
      <c r="AK30" s="35"/>
      <c r="AL30" s="35"/>
      <c r="AM30" s="35"/>
      <c r="AN30" s="35"/>
      <c r="AO30" s="35"/>
      <c r="AP30" s="35"/>
      <c r="AQ30" s="20" t="s">
        <v>57</v>
      </c>
      <c r="AR30" s="35">
        <f t="shared" si="12"/>
        <v>3630</v>
      </c>
      <c r="AS30" s="35">
        <f t="shared" si="13"/>
        <v>458.42857142857144</v>
      </c>
      <c r="AT30" s="35">
        <f t="shared" si="14"/>
        <v>1200.7142857142858</v>
      </c>
      <c r="AU30" s="35">
        <f t="shared" si="15"/>
        <v>1129.8571428571429</v>
      </c>
      <c r="AV30" s="35">
        <f t="shared" si="16"/>
        <v>521.28571428571433</v>
      </c>
      <c r="AW30" s="35">
        <f t="shared" si="11"/>
        <v>319.71428571428572</v>
      </c>
      <c r="AX30" s="35">
        <f t="shared" si="17"/>
        <v>841</v>
      </c>
      <c r="AY30" s="35"/>
      <c r="BA30" s="19" t="s">
        <v>354</v>
      </c>
      <c r="BB30" s="2">
        <v>92972</v>
      </c>
      <c r="BC30" s="2">
        <v>1412</v>
      </c>
      <c r="BD30" s="2">
        <v>94384</v>
      </c>
    </row>
    <row r="31" spans="2:56" x14ac:dyDescent="0.25">
      <c r="L31" s="19" t="s">
        <v>356</v>
      </c>
      <c r="M31" s="2">
        <v>93073</v>
      </c>
      <c r="N31" s="2">
        <v>1836</v>
      </c>
      <c r="O31" s="2">
        <v>94909</v>
      </c>
      <c r="V31" s="35"/>
      <c r="W31" s="35"/>
      <c r="X31" s="35"/>
      <c r="Y31" s="35"/>
      <c r="Z31" s="35"/>
      <c r="AA31" s="35"/>
      <c r="AB31" s="35"/>
      <c r="AC31" s="35"/>
      <c r="AD31" s="35"/>
      <c r="AE31" s="35"/>
      <c r="AF31" s="35"/>
      <c r="AG31" s="35"/>
      <c r="AH31" s="35"/>
      <c r="AI31" s="35"/>
      <c r="AJ31" s="35"/>
      <c r="AK31" s="35"/>
      <c r="AL31" s="35"/>
      <c r="AM31" s="35"/>
      <c r="AN31" s="35"/>
      <c r="AO31" s="35"/>
      <c r="AP31" s="35"/>
      <c r="AQ31" s="20" t="s">
        <v>58</v>
      </c>
      <c r="AR31" s="35">
        <f t="shared" si="12"/>
        <v>3882.8571428571427</v>
      </c>
      <c r="AS31" s="35">
        <f t="shared" si="13"/>
        <v>528.14285714285711</v>
      </c>
      <c r="AT31" s="35">
        <f t="shared" si="14"/>
        <v>1293.7142857142858</v>
      </c>
      <c r="AU31" s="35">
        <f t="shared" si="15"/>
        <v>1200.8571428571429</v>
      </c>
      <c r="AV31" s="35">
        <f t="shared" si="16"/>
        <v>534.57142857142856</v>
      </c>
      <c r="AW31" s="35">
        <f t="shared" si="11"/>
        <v>325.57142857142856</v>
      </c>
      <c r="AX31" s="35">
        <f t="shared" si="17"/>
        <v>860.14285714285711</v>
      </c>
      <c r="AY31" s="35"/>
      <c r="BA31" s="19" t="s">
        <v>355</v>
      </c>
      <c r="BB31" s="2">
        <v>93086</v>
      </c>
      <c r="BC31" s="2">
        <v>1778</v>
      </c>
      <c r="BD31" s="2">
        <v>94864</v>
      </c>
    </row>
    <row r="32" spans="2:56" x14ac:dyDescent="0.25">
      <c r="L32" s="19" t="s">
        <v>357</v>
      </c>
      <c r="M32" s="2">
        <v>92874</v>
      </c>
      <c r="N32" s="2">
        <v>1986</v>
      </c>
      <c r="O32" s="2">
        <v>94860</v>
      </c>
      <c r="V32" s="35"/>
      <c r="W32" s="35"/>
      <c r="X32" s="35"/>
      <c r="Y32" s="35"/>
      <c r="Z32" s="35"/>
      <c r="AA32" s="35"/>
      <c r="AB32" s="35"/>
      <c r="AC32" s="35"/>
      <c r="AD32" s="35"/>
      <c r="AE32" s="35"/>
      <c r="AF32" s="35"/>
      <c r="AG32" s="35"/>
      <c r="AH32" s="35"/>
      <c r="AI32" s="35"/>
      <c r="AJ32" s="35"/>
      <c r="AK32" s="35"/>
      <c r="AL32" s="35"/>
      <c r="AM32" s="35"/>
      <c r="AN32" s="35"/>
      <c r="AO32" s="35"/>
      <c r="AP32" s="35"/>
      <c r="AQ32" s="20" t="s">
        <v>59</v>
      </c>
      <c r="AR32" s="35">
        <f t="shared" si="12"/>
        <v>4015.2857142857142</v>
      </c>
      <c r="AS32" s="35">
        <f t="shared" si="13"/>
        <v>515.71428571428567</v>
      </c>
      <c r="AT32" s="35">
        <f t="shared" si="14"/>
        <v>1342.5714285714287</v>
      </c>
      <c r="AU32" s="35">
        <f t="shared" si="15"/>
        <v>1218.1428571428571</v>
      </c>
      <c r="AV32" s="35">
        <f t="shared" si="16"/>
        <v>579.85714285714289</v>
      </c>
      <c r="AW32" s="35">
        <f t="shared" si="11"/>
        <v>359</v>
      </c>
      <c r="AX32" s="35">
        <f t="shared" si="17"/>
        <v>938.85714285714289</v>
      </c>
      <c r="AY32" s="35"/>
      <c r="BA32" s="19" t="s">
        <v>356</v>
      </c>
      <c r="BB32" s="2">
        <v>93073</v>
      </c>
      <c r="BC32" s="2">
        <v>1836</v>
      </c>
      <c r="BD32" s="2">
        <v>94909</v>
      </c>
    </row>
    <row r="33" spans="12:56" x14ac:dyDescent="0.25">
      <c r="L33" s="19" t="s">
        <v>358</v>
      </c>
      <c r="M33" s="2">
        <v>93014</v>
      </c>
      <c r="N33" s="2">
        <v>2475</v>
      </c>
      <c r="O33" s="2">
        <v>95104</v>
      </c>
      <c r="V33" s="35"/>
      <c r="W33" s="35"/>
      <c r="X33" s="35"/>
      <c r="Y33" s="35"/>
      <c r="Z33" s="35"/>
      <c r="AA33" s="35"/>
      <c r="AB33" s="35"/>
      <c r="AC33" s="35"/>
      <c r="AD33" s="35"/>
      <c r="AE33" s="35"/>
      <c r="AF33" s="35"/>
      <c r="AG33" s="35"/>
      <c r="AH33" s="35"/>
      <c r="AI33" s="35"/>
      <c r="AJ33" s="35"/>
      <c r="AK33" s="35"/>
      <c r="AL33" s="35"/>
      <c r="AM33" s="35"/>
      <c r="AN33" s="35"/>
      <c r="AO33" s="35"/>
      <c r="AP33" s="35"/>
      <c r="AQ33" s="20" t="s">
        <v>60</v>
      </c>
      <c r="AR33" s="35">
        <f t="shared" si="12"/>
        <v>3861.5714285714284</v>
      </c>
      <c r="AS33" s="35">
        <f t="shared" si="13"/>
        <v>518.14285714285711</v>
      </c>
      <c r="AT33" s="35">
        <f t="shared" si="14"/>
        <v>1266.8571428571429</v>
      </c>
      <c r="AU33" s="35">
        <f t="shared" si="15"/>
        <v>1207.5714285714287</v>
      </c>
      <c r="AV33" s="35">
        <f t="shared" si="16"/>
        <v>562.71428571428567</v>
      </c>
      <c r="AW33" s="35">
        <f t="shared" si="11"/>
        <v>306.28571428571428</v>
      </c>
      <c r="AX33" s="35">
        <f t="shared" si="17"/>
        <v>869</v>
      </c>
      <c r="AY33" s="35"/>
      <c r="BA33" s="19" t="s">
        <v>357</v>
      </c>
      <c r="BB33" s="2">
        <v>92874</v>
      </c>
      <c r="BC33" s="2">
        <v>1986</v>
      </c>
      <c r="BD33" s="2">
        <v>94860</v>
      </c>
    </row>
    <row r="34" spans="12:56" x14ac:dyDescent="0.25">
      <c r="L34" s="19" t="s">
        <v>360</v>
      </c>
      <c r="M34" s="2">
        <v>93193</v>
      </c>
      <c r="N34" s="2">
        <v>2579</v>
      </c>
      <c r="O34" s="2">
        <v>95772</v>
      </c>
      <c r="V34" s="35"/>
      <c r="W34" s="35"/>
      <c r="X34" s="35"/>
      <c r="Y34" s="35"/>
      <c r="Z34" s="35"/>
      <c r="AA34" s="35"/>
      <c r="AB34" s="35"/>
      <c r="AC34" s="35"/>
      <c r="AD34" s="35"/>
      <c r="AE34" s="35"/>
      <c r="AF34" s="35"/>
      <c r="AG34" s="35"/>
      <c r="AH34" s="35"/>
      <c r="AI34" s="35"/>
      <c r="AJ34" s="35"/>
      <c r="AK34" s="35"/>
      <c r="AL34" s="35"/>
      <c r="AM34" s="35"/>
      <c r="AN34" s="35"/>
      <c r="AO34" s="35"/>
      <c r="AP34" s="35"/>
      <c r="AQ34" s="20" t="s">
        <v>61</v>
      </c>
      <c r="AR34" s="35" t="e">
        <f t="shared" si="12"/>
        <v>#N/A</v>
      </c>
      <c r="AS34" s="35" t="e">
        <f t="shared" si="13"/>
        <v>#N/A</v>
      </c>
      <c r="AT34" s="35" t="e">
        <f t="shared" si="14"/>
        <v>#N/A</v>
      </c>
      <c r="AU34" s="35" t="e">
        <f t="shared" si="15"/>
        <v>#N/A</v>
      </c>
      <c r="AV34" s="35" t="e">
        <f t="shared" si="16"/>
        <v>#N/A</v>
      </c>
      <c r="AW34" s="35" t="e">
        <f t="shared" si="11"/>
        <v>#N/A</v>
      </c>
      <c r="AX34" s="35" t="e">
        <f t="shared" si="17"/>
        <v>#N/A</v>
      </c>
      <c r="AY34" s="35"/>
      <c r="BA34" s="19" t="s">
        <v>358</v>
      </c>
      <c r="BB34" s="2">
        <v>93014</v>
      </c>
      <c r="BC34" s="2">
        <v>2475</v>
      </c>
      <c r="BD34" s="2">
        <v>95104</v>
      </c>
    </row>
    <row r="35" spans="12:56" x14ac:dyDescent="0.25">
      <c r="L35" s="19" t="s">
        <v>361</v>
      </c>
      <c r="M35" s="2">
        <v>92979</v>
      </c>
      <c r="N35" s="2">
        <v>2813</v>
      </c>
      <c r="O35" s="2">
        <v>95792</v>
      </c>
      <c r="V35" s="35"/>
      <c r="W35" s="35"/>
      <c r="X35" s="35"/>
      <c r="Y35" s="35"/>
      <c r="Z35" s="35"/>
      <c r="AA35" s="35"/>
      <c r="AB35" s="35"/>
      <c r="AC35" s="35"/>
      <c r="AD35" s="35"/>
      <c r="AE35" s="35"/>
      <c r="AF35" s="35"/>
      <c r="AG35" s="35"/>
      <c r="AH35" s="35"/>
      <c r="AI35" s="35"/>
      <c r="AJ35" s="35"/>
      <c r="AK35" s="35"/>
      <c r="AL35" s="35"/>
      <c r="AM35" s="35"/>
      <c r="AN35" s="35"/>
      <c r="AO35" s="35"/>
      <c r="AP35" s="35"/>
      <c r="AQ35" s="20" t="s">
        <v>62</v>
      </c>
      <c r="AR35" s="35" t="e">
        <f t="shared" si="12"/>
        <v>#N/A</v>
      </c>
      <c r="AS35" s="35" t="e">
        <f t="shared" si="13"/>
        <v>#N/A</v>
      </c>
      <c r="AT35" s="35" t="e">
        <f t="shared" si="14"/>
        <v>#N/A</v>
      </c>
      <c r="AU35" s="35" t="e">
        <f t="shared" si="15"/>
        <v>#N/A</v>
      </c>
      <c r="AV35" s="35" t="e">
        <f t="shared" si="16"/>
        <v>#N/A</v>
      </c>
      <c r="AW35" s="35" t="e">
        <f t="shared" si="11"/>
        <v>#N/A</v>
      </c>
      <c r="AX35" s="35" t="e">
        <f t="shared" si="17"/>
        <v>#N/A</v>
      </c>
      <c r="AY35" s="35"/>
      <c r="BA35" s="19" t="s">
        <v>360</v>
      </c>
      <c r="BB35" s="2">
        <v>93193</v>
      </c>
      <c r="BC35" s="2">
        <v>2579</v>
      </c>
      <c r="BD35" s="2">
        <v>95772</v>
      </c>
    </row>
    <row r="36" spans="12:56" x14ac:dyDescent="0.25">
      <c r="L36" s="19" t="s">
        <v>362</v>
      </c>
      <c r="M36" s="2">
        <v>93220</v>
      </c>
      <c r="N36" s="2">
        <v>3146</v>
      </c>
      <c r="O36" s="2">
        <v>96366</v>
      </c>
      <c r="AQ36" s="20" t="s">
        <v>63</v>
      </c>
      <c r="AR36" s="35" t="e">
        <f t="shared" si="12"/>
        <v>#N/A</v>
      </c>
      <c r="AS36" s="35" t="e">
        <f t="shared" si="13"/>
        <v>#N/A</v>
      </c>
      <c r="AT36" s="35" t="e">
        <f t="shared" si="14"/>
        <v>#N/A</v>
      </c>
      <c r="AU36" s="35" t="e">
        <f t="shared" si="15"/>
        <v>#N/A</v>
      </c>
      <c r="AV36" s="35" t="e">
        <f t="shared" si="16"/>
        <v>#N/A</v>
      </c>
      <c r="AW36" s="35" t="e">
        <f t="shared" si="11"/>
        <v>#N/A</v>
      </c>
      <c r="AX36" s="35" t="e">
        <f t="shared" si="17"/>
        <v>#N/A</v>
      </c>
      <c r="BA36" s="19" t="s">
        <v>361</v>
      </c>
      <c r="BB36" s="2">
        <v>92979</v>
      </c>
      <c r="BC36" s="2">
        <v>2813</v>
      </c>
      <c r="BD36" s="2">
        <v>95792</v>
      </c>
    </row>
    <row r="37" spans="12:56" x14ac:dyDescent="0.25">
      <c r="L37" s="19" t="s">
        <v>363</v>
      </c>
      <c r="M37" s="2">
        <v>93324</v>
      </c>
      <c r="N37" s="2">
        <v>3236</v>
      </c>
      <c r="O37" s="2">
        <v>96560</v>
      </c>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c r="BA37" s="19" t="s">
        <v>362</v>
      </c>
      <c r="BB37" s="2">
        <v>93220</v>
      </c>
      <c r="BC37" s="2">
        <v>3146</v>
      </c>
      <c r="BD37" s="2">
        <v>96366</v>
      </c>
    </row>
    <row r="38" spans="12:56" x14ac:dyDescent="0.25">
      <c r="L38" s="19" t="s">
        <v>364</v>
      </c>
      <c r="M38" s="2">
        <v>93198</v>
      </c>
      <c r="N38" s="2">
        <v>2966</v>
      </c>
      <c r="O38" s="2">
        <v>96164</v>
      </c>
      <c r="V38" s="35"/>
      <c r="W38" s="35"/>
      <c r="X38" s="35"/>
      <c r="Y38" s="35"/>
      <c r="Z38" s="35"/>
      <c r="AA38" s="35"/>
      <c r="AB38" s="35"/>
      <c r="AC38" s="35"/>
      <c r="AD38" s="35"/>
      <c r="AE38" s="35"/>
      <c r="AF38" s="35"/>
      <c r="AG38" s="35"/>
      <c r="AH38" s="35"/>
      <c r="AI38" s="35"/>
      <c r="AJ38" s="35"/>
      <c r="AK38" s="35"/>
      <c r="AL38" s="35"/>
      <c r="AM38" s="35"/>
      <c r="AN38" s="35"/>
      <c r="AO38" s="35"/>
      <c r="AP38" s="35"/>
      <c r="AQ38" s="36" t="s">
        <v>243</v>
      </c>
      <c r="AR38" t="s">
        <v>300</v>
      </c>
      <c r="AS38" s="43" t="s">
        <v>2</v>
      </c>
      <c r="AT38" s="43" t="s">
        <v>64</v>
      </c>
      <c r="AU38" s="43" t="s">
        <v>3</v>
      </c>
      <c r="AV38" s="43" t="s">
        <v>301</v>
      </c>
      <c r="AW38" s="43" t="s">
        <v>302</v>
      </c>
      <c r="AX38" s="46" t="s">
        <v>295</v>
      </c>
      <c r="AY38" s="35"/>
      <c r="BA38" s="19" t="s">
        <v>363</v>
      </c>
      <c r="BB38" s="2">
        <v>93324</v>
      </c>
      <c r="BC38" s="2">
        <v>3236</v>
      </c>
      <c r="BD38" s="2">
        <v>96560</v>
      </c>
    </row>
    <row r="39" spans="12:56" x14ac:dyDescent="0.25">
      <c r="L39" s="19" t="s">
        <v>365</v>
      </c>
      <c r="M39" s="2">
        <v>92884</v>
      </c>
      <c r="N39" s="2">
        <v>3098</v>
      </c>
      <c r="O39" s="2">
        <v>95982</v>
      </c>
      <c r="V39" s="35"/>
      <c r="W39" s="35"/>
      <c r="X39" s="35"/>
      <c r="Y39" s="35"/>
      <c r="Z39" s="35"/>
      <c r="AA39" s="35"/>
      <c r="AB39" s="35"/>
      <c r="AC39" s="35"/>
      <c r="AD39" s="35"/>
      <c r="AE39" s="35"/>
      <c r="AF39" s="35"/>
      <c r="AG39" s="35"/>
      <c r="AH39" s="35"/>
      <c r="AI39" s="35"/>
      <c r="AJ39" s="35"/>
      <c r="AK39" s="35"/>
      <c r="AL39" s="35"/>
      <c r="AM39" s="35"/>
      <c r="AN39" s="35"/>
      <c r="AO39" s="35"/>
      <c r="AP39" s="35"/>
      <c r="AQ39" s="21" t="s">
        <v>50</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 t="shared" ref="AW39:AW44" si="18">(VLOOKUP(AQ39,$W$8:$AO$1048576,16,FALSE))/7</f>
        <v>9539.4285714285706</v>
      </c>
      <c r="AX39" s="35">
        <f>AV39+AW39</f>
        <v>22842.142857142855</v>
      </c>
      <c r="AY39" s="35"/>
      <c r="BA39" s="19" t="s">
        <v>364</v>
      </c>
      <c r="BB39" s="2">
        <v>93198</v>
      </c>
      <c r="BC39" s="2">
        <v>2966</v>
      </c>
      <c r="BD39" s="2">
        <v>96164</v>
      </c>
    </row>
    <row r="40" spans="12:56" x14ac:dyDescent="0.25">
      <c r="L40" s="19" t="s">
        <v>366</v>
      </c>
      <c r="M40" s="2">
        <v>93269</v>
      </c>
      <c r="N40" s="2">
        <v>3623</v>
      </c>
      <c r="O40" s="2">
        <v>96892</v>
      </c>
      <c r="V40" s="35"/>
      <c r="W40" s="35"/>
      <c r="X40" s="35"/>
      <c r="Y40" s="35"/>
      <c r="Z40" s="35"/>
      <c r="AA40" s="35"/>
      <c r="AB40" s="35"/>
      <c r="AC40" s="35"/>
      <c r="AD40" s="35"/>
      <c r="AE40" s="35"/>
      <c r="AF40" s="35"/>
      <c r="AG40" s="35"/>
      <c r="AH40" s="35"/>
      <c r="AI40" s="35"/>
      <c r="AJ40" s="35"/>
      <c r="AK40" s="35"/>
      <c r="AL40" s="35"/>
      <c r="AM40" s="35"/>
      <c r="AN40" s="35"/>
      <c r="AO40" s="35"/>
      <c r="AP40" s="35"/>
      <c r="AQ40" s="20" t="s">
        <v>51</v>
      </c>
      <c r="AR40" s="35">
        <f t="shared" ref="AR40:AR52" si="19">(VLOOKUP(AQ40,$W$8:$AO$1048576,19,FALSE))/7</f>
        <v>95721.28571428571</v>
      </c>
      <c r="AS40" s="35">
        <f t="shared" ref="AS40:AS52" si="20">(VLOOKUP(AQ40,$W$8:$AO$1048576,4,FALSE))/7</f>
        <v>13712.142857142857</v>
      </c>
      <c r="AT40" s="35">
        <f t="shared" ref="AT40:AT52" si="21">(VLOOKUP(AQ40,$W$8:$AO$1048576,7,FALSE))/7</f>
        <v>27681.428571428572</v>
      </c>
      <c r="AU40" s="35">
        <f t="shared" ref="AU40:AU52" si="22">(VLOOKUP(AQ40,$W$8:$AO$1048576,10,FALSE))/7</f>
        <v>31622.428571428572</v>
      </c>
      <c r="AV40" s="35">
        <f t="shared" ref="AV40:AV52" si="23">(VLOOKUP(AQ40,$W$8:$AO$1048576,13,FALSE))/7</f>
        <v>13237.714285714286</v>
      </c>
      <c r="AW40" s="35">
        <f t="shared" si="18"/>
        <v>9467.5714285714294</v>
      </c>
      <c r="AX40" s="35">
        <f t="shared" ref="AX40:AX52" si="24">AV40+AW40</f>
        <v>22705.285714285717</v>
      </c>
      <c r="AY40" s="35"/>
      <c r="BA40" s="19" t="s">
        <v>365</v>
      </c>
      <c r="BB40" s="2">
        <v>92884</v>
      </c>
      <c r="BC40" s="2">
        <v>3098</v>
      </c>
      <c r="BD40" s="2">
        <v>95982</v>
      </c>
    </row>
    <row r="41" spans="12:56" x14ac:dyDescent="0.25">
      <c r="L41" s="19" t="s">
        <v>387</v>
      </c>
      <c r="M41" s="2">
        <v>93527</v>
      </c>
      <c r="N41" s="2">
        <v>3918</v>
      </c>
      <c r="O41" s="2">
        <v>97445</v>
      </c>
      <c r="V41" s="35"/>
      <c r="W41" s="35"/>
      <c r="X41" s="35"/>
      <c r="Y41" s="35"/>
      <c r="Z41" s="35"/>
      <c r="AA41" s="35"/>
      <c r="AB41" s="35"/>
      <c r="AC41" s="35"/>
      <c r="AD41" s="35"/>
      <c r="AE41" s="35"/>
      <c r="AF41" s="35"/>
      <c r="AG41" s="35"/>
      <c r="AH41" s="35"/>
      <c r="AI41" s="35"/>
      <c r="AJ41" s="35"/>
      <c r="AK41" s="35"/>
      <c r="AL41" s="35"/>
      <c r="AM41" s="35"/>
      <c r="AN41" s="35"/>
      <c r="AO41" s="35"/>
      <c r="AP41" s="35"/>
      <c r="AQ41" s="20" t="s">
        <v>52</v>
      </c>
      <c r="AR41" s="35">
        <f t="shared" si="19"/>
        <v>95395.28571428571</v>
      </c>
      <c r="AS41" s="35">
        <f t="shared" si="20"/>
        <v>13691.285714285714</v>
      </c>
      <c r="AT41" s="35">
        <f t="shared" si="21"/>
        <v>27558</v>
      </c>
      <c r="AU41" s="35">
        <f t="shared" si="22"/>
        <v>31517.142857142859</v>
      </c>
      <c r="AV41" s="35">
        <f t="shared" si="23"/>
        <v>13172.857142857143</v>
      </c>
      <c r="AW41" s="35">
        <f t="shared" si="18"/>
        <v>9456</v>
      </c>
      <c r="AX41" s="35">
        <f t="shared" si="24"/>
        <v>22628.857142857145</v>
      </c>
      <c r="AY41" s="35"/>
      <c r="BA41" s="19" t="s">
        <v>366</v>
      </c>
      <c r="BB41" s="2">
        <v>93269</v>
      </c>
      <c r="BC41" s="2">
        <v>3623</v>
      </c>
      <c r="BD41" s="2">
        <v>96892</v>
      </c>
    </row>
    <row r="42" spans="12:56" x14ac:dyDescent="0.25">
      <c r="L42" s="19" t="s">
        <v>388</v>
      </c>
      <c r="M42" s="2">
        <v>93956</v>
      </c>
      <c r="N42" s="2">
        <v>3862</v>
      </c>
      <c r="O42" s="2">
        <v>97818</v>
      </c>
      <c r="V42" s="35"/>
      <c r="W42" s="35"/>
      <c r="X42" s="35"/>
      <c r="Y42" s="35"/>
      <c r="Z42" s="35"/>
      <c r="AA42" s="35"/>
      <c r="AB42" s="35"/>
      <c r="AC42" s="35"/>
      <c r="AD42" s="35"/>
      <c r="AE42" s="35"/>
      <c r="AF42" s="35"/>
      <c r="AG42" s="35"/>
      <c r="AH42" s="35"/>
      <c r="AI42" s="35"/>
      <c r="AJ42" s="35"/>
      <c r="AK42" s="35"/>
      <c r="AL42" s="35"/>
      <c r="AM42" s="35"/>
      <c r="AN42" s="35"/>
      <c r="AO42" s="35"/>
      <c r="AP42" s="35"/>
      <c r="AQ42" s="20" t="s">
        <v>53</v>
      </c>
      <c r="AR42" s="35">
        <f t="shared" si="19"/>
        <v>94648.428571428565</v>
      </c>
      <c r="AS42" s="35">
        <f t="shared" si="20"/>
        <v>13575.428571428571</v>
      </c>
      <c r="AT42" s="35">
        <f t="shared" si="21"/>
        <v>27377.857142857141</v>
      </c>
      <c r="AU42" s="35">
        <f t="shared" si="22"/>
        <v>31344.857142857141</v>
      </c>
      <c r="AV42" s="35">
        <f t="shared" si="23"/>
        <v>13002</v>
      </c>
      <c r="AW42" s="35">
        <f t="shared" si="18"/>
        <v>9348.2857142857138</v>
      </c>
      <c r="AX42" s="35">
        <f t="shared" si="24"/>
        <v>22350.285714285714</v>
      </c>
      <c r="AY42" s="35"/>
      <c r="BA42" s="19" t="s">
        <v>387</v>
      </c>
      <c r="BB42" s="2">
        <v>93527</v>
      </c>
      <c r="BC42" s="2">
        <v>3918</v>
      </c>
      <c r="BD42" s="2">
        <v>97445</v>
      </c>
    </row>
    <row r="43" spans="12:56" x14ac:dyDescent="0.25">
      <c r="L43" s="19" t="s">
        <v>389</v>
      </c>
      <c r="M43" s="2">
        <v>93514</v>
      </c>
      <c r="N43" s="2">
        <v>3724</v>
      </c>
      <c r="O43" s="2">
        <v>97238</v>
      </c>
      <c r="V43" s="35"/>
      <c r="W43" s="35"/>
      <c r="X43" s="35"/>
      <c r="Y43" s="35"/>
      <c r="Z43" s="35"/>
      <c r="AA43" s="35"/>
      <c r="AB43" s="35"/>
      <c r="AC43" s="35"/>
      <c r="AD43" s="35"/>
      <c r="AE43" s="35"/>
      <c r="AF43" s="35"/>
      <c r="AG43" s="35"/>
      <c r="AH43" s="35"/>
      <c r="AI43" s="35"/>
      <c r="AJ43" s="35"/>
      <c r="AK43" s="35"/>
      <c r="AL43" s="35"/>
      <c r="AM43" s="35"/>
      <c r="AN43" s="35"/>
      <c r="AO43" s="35"/>
      <c r="AP43" s="35"/>
      <c r="AQ43" s="20" t="s">
        <v>54</v>
      </c>
      <c r="AR43" s="35">
        <f t="shared" si="19"/>
        <v>96218.28571428571</v>
      </c>
      <c r="AS43" s="35">
        <f t="shared" si="20"/>
        <v>13832.285714285714</v>
      </c>
      <c r="AT43" s="35">
        <f t="shared" si="21"/>
        <v>27567.571428571428</v>
      </c>
      <c r="AU43" s="35">
        <f t="shared" si="22"/>
        <v>31926.714285714286</v>
      </c>
      <c r="AV43" s="35">
        <f t="shared" si="23"/>
        <v>13332.428571428571</v>
      </c>
      <c r="AW43" s="35">
        <f t="shared" si="18"/>
        <v>9559.2857142857138</v>
      </c>
      <c r="AX43" s="35">
        <f t="shared" si="24"/>
        <v>22891.714285714283</v>
      </c>
      <c r="AY43" s="35"/>
      <c r="BA43" s="19" t="s">
        <v>388</v>
      </c>
      <c r="BB43" s="2">
        <v>93956</v>
      </c>
      <c r="BC43" s="2">
        <v>3862</v>
      </c>
      <c r="BD43" s="2">
        <v>97818</v>
      </c>
    </row>
    <row r="44" spans="12:56" x14ac:dyDescent="0.25">
      <c r="L44" s="19" t="s">
        <v>390</v>
      </c>
      <c r="M44" s="2">
        <v>93894</v>
      </c>
      <c r="N44" s="2">
        <v>3491</v>
      </c>
      <c r="O44" s="2">
        <v>97385</v>
      </c>
      <c r="V44" s="35"/>
      <c r="W44" s="35"/>
      <c r="X44" s="35"/>
      <c r="Y44" s="35"/>
      <c r="Z44" s="35"/>
      <c r="AA44" s="35"/>
      <c r="AB44" s="35"/>
      <c r="AC44" s="35"/>
      <c r="AD44" s="35"/>
      <c r="AE44" s="35"/>
      <c r="AF44" s="35"/>
      <c r="AG44" s="35"/>
      <c r="AH44" s="35"/>
      <c r="AI44" s="35"/>
      <c r="AJ44" s="35"/>
      <c r="AK44" s="35"/>
      <c r="AL44" s="35"/>
      <c r="AM44" s="35"/>
      <c r="AN44" s="35"/>
      <c r="AO44" s="35"/>
      <c r="AP44" s="35"/>
      <c r="AQ44" s="20" t="s">
        <v>55</v>
      </c>
      <c r="AR44" s="35">
        <f t="shared" si="19"/>
        <v>97248</v>
      </c>
      <c r="AS44" s="35">
        <f t="shared" si="20"/>
        <v>13909.428571428571</v>
      </c>
      <c r="AT44" s="35">
        <f t="shared" si="21"/>
        <v>28192.142857142859</v>
      </c>
      <c r="AU44" s="35">
        <f t="shared" si="22"/>
        <v>32021.857142857141</v>
      </c>
      <c r="AV44" s="35">
        <f t="shared" si="23"/>
        <v>13462</v>
      </c>
      <c r="AW44" s="35">
        <f t="shared" si="18"/>
        <v>9662.5714285714294</v>
      </c>
      <c r="AX44" s="35">
        <f t="shared" si="24"/>
        <v>23124.571428571428</v>
      </c>
      <c r="AY44" s="35"/>
      <c r="BA44" s="19" t="s">
        <v>389</v>
      </c>
      <c r="BB44" s="2">
        <v>93514</v>
      </c>
      <c r="BC44" s="2">
        <v>3724</v>
      </c>
      <c r="BD44" s="2">
        <v>97238</v>
      </c>
    </row>
    <row r="45" spans="12:56" x14ac:dyDescent="0.25">
      <c r="L45" s="19" t="s">
        <v>391</v>
      </c>
      <c r="M45" s="2">
        <v>93493</v>
      </c>
      <c r="N45" s="2">
        <v>3249</v>
      </c>
      <c r="O45" s="2">
        <v>96742</v>
      </c>
      <c r="V45" s="35"/>
      <c r="W45" s="35"/>
      <c r="X45" s="35"/>
      <c r="Y45" s="35"/>
      <c r="Z45" s="35"/>
      <c r="AA45" s="35"/>
      <c r="AB45" s="35"/>
      <c r="AC45" s="35"/>
      <c r="AD45" s="35"/>
      <c r="AE45" s="35"/>
      <c r="AF45" s="35"/>
      <c r="AG45" s="35"/>
      <c r="AH45" s="35"/>
      <c r="AI45" s="35"/>
      <c r="AJ45" s="35"/>
      <c r="AK45" s="35"/>
      <c r="AL45" s="35"/>
      <c r="AM45" s="35"/>
      <c r="AN45" s="35"/>
      <c r="AO45" s="35"/>
      <c r="AP45" s="35"/>
      <c r="AQ45" s="20" t="s">
        <v>56</v>
      </c>
      <c r="AR45" s="35">
        <f t="shared" si="19"/>
        <v>97580</v>
      </c>
      <c r="AS45" s="35">
        <f t="shared" si="20"/>
        <v>13958</v>
      </c>
      <c r="AT45" s="35">
        <f t="shared" si="21"/>
        <v>28261</v>
      </c>
      <c r="AU45" s="35">
        <f t="shared" si="22"/>
        <v>32185</v>
      </c>
      <c r="AV45" s="35">
        <f t="shared" si="23"/>
        <v>13494.571428571429</v>
      </c>
      <c r="AW45" s="35">
        <f t="shared" ref="AW45:AW52" si="25">(VLOOKUP(AQ45,$W$8:$AO$1048576,16,FALSE))/7</f>
        <v>9681.4285714285706</v>
      </c>
      <c r="AX45" s="35">
        <f t="shared" si="24"/>
        <v>23176</v>
      </c>
      <c r="AY45" s="35"/>
      <c r="BA45" s="19" t="s">
        <v>390</v>
      </c>
      <c r="BB45" s="2">
        <v>93894</v>
      </c>
      <c r="BC45" s="2">
        <v>3491</v>
      </c>
      <c r="BD45" s="2">
        <v>97385</v>
      </c>
    </row>
    <row r="46" spans="12:56" x14ac:dyDescent="0.25">
      <c r="L46" s="19" t="s">
        <v>392</v>
      </c>
      <c r="M46" s="2">
        <v>93357</v>
      </c>
      <c r="N46" s="2">
        <v>3273</v>
      </c>
      <c r="O46" s="2">
        <v>96630</v>
      </c>
      <c r="V46" s="35"/>
      <c r="W46" s="35"/>
      <c r="X46" s="35"/>
      <c r="Y46" s="35"/>
      <c r="Z46" s="35"/>
      <c r="AA46" s="35"/>
      <c r="AB46" s="35"/>
      <c r="AC46" s="35"/>
      <c r="AD46" s="35"/>
      <c r="AE46" s="35"/>
      <c r="AF46" s="35"/>
      <c r="AG46" s="35"/>
      <c r="AH46" s="35"/>
      <c r="AI46" s="35"/>
      <c r="AJ46" s="35"/>
      <c r="AK46" s="35"/>
      <c r="AL46" s="35"/>
      <c r="AM46" s="35"/>
      <c r="AN46" s="35"/>
      <c r="AO46" s="35"/>
      <c r="AP46" s="35"/>
      <c r="AQ46" s="20" t="s">
        <v>57</v>
      </c>
      <c r="AR46" s="35">
        <f t="shared" si="19"/>
        <v>97549.28571428571</v>
      </c>
      <c r="AS46" s="35">
        <f t="shared" si="20"/>
        <v>14011.714285714286</v>
      </c>
      <c r="AT46" s="35">
        <f t="shared" si="21"/>
        <v>28241.428571428572</v>
      </c>
      <c r="AU46" s="35">
        <f t="shared" si="22"/>
        <v>32118.142857142859</v>
      </c>
      <c r="AV46" s="35">
        <f t="shared" si="23"/>
        <v>13510.142857142857</v>
      </c>
      <c r="AW46" s="35">
        <f t="shared" si="25"/>
        <v>9667.8571428571431</v>
      </c>
      <c r="AX46" s="35">
        <f t="shared" si="24"/>
        <v>23178</v>
      </c>
      <c r="AY46" s="35"/>
      <c r="BA46" s="19" t="s">
        <v>391</v>
      </c>
      <c r="BB46" s="2">
        <v>93493</v>
      </c>
      <c r="BC46" s="2">
        <v>3249</v>
      </c>
      <c r="BD46" s="2">
        <v>96742</v>
      </c>
    </row>
    <row r="47" spans="12:56" x14ac:dyDescent="0.25">
      <c r="L47" s="19" t="s">
        <v>393</v>
      </c>
      <c r="M47" s="2">
        <v>93713</v>
      </c>
      <c r="N47" s="2">
        <v>3765</v>
      </c>
      <c r="O47" s="2">
        <v>97478</v>
      </c>
      <c r="V47" s="35"/>
      <c r="W47" s="35"/>
      <c r="X47" s="35"/>
      <c r="Y47" s="35"/>
      <c r="Z47" s="35"/>
      <c r="AA47" s="35"/>
      <c r="AB47" s="35"/>
      <c r="AC47" s="35"/>
      <c r="AD47" s="35"/>
      <c r="AE47" s="35"/>
      <c r="AF47" s="35"/>
      <c r="AG47" s="35"/>
      <c r="AH47" s="35"/>
      <c r="AI47" s="35"/>
      <c r="AJ47" s="35"/>
      <c r="AK47" s="35"/>
      <c r="AL47" s="35"/>
      <c r="AM47" s="35"/>
      <c r="AN47" s="35"/>
      <c r="AO47" s="35"/>
      <c r="AP47" s="35"/>
      <c r="AQ47" s="20" t="s">
        <v>58</v>
      </c>
      <c r="AR47" s="35">
        <f t="shared" si="19"/>
        <v>98129.28571428571</v>
      </c>
      <c r="AS47" s="35">
        <f t="shared" si="20"/>
        <v>14105.285714285714</v>
      </c>
      <c r="AT47" s="35">
        <f t="shared" si="21"/>
        <v>28408.142857142859</v>
      </c>
      <c r="AU47" s="35">
        <f t="shared" si="22"/>
        <v>32382.285714285714</v>
      </c>
      <c r="AV47" s="35">
        <f t="shared" si="23"/>
        <v>13565.142857142857</v>
      </c>
      <c r="AW47" s="35">
        <f t="shared" si="25"/>
        <v>9668.4285714285706</v>
      </c>
      <c r="AX47" s="35">
        <f t="shared" si="24"/>
        <v>23233.571428571428</v>
      </c>
      <c r="AY47" s="35"/>
      <c r="BA47" s="19" t="s">
        <v>392</v>
      </c>
      <c r="BB47" s="2">
        <v>93357</v>
      </c>
      <c r="BC47" s="2">
        <v>3273</v>
      </c>
      <c r="BD47" s="2">
        <v>96630</v>
      </c>
    </row>
    <row r="48" spans="12:56" x14ac:dyDescent="0.25">
      <c r="L48" s="19" t="s">
        <v>396</v>
      </c>
      <c r="M48" s="2">
        <v>93934</v>
      </c>
      <c r="N48" s="2">
        <v>3956</v>
      </c>
      <c r="O48" s="2">
        <v>97890</v>
      </c>
      <c r="V48" s="35"/>
      <c r="W48" s="35"/>
      <c r="X48" s="35"/>
      <c r="Y48" s="35"/>
      <c r="Z48" s="35"/>
      <c r="AA48" s="35"/>
      <c r="AB48" s="35"/>
      <c r="AC48" s="35"/>
      <c r="AD48" s="35"/>
      <c r="AE48" s="35"/>
      <c r="AF48" s="35"/>
      <c r="AG48" s="35"/>
      <c r="AH48" s="35"/>
      <c r="AI48" s="35"/>
      <c r="AJ48" s="35"/>
      <c r="AK48" s="35"/>
      <c r="AL48" s="35"/>
      <c r="AM48" s="35"/>
      <c r="AN48" s="35"/>
      <c r="AO48" s="35"/>
      <c r="AP48" s="35"/>
      <c r="AQ48" s="20" t="s">
        <v>59</v>
      </c>
      <c r="AR48" s="35">
        <f t="shared" si="19"/>
        <v>98029.857142857145</v>
      </c>
      <c r="AS48" s="35">
        <f t="shared" si="20"/>
        <v>13833.714285714286</v>
      </c>
      <c r="AT48" s="35">
        <f t="shared" si="21"/>
        <v>28528.857142857141</v>
      </c>
      <c r="AU48" s="35">
        <f t="shared" si="22"/>
        <v>32391.857142857141</v>
      </c>
      <c r="AV48" s="35">
        <f t="shared" si="23"/>
        <v>13608.571428571429</v>
      </c>
      <c r="AW48" s="35">
        <f t="shared" si="25"/>
        <v>9666.8571428571431</v>
      </c>
      <c r="AX48" s="35">
        <f t="shared" si="24"/>
        <v>23275.428571428572</v>
      </c>
      <c r="AY48" s="35"/>
      <c r="BA48" s="19" t="s">
        <v>393</v>
      </c>
      <c r="BB48" s="2">
        <v>93713</v>
      </c>
      <c r="BC48" s="2">
        <v>3765</v>
      </c>
      <c r="BD48" s="2">
        <v>97478</v>
      </c>
    </row>
    <row r="49" spans="12:56" x14ac:dyDescent="0.25">
      <c r="L49" s="19" t="s">
        <v>397</v>
      </c>
      <c r="M49" s="2">
        <v>93920</v>
      </c>
      <c r="N49" s="2">
        <v>3991</v>
      </c>
      <c r="O49" s="2">
        <v>97911</v>
      </c>
      <c r="V49" s="35"/>
      <c r="W49" s="35"/>
      <c r="X49" s="35"/>
      <c r="Y49" s="35"/>
      <c r="Z49" s="35"/>
      <c r="AA49" s="35"/>
      <c r="AB49" s="35"/>
      <c r="AC49" s="35"/>
      <c r="AD49" s="35"/>
      <c r="AE49" s="35"/>
      <c r="AF49" s="35"/>
      <c r="AG49" s="35"/>
      <c r="AH49" s="35"/>
      <c r="AI49" s="35"/>
      <c r="AJ49" s="35"/>
      <c r="AK49" s="35"/>
      <c r="AL49" s="35"/>
      <c r="AM49" s="35"/>
      <c r="AN49" s="35"/>
      <c r="AO49" s="35"/>
      <c r="AP49" s="35"/>
      <c r="AQ49" s="20" t="s">
        <v>60</v>
      </c>
      <c r="AR49" s="35">
        <f t="shared" si="19"/>
        <v>98184.571428571435</v>
      </c>
      <c r="AS49" s="35">
        <f t="shared" si="20"/>
        <v>14122.285714285714</v>
      </c>
      <c r="AT49" s="35">
        <f t="shared" si="21"/>
        <v>28448.857142857141</v>
      </c>
      <c r="AU49" s="35">
        <f t="shared" si="22"/>
        <v>32422.285714285714</v>
      </c>
      <c r="AV49" s="35">
        <f t="shared" si="23"/>
        <v>13615.714285714286</v>
      </c>
      <c r="AW49" s="35">
        <f t="shared" si="25"/>
        <v>9575.4285714285706</v>
      </c>
      <c r="AX49" s="35">
        <f t="shared" si="24"/>
        <v>23191.142857142855</v>
      </c>
      <c r="AY49" s="35"/>
      <c r="BA49" s="19" t="s">
        <v>396</v>
      </c>
      <c r="BB49" s="2">
        <v>93934</v>
      </c>
      <c r="BC49" s="2">
        <v>3956</v>
      </c>
      <c r="BD49" s="2">
        <v>97890</v>
      </c>
    </row>
    <row r="50" spans="12:56" x14ac:dyDescent="0.25">
      <c r="L50" s="19" t="s">
        <v>398</v>
      </c>
      <c r="M50" s="2">
        <v>93980</v>
      </c>
      <c r="N50" s="2">
        <v>3863</v>
      </c>
      <c r="O50" s="2">
        <v>97843</v>
      </c>
      <c r="V50" s="35"/>
      <c r="W50" s="35"/>
      <c r="X50" s="35"/>
      <c r="Y50" s="35"/>
      <c r="Z50" s="35"/>
      <c r="AA50" s="35"/>
      <c r="AB50" s="35"/>
      <c r="AC50" s="35"/>
      <c r="AD50" s="35"/>
      <c r="AE50" s="35"/>
      <c r="AF50" s="35"/>
      <c r="AG50" s="35"/>
      <c r="AH50" s="35"/>
      <c r="AI50" s="35"/>
      <c r="AJ50" s="35"/>
      <c r="AK50" s="35"/>
      <c r="AL50" s="35"/>
      <c r="AM50" s="35"/>
      <c r="AN50" s="35"/>
      <c r="AO50" s="35"/>
      <c r="AP50" s="35"/>
      <c r="AQ50" s="20" t="s">
        <v>61</v>
      </c>
      <c r="AR50" s="35" t="e">
        <f t="shared" si="19"/>
        <v>#N/A</v>
      </c>
      <c r="AS50" s="35" t="e">
        <f t="shared" si="20"/>
        <v>#N/A</v>
      </c>
      <c r="AT50" s="35" t="e">
        <f t="shared" si="21"/>
        <v>#N/A</v>
      </c>
      <c r="AU50" s="35" t="e">
        <f t="shared" si="22"/>
        <v>#N/A</v>
      </c>
      <c r="AV50" s="35" t="e">
        <f t="shared" si="23"/>
        <v>#N/A</v>
      </c>
      <c r="AW50" s="35" t="e">
        <f t="shared" si="25"/>
        <v>#N/A</v>
      </c>
      <c r="AX50" s="35" t="e">
        <f t="shared" si="24"/>
        <v>#N/A</v>
      </c>
      <c r="AY50" s="35"/>
      <c r="BA50" s="19" t="s">
        <v>397</v>
      </c>
      <c r="BB50" s="2">
        <v>93920</v>
      </c>
      <c r="BC50" s="2">
        <v>3991</v>
      </c>
      <c r="BD50" s="2">
        <v>97911</v>
      </c>
    </row>
    <row r="51" spans="12:56" x14ac:dyDescent="0.25">
      <c r="L51" s="19" t="s">
        <v>399</v>
      </c>
      <c r="M51" s="2">
        <v>94121</v>
      </c>
      <c r="N51" s="2">
        <v>3737</v>
      </c>
      <c r="O51" s="2">
        <v>97858</v>
      </c>
      <c r="V51" s="35"/>
      <c r="W51" s="35"/>
      <c r="X51" s="35"/>
      <c r="Y51" s="35"/>
      <c r="Z51" s="35"/>
      <c r="AA51" s="35"/>
      <c r="AB51" s="35"/>
      <c r="AC51" s="35"/>
      <c r="AD51" s="35"/>
      <c r="AE51" s="35"/>
      <c r="AF51" s="35"/>
      <c r="AG51" s="35"/>
      <c r="AH51" s="35"/>
      <c r="AI51" s="35"/>
      <c r="AJ51" s="35"/>
      <c r="AK51" s="35"/>
      <c r="AL51" s="35"/>
      <c r="AM51" s="35"/>
      <c r="AN51" s="35"/>
      <c r="AO51" s="35"/>
      <c r="AP51" s="35"/>
      <c r="AQ51" s="20" t="s">
        <v>62</v>
      </c>
      <c r="AR51" s="35" t="e">
        <f t="shared" si="19"/>
        <v>#N/A</v>
      </c>
      <c r="AS51" s="35" t="e">
        <f t="shared" si="20"/>
        <v>#N/A</v>
      </c>
      <c r="AT51" s="35" t="e">
        <f t="shared" si="21"/>
        <v>#N/A</v>
      </c>
      <c r="AU51" s="35" t="e">
        <f t="shared" si="22"/>
        <v>#N/A</v>
      </c>
      <c r="AV51" s="35" t="e">
        <f t="shared" si="23"/>
        <v>#N/A</v>
      </c>
      <c r="AW51" s="35" t="e">
        <f t="shared" si="25"/>
        <v>#N/A</v>
      </c>
      <c r="AX51" s="35" t="e">
        <f t="shared" si="24"/>
        <v>#N/A</v>
      </c>
      <c r="AY51" s="35"/>
      <c r="BA51" s="19" t="s">
        <v>398</v>
      </c>
      <c r="BB51" s="2">
        <v>93980</v>
      </c>
      <c r="BC51" s="2">
        <v>3863</v>
      </c>
      <c r="BD51" s="2">
        <v>97843</v>
      </c>
    </row>
    <row r="52" spans="12:56" x14ac:dyDescent="0.25">
      <c r="L52" s="19" t="s">
        <v>400</v>
      </c>
      <c r="M52" s="2">
        <v>93818</v>
      </c>
      <c r="N52" s="2">
        <v>3317</v>
      </c>
      <c r="O52" s="2">
        <v>97135</v>
      </c>
      <c r="AQ52" s="20" t="s">
        <v>63</v>
      </c>
      <c r="AR52" s="35" t="e">
        <f t="shared" si="19"/>
        <v>#N/A</v>
      </c>
      <c r="AS52" s="35" t="e">
        <f t="shared" si="20"/>
        <v>#N/A</v>
      </c>
      <c r="AT52" s="35" t="e">
        <f t="shared" si="21"/>
        <v>#N/A</v>
      </c>
      <c r="AU52" s="35" t="e">
        <f t="shared" si="22"/>
        <v>#N/A</v>
      </c>
      <c r="AV52" s="35" t="e">
        <f t="shared" si="23"/>
        <v>#N/A</v>
      </c>
      <c r="AW52" s="35" t="e">
        <f t="shared" si="25"/>
        <v>#N/A</v>
      </c>
      <c r="AX52" s="35" t="e">
        <f t="shared" si="24"/>
        <v>#N/A</v>
      </c>
      <c r="BA52" s="19" t="s">
        <v>399</v>
      </c>
      <c r="BB52" s="2">
        <v>94121</v>
      </c>
      <c r="BC52" s="2">
        <v>3737</v>
      </c>
      <c r="BD52" s="2">
        <v>97858</v>
      </c>
    </row>
    <row r="53" spans="12:56" x14ac:dyDescent="0.25">
      <c r="L53" s="19" t="s">
        <v>401</v>
      </c>
      <c r="M53" s="2">
        <v>93528</v>
      </c>
      <c r="N53" s="2">
        <v>3354</v>
      </c>
      <c r="O53" s="2">
        <v>96882</v>
      </c>
      <c r="BA53" s="19" t="s">
        <v>400</v>
      </c>
      <c r="BB53" s="2">
        <v>93818</v>
      </c>
      <c r="BC53" s="2">
        <v>3317</v>
      </c>
      <c r="BD53" s="2">
        <v>97135</v>
      </c>
    </row>
    <row r="54" spans="12:56" x14ac:dyDescent="0.25">
      <c r="L54" s="19" t="s">
        <v>402</v>
      </c>
      <c r="M54" s="2">
        <v>93839</v>
      </c>
      <c r="N54" s="2">
        <v>3702</v>
      </c>
      <c r="O54" s="2">
        <v>97541</v>
      </c>
      <c r="BA54" s="19" t="s">
        <v>401</v>
      </c>
      <c r="BB54" s="2">
        <v>93528</v>
      </c>
      <c r="BC54" s="2">
        <v>3354</v>
      </c>
      <c r="BD54" s="2">
        <v>96882</v>
      </c>
    </row>
    <row r="55" spans="12:56" x14ac:dyDescent="0.25">
      <c r="L55" s="19" t="s">
        <v>404</v>
      </c>
      <c r="M55" s="2">
        <v>94054</v>
      </c>
      <c r="N55" s="2">
        <v>3738</v>
      </c>
      <c r="O55" s="2">
        <v>97792</v>
      </c>
      <c r="BA55" s="19" t="s">
        <v>402</v>
      </c>
      <c r="BB55" s="2">
        <v>93839</v>
      </c>
      <c r="BC55" s="2">
        <v>3702</v>
      </c>
      <c r="BD55" s="2">
        <v>97541</v>
      </c>
    </row>
    <row r="56" spans="12:56" x14ac:dyDescent="0.25">
      <c r="L56" s="19" t="s">
        <v>405</v>
      </c>
      <c r="M56" s="2">
        <v>94100</v>
      </c>
      <c r="N56" s="2">
        <v>3769</v>
      </c>
      <c r="O56" s="2">
        <v>97869</v>
      </c>
      <c r="BA56" s="19" t="s">
        <v>404</v>
      </c>
      <c r="BB56" s="2">
        <v>94054</v>
      </c>
      <c r="BC56" s="2">
        <v>3738</v>
      </c>
      <c r="BD56" s="2">
        <v>97792</v>
      </c>
    </row>
    <row r="57" spans="12:56" x14ac:dyDescent="0.25">
      <c r="L57" s="19" t="s">
        <v>406</v>
      </c>
      <c r="M57" s="2">
        <v>93674</v>
      </c>
      <c r="N57" s="2">
        <v>3686</v>
      </c>
      <c r="O57" s="2">
        <v>97360</v>
      </c>
      <c r="BA57" s="19" t="s">
        <v>405</v>
      </c>
      <c r="BB57" s="2">
        <v>94100</v>
      </c>
      <c r="BC57" s="2">
        <v>3769</v>
      </c>
      <c r="BD57" s="2">
        <v>97869</v>
      </c>
    </row>
    <row r="58" spans="12:56" x14ac:dyDescent="0.25">
      <c r="L58" s="19" t="s">
        <v>407</v>
      </c>
      <c r="M58" s="2">
        <v>94159</v>
      </c>
      <c r="N58" s="2">
        <v>3597</v>
      </c>
      <c r="O58" s="2">
        <v>97756</v>
      </c>
      <c r="BA58" s="19" t="s">
        <v>406</v>
      </c>
      <c r="BB58" s="2">
        <v>93674</v>
      </c>
      <c r="BC58" s="2">
        <v>3686</v>
      </c>
      <c r="BD58" s="2">
        <v>97360</v>
      </c>
    </row>
    <row r="59" spans="12:56" x14ac:dyDescent="0.25">
      <c r="L59" s="19" t="s">
        <v>408</v>
      </c>
      <c r="M59" s="2">
        <v>93854</v>
      </c>
      <c r="N59" s="2">
        <v>3319</v>
      </c>
      <c r="O59" s="2">
        <v>97173</v>
      </c>
      <c r="BA59" s="19" t="s">
        <v>407</v>
      </c>
      <c r="BB59" s="2">
        <v>94159</v>
      </c>
      <c r="BC59" s="2">
        <v>3597</v>
      </c>
      <c r="BD59" s="2">
        <v>97756</v>
      </c>
    </row>
    <row r="60" spans="12:56" x14ac:dyDescent="0.25">
      <c r="L60" s="19" t="s">
        <v>409</v>
      </c>
      <c r="M60" s="2">
        <v>93665</v>
      </c>
      <c r="N60" s="2">
        <v>3378</v>
      </c>
      <c r="O60" s="2">
        <v>97043</v>
      </c>
      <c r="BA60" s="19" t="s">
        <v>408</v>
      </c>
      <c r="BB60" s="2">
        <v>93854</v>
      </c>
      <c r="BC60" s="2">
        <v>3319</v>
      </c>
      <c r="BD60" s="2">
        <v>97173</v>
      </c>
    </row>
    <row r="61" spans="12:56" x14ac:dyDescent="0.25">
      <c r="L61" s="19" t="s">
        <v>410</v>
      </c>
      <c r="M61" s="2">
        <v>93929</v>
      </c>
      <c r="N61" s="2">
        <v>3923</v>
      </c>
      <c r="O61" s="2">
        <v>97852</v>
      </c>
      <c r="BA61" s="19" t="s">
        <v>409</v>
      </c>
      <c r="BB61" s="2">
        <v>93665</v>
      </c>
      <c r="BC61" s="2">
        <v>3378</v>
      </c>
      <c r="BD61" s="2">
        <v>97043</v>
      </c>
    </row>
    <row r="62" spans="12:56" x14ac:dyDescent="0.25">
      <c r="L62" s="19" t="s">
        <v>414</v>
      </c>
      <c r="M62" s="2">
        <v>94441</v>
      </c>
      <c r="N62" s="2">
        <v>4151</v>
      </c>
      <c r="O62" s="2">
        <v>98592</v>
      </c>
      <c r="BA62" s="19" t="s">
        <v>410</v>
      </c>
      <c r="BB62" s="2">
        <v>93929</v>
      </c>
      <c r="BC62" s="2">
        <v>3923</v>
      </c>
      <c r="BD62" s="2">
        <v>97852</v>
      </c>
    </row>
    <row r="63" spans="12:56" x14ac:dyDescent="0.25">
      <c r="L63" s="19" t="s">
        <v>415</v>
      </c>
      <c r="M63" s="2">
        <v>94347</v>
      </c>
      <c r="N63" s="2">
        <v>4156</v>
      </c>
      <c r="O63" s="2">
        <v>98503</v>
      </c>
      <c r="BA63" s="19" t="s">
        <v>414</v>
      </c>
      <c r="BB63" s="2">
        <v>94441</v>
      </c>
      <c r="BC63" s="2">
        <v>4151</v>
      </c>
      <c r="BD63" s="2">
        <v>98592</v>
      </c>
    </row>
    <row r="64" spans="12:56" x14ac:dyDescent="0.25">
      <c r="L64" s="19" t="s">
        <v>416</v>
      </c>
      <c r="M64" s="2">
        <v>94322</v>
      </c>
      <c r="N64" s="2">
        <v>4054</v>
      </c>
      <c r="O64" s="2">
        <v>98376</v>
      </c>
      <c r="BA64" s="19" t="s">
        <v>415</v>
      </c>
      <c r="BB64" s="2">
        <v>94347</v>
      </c>
      <c r="BC64" s="2">
        <v>4156</v>
      </c>
      <c r="BD64" s="2">
        <v>98503</v>
      </c>
    </row>
    <row r="65" spans="12:56" x14ac:dyDescent="0.25">
      <c r="L65" s="19" t="s">
        <v>417</v>
      </c>
      <c r="M65" s="2">
        <v>94367</v>
      </c>
      <c r="N65" s="2">
        <v>3778</v>
      </c>
      <c r="O65" s="2">
        <v>98145</v>
      </c>
      <c r="BA65" s="19" t="s">
        <v>416</v>
      </c>
      <c r="BB65" s="2">
        <v>94322</v>
      </c>
      <c r="BC65" s="2">
        <v>4054</v>
      </c>
      <c r="BD65" s="2">
        <v>98376</v>
      </c>
    </row>
    <row r="66" spans="12:56" x14ac:dyDescent="0.25">
      <c r="L66" s="19" t="s">
        <v>418</v>
      </c>
      <c r="M66" s="2">
        <v>94017</v>
      </c>
      <c r="N66" s="2">
        <v>3546</v>
      </c>
      <c r="O66" s="2">
        <v>97563</v>
      </c>
      <c r="BA66" s="19" t="s">
        <v>417</v>
      </c>
      <c r="BB66" s="2">
        <v>94367</v>
      </c>
      <c r="BC66" s="2">
        <v>3778</v>
      </c>
      <c r="BD66" s="2">
        <v>98145</v>
      </c>
    </row>
    <row r="67" spans="12:56" x14ac:dyDescent="0.25">
      <c r="L67" s="19" t="s">
        <v>419</v>
      </c>
      <c r="M67" s="2">
        <v>94021</v>
      </c>
      <c r="N67" s="2">
        <v>3528</v>
      </c>
      <c r="O67" s="2">
        <v>97549</v>
      </c>
      <c r="BA67" s="19" t="s">
        <v>418</v>
      </c>
      <c r="BB67" s="2">
        <v>94017</v>
      </c>
      <c r="BC67" s="2">
        <v>3546</v>
      </c>
      <c r="BD67" s="2">
        <v>97563</v>
      </c>
    </row>
    <row r="68" spans="12:56" x14ac:dyDescent="0.25">
      <c r="L68" s="19" t="s">
        <v>420</v>
      </c>
      <c r="M68" s="2">
        <v>94210</v>
      </c>
      <c r="N68" s="2">
        <v>3967</v>
      </c>
      <c r="O68" s="2">
        <v>98177</v>
      </c>
      <c r="BA68" s="19" t="s">
        <v>419</v>
      </c>
      <c r="BB68" s="2">
        <v>94021</v>
      </c>
      <c r="BC68" s="2">
        <v>3528</v>
      </c>
      <c r="BD68" s="2">
        <v>97549</v>
      </c>
    </row>
    <row r="69" spans="12:56" x14ac:dyDescent="0.25">
      <c r="L69" s="19" t="s">
        <v>422</v>
      </c>
      <c r="M69" s="2">
        <v>94532</v>
      </c>
      <c r="N69" s="2">
        <v>4225</v>
      </c>
      <c r="O69" s="2">
        <v>98757</v>
      </c>
      <c r="BA69" s="19" t="s">
        <v>420</v>
      </c>
      <c r="BB69" s="2">
        <v>94210</v>
      </c>
      <c r="BC69" s="2">
        <v>3967</v>
      </c>
      <c r="BD69" s="2">
        <v>98177</v>
      </c>
    </row>
    <row r="70" spans="12:56" x14ac:dyDescent="0.25">
      <c r="L70" s="19" t="s">
        <v>423</v>
      </c>
      <c r="M70" s="2">
        <v>94469</v>
      </c>
      <c r="N70" s="2">
        <v>4260</v>
      </c>
      <c r="O70" s="2">
        <v>98729</v>
      </c>
      <c r="BA70" s="19" t="s">
        <v>422</v>
      </c>
      <c r="BB70" s="2">
        <v>94532</v>
      </c>
      <c r="BC70" s="2">
        <v>4225</v>
      </c>
      <c r="BD70" s="2">
        <v>98757</v>
      </c>
    </row>
    <row r="71" spans="12:56" x14ac:dyDescent="0.25">
      <c r="L71" s="19" t="s">
        <v>424</v>
      </c>
      <c r="M71" s="2">
        <v>94375</v>
      </c>
      <c r="N71" s="2">
        <v>4088</v>
      </c>
      <c r="O71" s="2">
        <v>98463</v>
      </c>
      <c r="BA71" s="19" t="s">
        <v>423</v>
      </c>
      <c r="BB71" s="2">
        <v>94469</v>
      </c>
      <c r="BC71" s="2">
        <v>4260</v>
      </c>
      <c r="BD71" s="2">
        <v>98729</v>
      </c>
    </row>
    <row r="72" spans="12:56" x14ac:dyDescent="0.25">
      <c r="L72" s="19" t="s">
        <v>425</v>
      </c>
      <c r="M72" s="2">
        <v>94464</v>
      </c>
      <c r="N72" s="2">
        <v>4023</v>
      </c>
      <c r="O72" s="2">
        <v>98487</v>
      </c>
      <c r="BA72" s="19" t="s">
        <v>424</v>
      </c>
      <c r="BB72" s="2">
        <v>94375</v>
      </c>
      <c r="BC72" s="2">
        <v>4088</v>
      </c>
      <c r="BD72" s="2">
        <v>98463</v>
      </c>
    </row>
    <row r="73" spans="12:56" x14ac:dyDescent="0.25">
      <c r="L73" s="19" t="s">
        <v>426</v>
      </c>
      <c r="M73" s="2">
        <v>93931</v>
      </c>
      <c r="N73" s="2">
        <v>3718</v>
      </c>
      <c r="O73" s="2">
        <v>97080</v>
      </c>
      <c r="BA73" s="19" t="s">
        <v>425</v>
      </c>
      <c r="BB73" s="2">
        <v>94464</v>
      </c>
      <c r="BC73" s="2">
        <v>4023</v>
      </c>
      <c r="BD73" s="2">
        <v>98487</v>
      </c>
    </row>
    <row r="74" spans="12:56" x14ac:dyDescent="0.25">
      <c r="L74" s="19" t="s">
        <v>427</v>
      </c>
      <c r="M74" s="2">
        <v>92659</v>
      </c>
      <c r="N74" s="2">
        <v>3638</v>
      </c>
      <c r="O74" s="2">
        <v>96297</v>
      </c>
      <c r="BA74" s="19" t="s">
        <v>426</v>
      </c>
      <c r="BB74" s="2">
        <v>93931</v>
      </c>
      <c r="BC74" s="2">
        <v>3718</v>
      </c>
      <c r="BD74" s="2">
        <v>97080</v>
      </c>
    </row>
    <row r="75" spans="12:56" x14ac:dyDescent="0.25">
      <c r="L75" s="19" t="s">
        <v>428</v>
      </c>
      <c r="M75" s="2">
        <v>94241</v>
      </c>
      <c r="N75" s="2">
        <v>4155</v>
      </c>
      <c r="O75" s="2">
        <v>98396</v>
      </c>
      <c r="BA75" s="19" t="s">
        <v>427</v>
      </c>
      <c r="BB75" s="2">
        <v>92659</v>
      </c>
      <c r="BC75" s="2">
        <v>3638</v>
      </c>
      <c r="BD75" s="2">
        <v>96297</v>
      </c>
    </row>
    <row r="76" spans="12:56" x14ac:dyDescent="0.25">
      <c r="L76" s="19" t="s">
        <v>430</v>
      </c>
      <c r="M76" s="2">
        <v>94499</v>
      </c>
      <c r="N76" s="2">
        <v>4327</v>
      </c>
      <c r="O76" s="2">
        <v>98826</v>
      </c>
      <c r="BA76" s="19" t="s">
        <v>428</v>
      </c>
      <c r="BB76" s="2">
        <v>94241</v>
      </c>
      <c r="BC76" s="2">
        <v>4155</v>
      </c>
      <c r="BD76" s="2">
        <v>98396</v>
      </c>
    </row>
    <row r="77" spans="12:56" x14ac:dyDescent="0.25">
      <c r="L77" s="19" t="s">
        <v>431</v>
      </c>
      <c r="M77" s="2">
        <v>94514</v>
      </c>
      <c r="N77" s="2">
        <v>4244</v>
      </c>
      <c r="O77" s="2">
        <v>98758</v>
      </c>
      <c r="BA77" s="19" t="s">
        <v>430</v>
      </c>
      <c r="BB77" s="2">
        <v>94499</v>
      </c>
      <c r="BC77" s="2">
        <v>4327</v>
      </c>
      <c r="BD77" s="2">
        <v>98826</v>
      </c>
    </row>
    <row r="78" spans="12:56" x14ac:dyDescent="0.25">
      <c r="L78" s="19" t="s">
        <v>432</v>
      </c>
      <c r="M78" s="2">
        <v>94453</v>
      </c>
      <c r="N78" s="2">
        <v>4001</v>
      </c>
      <c r="O78" s="2">
        <v>98454</v>
      </c>
      <c r="BA78" s="19" t="s">
        <v>431</v>
      </c>
      <c r="BB78" s="2">
        <v>94514</v>
      </c>
      <c r="BC78" s="2">
        <v>4244</v>
      </c>
      <c r="BD78" s="2">
        <v>98758</v>
      </c>
    </row>
    <row r="79" spans="12:56" x14ac:dyDescent="0.25">
      <c r="L79" s="19" t="s">
        <v>433</v>
      </c>
      <c r="M79" s="2">
        <v>94495</v>
      </c>
      <c r="N79" s="2">
        <v>3710</v>
      </c>
      <c r="O79" s="2">
        <v>98205</v>
      </c>
      <c r="BA79" s="19" t="s">
        <v>432</v>
      </c>
      <c r="BB79" s="2">
        <v>94453</v>
      </c>
      <c r="BC79" s="2">
        <v>4001</v>
      </c>
      <c r="BD79" s="2">
        <v>98454</v>
      </c>
    </row>
    <row r="80" spans="12:56" x14ac:dyDescent="0.25">
      <c r="L80" s="19" t="s">
        <v>434</v>
      </c>
      <c r="M80" s="2">
        <v>94120</v>
      </c>
      <c r="N80" s="2">
        <v>3481</v>
      </c>
      <c r="O80" s="2">
        <v>97601</v>
      </c>
      <c r="BA80" s="19" t="s">
        <v>433</v>
      </c>
      <c r="BB80" s="2">
        <v>94495</v>
      </c>
      <c r="BC80" s="2">
        <v>3710</v>
      </c>
      <c r="BD80" s="2">
        <v>98205</v>
      </c>
    </row>
    <row r="81" spans="12:56" x14ac:dyDescent="0.25">
      <c r="L81" s="19" t="s">
        <v>435</v>
      </c>
      <c r="M81" s="2">
        <v>93924</v>
      </c>
      <c r="N81" s="2">
        <v>3526</v>
      </c>
      <c r="O81" s="2">
        <v>97450</v>
      </c>
      <c r="BA81" s="19" t="s">
        <v>434</v>
      </c>
      <c r="BB81" s="2">
        <v>94120</v>
      </c>
      <c r="BC81" s="2">
        <v>3481</v>
      </c>
      <c r="BD81" s="2">
        <v>97601</v>
      </c>
    </row>
    <row r="82" spans="12:56" x14ac:dyDescent="0.25">
      <c r="L82" s="19" t="s">
        <v>436</v>
      </c>
      <c r="M82" s="2">
        <v>94256</v>
      </c>
      <c r="N82" s="2">
        <v>3742</v>
      </c>
      <c r="O82" s="2">
        <v>97998</v>
      </c>
      <c r="BA82" s="19" t="s">
        <v>435</v>
      </c>
      <c r="BB82" s="2">
        <v>93924</v>
      </c>
      <c r="BC82" s="2">
        <v>3526</v>
      </c>
      <c r="BD82" s="2">
        <v>97450</v>
      </c>
    </row>
    <row r="83" spans="12:56" x14ac:dyDescent="0.25">
      <c r="BA83" s="19" t="s">
        <v>436</v>
      </c>
      <c r="BB83" s="2">
        <v>94256</v>
      </c>
      <c r="BC83" s="2">
        <v>3742</v>
      </c>
      <c r="BD83" s="2">
        <v>97998</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G569"/>
  <sheetViews>
    <sheetView topLeftCell="AG131" zoomScale="90" zoomScaleNormal="90" workbookViewId="0">
      <selection activeCell="AR150" sqref="AR150"/>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9.5703125" customWidth="1"/>
    <col min="59" max="59" width="8.28515625" customWidth="1"/>
    <col min="60" max="60" width="8.7109375" customWidth="1"/>
    <col min="61" max="61" width="7.42578125" customWidth="1"/>
    <col min="62" max="62" width="9" customWidth="1"/>
    <col min="63" max="63" width="8.28515625" customWidth="1"/>
    <col min="64" max="64" width="11.5703125" bestFit="1" customWidth="1"/>
    <col min="65" max="65" width="12.5703125" bestFit="1" customWidth="1"/>
    <col min="66" max="66" width="9.5703125" customWidth="1"/>
    <col min="67" max="67" width="8.28515625" customWidth="1"/>
    <col min="68" max="68" width="8.7109375" customWidth="1"/>
    <col min="69" max="69" width="7.42578125" customWidth="1"/>
    <col min="70" max="70" width="9" customWidth="1"/>
    <col min="71" max="71" width="8.28515625" customWidth="1"/>
    <col min="72" max="72" width="11.5703125" bestFit="1" customWidth="1"/>
    <col min="73" max="73" width="12.5703125" bestFit="1" customWidth="1"/>
    <col min="74" max="74" width="9.5703125" customWidth="1"/>
    <col min="75" max="75" width="8.28515625" customWidth="1"/>
    <col min="76" max="76" width="8.7109375" customWidth="1"/>
    <col min="77" max="77" width="7.5703125" customWidth="1"/>
    <col min="78" max="78" width="9" customWidth="1"/>
    <col min="79" max="79" width="8.28515625" customWidth="1"/>
    <col min="80" max="80" width="11.5703125" bestFit="1" customWidth="1"/>
    <col min="81" max="81" width="12.5703125" bestFit="1" customWidth="1"/>
    <col min="82" max="82" width="9.5703125" bestFit="1" customWidth="1"/>
    <col min="83" max="83" width="8.28515625" customWidth="1"/>
    <col min="84" max="84" width="8.7109375" customWidth="1"/>
    <col min="85" max="85" width="7.5703125" customWidth="1"/>
    <col min="86" max="86" width="9" customWidth="1"/>
    <col min="87" max="87" width="8.28515625" customWidth="1"/>
    <col min="88" max="88" width="11.5703125" bestFit="1" customWidth="1"/>
    <col min="89" max="89" width="12.85546875" bestFit="1" customWidth="1"/>
    <col min="90" max="90" width="9.5703125" bestFit="1" customWidth="1"/>
    <col min="91" max="91" width="8.28515625" customWidth="1"/>
    <col min="92" max="92" width="8.7109375" customWidth="1"/>
    <col min="93" max="93" width="7.5703125" customWidth="1"/>
    <col min="94" max="94" width="9" customWidth="1"/>
    <col min="95" max="95" width="8.28515625" customWidth="1"/>
    <col min="96" max="96" width="11.5703125" bestFit="1" customWidth="1"/>
    <col min="97" max="97" width="12.5703125" bestFit="1" customWidth="1"/>
    <col min="98" max="98" width="9.5703125" bestFit="1" customWidth="1"/>
    <col min="99" max="99" width="8.28515625" customWidth="1"/>
    <col min="100" max="100" width="8.7109375" customWidth="1"/>
    <col min="101" max="101" width="7.5703125" customWidth="1"/>
    <col min="102" max="102" width="9" customWidth="1"/>
    <col min="103" max="103" width="8.28515625" customWidth="1"/>
    <col min="104" max="104" width="11.5703125" bestFit="1" customWidth="1"/>
    <col min="105" max="105" width="12.5703125" bestFit="1" customWidth="1"/>
    <col min="106" max="106" width="10.5703125" bestFit="1" customWidth="1"/>
    <col min="107" max="107" width="9" customWidth="1"/>
    <col min="108" max="108" width="8.7109375" customWidth="1"/>
    <col min="109" max="109" width="8.5703125" customWidth="1"/>
    <col min="110" max="110" width="9" customWidth="1"/>
    <col min="111" max="111" width="8.5703125" customWidth="1"/>
    <col min="112" max="112" width="11.5703125" bestFit="1" customWidth="1"/>
    <col min="113" max="113" width="14" bestFit="1" customWidth="1"/>
    <col min="114" max="114" width="10.5703125" bestFit="1" customWidth="1"/>
    <col min="115" max="115" width="8.5703125" customWidth="1"/>
    <col min="116" max="116" width="8.7109375" customWidth="1"/>
    <col min="117" max="117" width="8.5703125" customWidth="1"/>
    <col min="118" max="118" width="9" customWidth="1"/>
    <col min="119" max="119" width="8.5703125" customWidth="1"/>
    <col min="120" max="120" width="11.5703125" bestFit="1" customWidth="1"/>
    <col min="121" max="121" width="13.7109375" bestFit="1" customWidth="1"/>
  </cols>
  <sheetData>
    <row r="1" spans="2:137" s="17" customFormat="1" ht="14.45" customHeight="1" x14ac:dyDescent="0.25">
      <c r="B1" s="45" t="s">
        <v>304</v>
      </c>
      <c r="C1" s="42"/>
      <c r="D1" s="42"/>
      <c r="E1" s="42"/>
      <c r="F1" s="42"/>
      <c r="G1" s="42"/>
      <c r="H1" s="38"/>
      <c r="I1" s="135" t="s">
        <v>309</v>
      </c>
      <c r="J1" s="135"/>
      <c r="K1" s="135"/>
      <c r="L1" s="135"/>
      <c r="M1" s="135"/>
      <c r="N1" s="135"/>
      <c r="O1" s="135"/>
      <c r="P1" s="135"/>
      <c r="Q1" s="135"/>
      <c r="R1" s="135"/>
      <c r="S1" s="135"/>
      <c r="T1" s="135"/>
      <c r="U1" s="135"/>
      <c r="V1" s="135"/>
      <c r="W1" s="135"/>
      <c r="X1" s="135"/>
      <c r="Y1" s="135"/>
      <c r="Z1" s="135"/>
      <c r="AA1" s="48"/>
      <c r="AB1" s="48"/>
      <c r="AC1" s="48"/>
      <c r="AD1" s="48"/>
    </row>
    <row r="2" spans="2:137" x14ac:dyDescent="0.25">
      <c r="CD2">
        <v>7</v>
      </c>
      <c r="CE2">
        <v>8</v>
      </c>
      <c r="CF2">
        <v>9</v>
      </c>
      <c r="CG2">
        <v>10</v>
      </c>
      <c r="CH2">
        <v>11</v>
      </c>
      <c r="CI2">
        <v>12</v>
      </c>
      <c r="CJ2">
        <v>13</v>
      </c>
    </row>
    <row r="3" spans="2:137" x14ac:dyDescent="0.25">
      <c r="B3" s="18" t="s">
        <v>46</v>
      </c>
      <c r="C3" t="s" vm="2">
        <v>259</v>
      </c>
      <c r="I3" s="18" t="s">
        <v>46</v>
      </c>
      <c r="J3" t="s" vm="2">
        <v>259</v>
      </c>
      <c r="X3" t="s">
        <v>47</v>
      </c>
      <c r="Y3" t="s">
        <v>2</v>
      </c>
      <c r="Z3" t="s">
        <v>64</v>
      </c>
      <c r="AA3" t="s">
        <v>3</v>
      </c>
      <c r="AB3" t="s">
        <v>301</v>
      </c>
      <c r="AC3" t="s">
        <v>302</v>
      </c>
      <c r="AD3" t="s">
        <v>295</v>
      </c>
      <c r="AG3" s="18" t="s">
        <v>46</v>
      </c>
      <c r="AH3" t="s" vm="2">
        <v>259</v>
      </c>
      <c r="CD3" t="s">
        <v>379</v>
      </c>
      <c r="CE3" t="s">
        <v>380</v>
      </c>
      <c r="CF3" t="s">
        <v>381</v>
      </c>
      <c r="CG3" t="s">
        <v>382</v>
      </c>
      <c r="CH3" t="s">
        <v>383</v>
      </c>
      <c r="CI3" t="s">
        <v>384</v>
      </c>
      <c r="CJ3" t="s">
        <v>385</v>
      </c>
    </row>
    <row r="4" spans="2:137" x14ac:dyDescent="0.25">
      <c r="W4" s="43" t="s">
        <v>50</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c r="BV4" t="s">
        <v>55</v>
      </c>
      <c r="BW4" t="s">
        <v>55</v>
      </c>
      <c r="BX4" t="s">
        <v>55</v>
      </c>
      <c r="BY4" t="s">
        <v>55</v>
      </c>
      <c r="BZ4" t="s">
        <v>55</v>
      </c>
      <c r="CA4" t="s">
        <v>55</v>
      </c>
      <c r="CB4" t="s">
        <v>55</v>
      </c>
      <c r="CC4" s="17" t="s">
        <v>371</v>
      </c>
      <c r="CD4" t="s">
        <v>56</v>
      </c>
      <c r="CE4" t="s">
        <v>56</v>
      </c>
      <c r="CF4" t="s">
        <v>56</v>
      </c>
      <c r="CG4" t="s">
        <v>56</v>
      </c>
      <c r="CH4" t="s">
        <v>56</v>
      </c>
      <c r="CI4" t="s">
        <v>56</v>
      </c>
      <c r="CJ4" t="s">
        <v>56</v>
      </c>
      <c r="CK4" s="17" t="s">
        <v>372</v>
      </c>
      <c r="CL4" t="s">
        <v>57</v>
      </c>
      <c r="CM4" t="s">
        <v>57</v>
      </c>
      <c r="CN4" t="s">
        <v>57</v>
      </c>
      <c r="CO4" t="s">
        <v>57</v>
      </c>
      <c r="CP4" t="s">
        <v>57</v>
      </c>
      <c r="CQ4" t="s">
        <v>57</v>
      </c>
      <c r="CR4" t="s">
        <v>57</v>
      </c>
      <c r="CS4" s="17" t="s">
        <v>373</v>
      </c>
      <c r="CT4" t="s">
        <v>58</v>
      </c>
      <c r="CU4" t="s">
        <v>58</v>
      </c>
      <c r="CV4" t="s">
        <v>58</v>
      </c>
      <c r="CW4" t="s">
        <v>58</v>
      </c>
      <c r="CX4" t="s">
        <v>58</v>
      </c>
      <c r="CY4" t="s">
        <v>58</v>
      </c>
      <c r="CZ4" t="s">
        <v>58</v>
      </c>
      <c r="DA4" s="17" t="s">
        <v>374</v>
      </c>
      <c r="DB4" t="s">
        <v>370</v>
      </c>
      <c r="DC4" t="s">
        <v>370</v>
      </c>
      <c r="DD4" t="s">
        <v>59</v>
      </c>
      <c r="DE4" t="s">
        <v>59</v>
      </c>
      <c r="DF4" t="s">
        <v>59</v>
      </c>
      <c r="DG4" t="s">
        <v>59</v>
      </c>
      <c r="DH4" t="s">
        <v>59</v>
      </c>
      <c r="DI4" s="17" t="s">
        <v>375</v>
      </c>
      <c r="DJ4" t="s">
        <v>60</v>
      </c>
      <c r="DK4" t="s">
        <v>60</v>
      </c>
      <c r="DL4" t="s">
        <v>60</v>
      </c>
      <c r="DM4" t="s">
        <v>60</v>
      </c>
      <c r="DN4" t="s">
        <v>60</v>
      </c>
      <c r="DO4" t="s">
        <v>60</v>
      </c>
      <c r="DP4" t="s">
        <v>60</v>
      </c>
      <c r="DQ4" s="17" t="s">
        <v>376</v>
      </c>
      <c r="DR4" t="s">
        <v>61</v>
      </c>
      <c r="DS4" t="s">
        <v>61</v>
      </c>
      <c r="DT4" t="s">
        <v>61</v>
      </c>
      <c r="DU4" t="s">
        <v>61</v>
      </c>
      <c r="DV4" t="s">
        <v>61</v>
      </c>
      <c r="DW4" t="s">
        <v>61</v>
      </c>
      <c r="DX4" t="s">
        <v>61</v>
      </c>
      <c r="DY4" s="17" t="s">
        <v>377</v>
      </c>
      <c r="DZ4" t="s">
        <v>62</v>
      </c>
      <c r="EA4" t="s">
        <v>62</v>
      </c>
      <c r="EB4" t="s">
        <v>62</v>
      </c>
      <c r="EC4" t="s">
        <v>62</v>
      </c>
      <c r="ED4" t="s">
        <v>62</v>
      </c>
      <c r="EE4" t="s">
        <v>62</v>
      </c>
      <c r="EF4" t="s">
        <v>62</v>
      </c>
      <c r="EG4" s="17" t="s">
        <v>378</v>
      </c>
    </row>
    <row r="5" spans="2:137" x14ac:dyDescent="0.25">
      <c r="B5" s="18" t="s">
        <v>43</v>
      </c>
      <c r="C5" t="s">
        <v>66</v>
      </c>
      <c r="D5" t="s">
        <v>68</v>
      </c>
      <c r="H5" s="3"/>
      <c r="J5" s="18" t="s">
        <v>48</v>
      </c>
      <c r="V5" s="3"/>
      <c r="W5" s="43" t="s">
        <v>51</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232</v>
      </c>
      <c r="AH5" s="18" t="s">
        <v>48</v>
      </c>
    </row>
    <row r="6" spans="2:137" x14ac:dyDescent="0.25">
      <c r="B6" s="19" t="s">
        <v>44</v>
      </c>
      <c r="C6" s="2">
        <v>672346</v>
      </c>
      <c r="D6" s="2">
        <v>633036</v>
      </c>
      <c r="E6" s="3"/>
      <c r="F6" s="3">
        <f>D6/C6</f>
        <v>0.94153307969408606</v>
      </c>
      <c r="G6" s="3"/>
      <c r="H6" s="3"/>
      <c r="J6" t="s">
        <v>2</v>
      </c>
      <c r="L6" t="s">
        <v>263</v>
      </c>
      <c r="N6" t="s">
        <v>49</v>
      </c>
      <c r="P6" t="s">
        <v>264</v>
      </c>
      <c r="R6" t="s">
        <v>265</v>
      </c>
      <c r="T6" t="s">
        <v>65</v>
      </c>
      <c r="U6" t="s">
        <v>67</v>
      </c>
      <c r="V6" s="3"/>
      <c r="W6" s="43" t="s">
        <v>52</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50</v>
      </c>
      <c r="AO6" t="s">
        <v>231</v>
      </c>
      <c r="AP6" t="s">
        <v>51</v>
      </c>
      <c r="AW6" t="s">
        <v>337</v>
      </c>
      <c r="AX6" t="s">
        <v>52</v>
      </c>
      <c r="BE6" t="s">
        <v>351</v>
      </c>
      <c r="BF6" t="s">
        <v>53</v>
      </c>
      <c r="BM6" t="s">
        <v>359</v>
      </c>
      <c r="BN6" t="s">
        <v>54</v>
      </c>
      <c r="BU6" t="s">
        <v>367</v>
      </c>
      <c r="BV6" t="s">
        <v>55</v>
      </c>
      <c r="CC6" t="s">
        <v>386</v>
      </c>
      <c r="CD6" t="s">
        <v>56</v>
      </c>
      <c r="CK6" t="s">
        <v>395</v>
      </c>
      <c r="CL6" t="s">
        <v>57</v>
      </c>
      <c r="CS6" t="s">
        <v>403</v>
      </c>
      <c r="CT6" t="s">
        <v>58</v>
      </c>
      <c r="DA6" t="s">
        <v>413</v>
      </c>
      <c r="DB6" t="s">
        <v>59</v>
      </c>
      <c r="DI6" t="s">
        <v>421</v>
      </c>
      <c r="DJ6" t="s">
        <v>60</v>
      </c>
      <c r="DQ6" t="s">
        <v>429</v>
      </c>
    </row>
    <row r="7" spans="2:137" x14ac:dyDescent="0.25">
      <c r="B7" s="19" t="s">
        <v>280</v>
      </c>
      <c r="C7" s="2">
        <v>670049</v>
      </c>
      <c r="D7" s="2">
        <v>625785</v>
      </c>
      <c r="E7" s="3"/>
      <c r="F7" s="3">
        <f>D7/C7</f>
        <v>0.93393915967339702</v>
      </c>
      <c r="G7" s="3"/>
      <c r="H7" s="3"/>
      <c r="I7" s="18" t="s">
        <v>43</v>
      </c>
      <c r="J7" t="s">
        <v>66</v>
      </c>
      <c r="K7" t="s">
        <v>68</v>
      </c>
      <c r="L7" t="s">
        <v>66</v>
      </c>
      <c r="M7" t="s">
        <v>68</v>
      </c>
      <c r="N7" t="s">
        <v>66</v>
      </c>
      <c r="O7" t="s">
        <v>68</v>
      </c>
      <c r="P7" t="s">
        <v>66</v>
      </c>
      <c r="Q7" t="s">
        <v>68</v>
      </c>
      <c r="R7" t="s">
        <v>66</v>
      </c>
      <c r="S7" t="s">
        <v>68</v>
      </c>
      <c r="V7" s="3"/>
      <c r="W7" s="43" t="s">
        <v>53</v>
      </c>
      <c r="X7" s="3">
        <f t="shared" si="5"/>
        <v>0.87478774834387107</v>
      </c>
      <c r="Y7" s="3">
        <f t="shared" si="6"/>
        <v>0.87722565980553102</v>
      </c>
      <c r="Z7" s="3">
        <f t="shared" si="0"/>
        <v>0.88934227347439276</v>
      </c>
      <c r="AA7" s="3">
        <f t="shared" si="1"/>
        <v>0.85858240586288936</v>
      </c>
      <c r="AB7" s="3">
        <f t="shared" si="2"/>
        <v>0.90046586239479642</v>
      </c>
      <c r="AC7" s="3">
        <f t="shared" si="3"/>
        <v>0.84724472019315988</v>
      </c>
      <c r="AD7" s="32">
        <f t="shared" si="4"/>
        <v>0.8738552912939781</v>
      </c>
      <c r="AG7" s="18" t="s">
        <v>43</v>
      </c>
      <c r="AH7" t="s">
        <v>224</v>
      </c>
      <c r="AI7" t="s">
        <v>225</v>
      </c>
      <c r="AJ7" t="s">
        <v>226</v>
      </c>
      <c r="AK7" t="s">
        <v>227</v>
      </c>
      <c r="AL7" t="s">
        <v>228</v>
      </c>
      <c r="AM7" t="s">
        <v>229</v>
      </c>
      <c r="AN7" t="s">
        <v>230</v>
      </c>
      <c r="AP7" t="s">
        <v>224</v>
      </c>
      <c r="AQ7" t="s">
        <v>225</v>
      </c>
      <c r="AR7" t="s">
        <v>226</v>
      </c>
      <c r="AS7" t="s">
        <v>227</v>
      </c>
      <c r="AT7" t="s">
        <v>228</v>
      </c>
      <c r="AU7" t="s">
        <v>229</v>
      </c>
      <c r="AV7" t="s">
        <v>230</v>
      </c>
      <c r="AX7" t="s">
        <v>224</v>
      </c>
      <c r="AY7" t="s">
        <v>225</v>
      </c>
      <c r="AZ7" t="s">
        <v>226</v>
      </c>
      <c r="BA7" t="s">
        <v>227</v>
      </c>
      <c r="BB7" t="s">
        <v>228</v>
      </c>
      <c r="BC7" t="s">
        <v>229</v>
      </c>
      <c r="BD7" t="s">
        <v>230</v>
      </c>
      <c r="BF7" t="s">
        <v>224</v>
      </c>
      <c r="BG7" t="s">
        <v>225</v>
      </c>
      <c r="BH7" t="s">
        <v>226</v>
      </c>
      <c r="BI7" t="s">
        <v>227</v>
      </c>
      <c r="BJ7" t="s">
        <v>228</v>
      </c>
      <c r="BK7" t="s">
        <v>229</v>
      </c>
      <c r="BL7" t="s">
        <v>230</v>
      </c>
      <c r="BN7" t="s">
        <v>224</v>
      </c>
      <c r="BO7" t="s">
        <v>225</v>
      </c>
      <c r="BP7" t="s">
        <v>226</v>
      </c>
      <c r="BQ7" t="s">
        <v>227</v>
      </c>
      <c r="BR7" t="s">
        <v>228</v>
      </c>
      <c r="BS7" t="s">
        <v>229</v>
      </c>
      <c r="BT7" t="s">
        <v>230</v>
      </c>
      <c r="BV7" t="s">
        <v>224</v>
      </c>
      <c r="BW7" t="s">
        <v>225</v>
      </c>
      <c r="BX7" t="s">
        <v>226</v>
      </c>
      <c r="BY7" t="s">
        <v>227</v>
      </c>
      <c r="BZ7" t="s">
        <v>228</v>
      </c>
      <c r="CA7" t="s">
        <v>229</v>
      </c>
      <c r="CB7" t="s">
        <v>230</v>
      </c>
      <c r="CD7" t="s">
        <v>224</v>
      </c>
      <c r="CE7" t="s">
        <v>225</v>
      </c>
      <c r="CF7" t="s">
        <v>226</v>
      </c>
      <c r="CG7" t="s">
        <v>227</v>
      </c>
      <c r="CH7" t="s">
        <v>228</v>
      </c>
      <c r="CI7" t="s">
        <v>229</v>
      </c>
      <c r="CJ7" t="s">
        <v>230</v>
      </c>
      <c r="CL7" t="s">
        <v>224</v>
      </c>
      <c r="CM7" t="s">
        <v>225</v>
      </c>
      <c r="CN7" t="s">
        <v>226</v>
      </c>
      <c r="CO7" t="s">
        <v>227</v>
      </c>
      <c r="CP7" t="s">
        <v>228</v>
      </c>
      <c r="CQ7" t="s">
        <v>229</v>
      </c>
      <c r="CR7" t="s">
        <v>230</v>
      </c>
      <c r="CT7" t="s">
        <v>224</v>
      </c>
      <c r="CU7" t="s">
        <v>225</v>
      </c>
      <c r="CV7" t="s">
        <v>226</v>
      </c>
      <c r="CW7" t="s">
        <v>227</v>
      </c>
      <c r="CX7" t="s">
        <v>228</v>
      </c>
      <c r="CY7" t="s">
        <v>229</v>
      </c>
      <c r="CZ7" t="s">
        <v>230</v>
      </c>
      <c r="DB7" t="s">
        <v>224</v>
      </c>
      <c r="DC7" t="s">
        <v>225</v>
      </c>
      <c r="DD7" t="s">
        <v>226</v>
      </c>
      <c r="DE7" t="s">
        <v>227</v>
      </c>
      <c r="DF7" t="s">
        <v>228</v>
      </c>
      <c r="DG7" t="s">
        <v>229</v>
      </c>
      <c r="DH7" t="s">
        <v>230</v>
      </c>
      <c r="DJ7" t="s">
        <v>224</v>
      </c>
      <c r="DK7" t="s">
        <v>225</v>
      </c>
      <c r="DL7" t="s">
        <v>226</v>
      </c>
      <c r="DM7" t="s">
        <v>227</v>
      </c>
      <c r="DN7" t="s">
        <v>228</v>
      </c>
      <c r="DO7" t="s">
        <v>229</v>
      </c>
      <c r="DP7" t="s">
        <v>230</v>
      </c>
    </row>
    <row r="8" spans="2:137" x14ac:dyDescent="0.25">
      <c r="B8" s="19" t="s">
        <v>281</v>
      </c>
      <c r="C8" s="2">
        <v>667767</v>
      </c>
      <c r="D8" s="2">
        <v>609212</v>
      </c>
      <c r="E8" s="3"/>
      <c r="F8" s="3">
        <f>D8/C8</f>
        <v>0.91231222866658579</v>
      </c>
      <c r="G8" s="3"/>
      <c r="H8" s="3"/>
      <c r="I8" s="19" t="s">
        <v>50</v>
      </c>
      <c r="J8" s="2">
        <v>96084</v>
      </c>
      <c r="K8" s="2">
        <v>91399</v>
      </c>
      <c r="L8" s="2">
        <v>195003</v>
      </c>
      <c r="M8" s="2">
        <v>183936</v>
      </c>
      <c r="N8" s="2">
        <v>221364</v>
      </c>
      <c r="O8" s="2">
        <v>206320</v>
      </c>
      <c r="P8" s="2">
        <v>93119</v>
      </c>
      <c r="Q8" s="2">
        <v>88551</v>
      </c>
      <c r="R8" s="2">
        <v>66776</v>
      </c>
      <c r="S8" s="2">
        <v>62830</v>
      </c>
      <c r="T8" s="2">
        <v>672346</v>
      </c>
      <c r="U8" s="2">
        <v>633036</v>
      </c>
      <c r="V8" s="3"/>
      <c r="W8" s="43" t="s">
        <v>54</v>
      </c>
      <c r="X8" s="3">
        <f t="shared" si="5"/>
        <v>0.93198946443206521</v>
      </c>
      <c r="Y8" s="3">
        <f t="shared" si="6"/>
        <v>0.92734389523475103</v>
      </c>
      <c r="Z8" s="3">
        <f t="shared" si="0"/>
        <v>0.94385224876018925</v>
      </c>
      <c r="AA8" s="3">
        <f t="shared" si="1"/>
        <v>0.91638439819765805</v>
      </c>
      <c r="AB8" s="3">
        <f t="shared" si="2"/>
        <v>0.94993946017765496</v>
      </c>
      <c r="AC8" s="3">
        <f t="shared" si="3"/>
        <v>0.93158484644698503</v>
      </c>
      <c r="AD8" s="32">
        <f t="shared" si="4"/>
        <v>0.94076215331232005</v>
      </c>
      <c r="AG8" s="19" t="s">
        <v>72</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0.91043554917187108</v>
      </c>
      <c r="BF8" s="32">
        <v>0.91563275434243174</v>
      </c>
      <c r="BG8" s="32">
        <v>0.84963325183374083</v>
      </c>
      <c r="BH8" s="32">
        <v>0.91481481481481486</v>
      </c>
      <c r="BI8" s="32">
        <v>0.90717821782178221</v>
      </c>
      <c r="BJ8" s="32">
        <v>0.82258064516129037</v>
      </c>
      <c r="BK8" s="32">
        <v>0.78606356968215163</v>
      </c>
      <c r="BL8" s="32">
        <v>0.75062034739454098</v>
      </c>
      <c r="BM8" s="32">
        <v>0.84950337157867895</v>
      </c>
      <c r="BN8" s="32">
        <v>0.92665036674816625</v>
      </c>
      <c r="BO8" s="32">
        <v>0.92742927429274291</v>
      </c>
      <c r="BP8" s="32">
        <v>0.9205378973105135</v>
      </c>
      <c r="BQ8" s="32">
        <v>0.92298288508557458</v>
      </c>
      <c r="BR8" s="32">
        <v>0.91299019607843135</v>
      </c>
      <c r="BS8" s="32">
        <v>0.91256157635467983</v>
      </c>
      <c r="BT8" s="32">
        <v>0.90808823529411764</v>
      </c>
      <c r="BU8" s="32">
        <v>0.91874863302346088</v>
      </c>
      <c r="BV8" s="32">
        <v>0.97451456310679607</v>
      </c>
      <c r="BW8" s="32">
        <v>0.92891566265060244</v>
      </c>
      <c r="BX8" s="32">
        <v>0.93825665859564167</v>
      </c>
      <c r="BY8" s="32">
        <v>0.9552058111380145</v>
      </c>
      <c r="BZ8" s="32">
        <v>0.94666666666666666</v>
      </c>
      <c r="CA8" s="32">
        <v>0.95620437956204385</v>
      </c>
      <c r="CB8" s="32">
        <v>0.96345919610231423</v>
      </c>
      <c r="CC8" s="32">
        <v>0.95188899111743996</v>
      </c>
      <c r="CD8" s="32">
        <v>0.96674876847290636</v>
      </c>
      <c r="CE8" s="32">
        <v>0.96493349455864574</v>
      </c>
      <c r="CF8" s="32">
        <v>0.9642857142857143</v>
      </c>
      <c r="CG8" s="32">
        <v>0.95812807881773399</v>
      </c>
      <c r="CH8" s="32">
        <v>0.95266990291262132</v>
      </c>
      <c r="CI8" s="32">
        <v>0.98292682926829267</v>
      </c>
      <c r="CJ8" s="32">
        <v>0.96237864077669899</v>
      </c>
      <c r="CK8" s="32">
        <v>0.96458163272751618</v>
      </c>
      <c r="CL8" s="32">
        <v>0.95157384987893467</v>
      </c>
      <c r="CM8" s="32">
        <v>0.95945945945945943</v>
      </c>
      <c r="CN8" s="32">
        <v>0.9418886198547215</v>
      </c>
      <c r="CO8" s="32">
        <v>0.95399515738498786</v>
      </c>
      <c r="CP8" s="32">
        <v>0.95157384987893467</v>
      </c>
      <c r="CQ8" s="32">
        <v>0.94417475728155342</v>
      </c>
      <c r="CR8" s="32">
        <v>0.9551515151515152</v>
      </c>
      <c r="CS8" s="32">
        <v>0.95111674412715819</v>
      </c>
      <c r="CT8" s="32">
        <v>0.94673123486682809</v>
      </c>
      <c r="CU8" s="32">
        <v>0.956989247311828</v>
      </c>
      <c r="CV8" s="32">
        <v>0.92372881355932202</v>
      </c>
      <c r="CW8" s="32">
        <v>0.92978208232445525</v>
      </c>
      <c r="CX8" s="32">
        <v>0.95066185318892904</v>
      </c>
      <c r="CY8" s="32">
        <v>0.96750902527075811</v>
      </c>
      <c r="CZ8" s="32">
        <v>0.96893667861409793</v>
      </c>
      <c r="DA8" s="32">
        <v>0.94919127644803125</v>
      </c>
      <c r="DB8" s="32">
        <v>0.93413173652694614</v>
      </c>
      <c r="DC8" s="32">
        <v>0.95798319327731096</v>
      </c>
      <c r="DD8" s="32">
        <v>0.92298435619735264</v>
      </c>
      <c r="DE8" s="32">
        <v>0.9264173703256936</v>
      </c>
      <c r="DF8" s="32">
        <v>0.93421052631578949</v>
      </c>
      <c r="DG8" s="32">
        <v>0.93525179856115104</v>
      </c>
      <c r="DH8" s="32">
        <v>0.93645083932853712</v>
      </c>
      <c r="DI8" s="32">
        <v>0.93534711721896879</v>
      </c>
      <c r="DJ8" s="32">
        <v>0.93493975903614457</v>
      </c>
      <c r="DK8" s="32">
        <v>0.93244873341375156</v>
      </c>
      <c r="DL8" s="32">
        <v>0.90963855421686746</v>
      </c>
      <c r="DM8" s="32">
        <v>0.91787439613526567</v>
      </c>
      <c r="DN8" s="32">
        <v>0.93975903614457834</v>
      </c>
      <c r="DO8" s="32">
        <v>0.92900120336943437</v>
      </c>
      <c r="DP8" s="32">
        <v>0.94471153846153844</v>
      </c>
      <c r="DQ8" s="32">
        <v>0.92976760296822569</v>
      </c>
    </row>
    <row r="9" spans="2:137" x14ac:dyDescent="0.25">
      <c r="B9" s="19" t="s">
        <v>282</v>
      </c>
      <c r="C9" s="2">
        <v>662539</v>
      </c>
      <c r="D9" s="2">
        <v>579581</v>
      </c>
      <c r="E9" s="3"/>
      <c r="F9" s="3">
        <f t="shared" ref="F9:F20" si="7">D9/C9</f>
        <v>0.87478774834387107</v>
      </c>
      <c r="G9" s="3"/>
      <c r="H9" s="3"/>
      <c r="I9" s="19" t="s">
        <v>59</v>
      </c>
      <c r="J9" s="2">
        <v>96836</v>
      </c>
      <c r="K9" s="2">
        <v>92853</v>
      </c>
      <c r="L9" s="2">
        <v>199702</v>
      </c>
      <c r="M9" s="2">
        <v>190492</v>
      </c>
      <c r="N9" s="2">
        <v>226743</v>
      </c>
      <c r="O9" s="2">
        <v>213620</v>
      </c>
      <c r="P9" s="2">
        <v>95260</v>
      </c>
      <c r="Q9" s="2">
        <v>92294</v>
      </c>
      <c r="R9" s="2">
        <v>67668</v>
      </c>
      <c r="S9" s="2">
        <v>64143</v>
      </c>
      <c r="T9" s="2">
        <v>686209</v>
      </c>
      <c r="U9" s="2">
        <v>653402</v>
      </c>
      <c r="V9" s="3"/>
      <c r="W9" s="20" t="s">
        <v>55</v>
      </c>
      <c r="X9" s="3">
        <f t="shared" si="5"/>
        <v>0.94664745216941659</v>
      </c>
      <c r="Y9" s="3">
        <f t="shared" si="6"/>
        <v>0.9519852926072756</v>
      </c>
      <c r="Z9" s="3">
        <f t="shared" si="0"/>
        <v>0.95225620106919351</v>
      </c>
      <c r="AA9" s="3">
        <f t="shared" si="1"/>
        <v>0.93492837481541624</v>
      </c>
      <c r="AB9" s="3">
        <f t="shared" si="2"/>
        <v>0.96221109153808604</v>
      </c>
      <c r="AC9" s="3">
        <f t="shared" si="3"/>
        <v>0.93975280167952924</v>
      </c>
      <c r="AD9" s="32">
        <f t="shared" si="4"/>
        <v>0.95098194660880764</v>
      </c>
      <c r="AG9" s="19" t="s">
        <v>73</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0.93043478260869561</v>
      </c>
      <c r="BG9" s="32">
        <v>0.94169096209912539</v>
      </c>
      <c r="BH9" s="32">
        <v>0.95492957746478868</v>
      </c>
      <c r="BI9" s="32">
        <v>0.98898071625344353</v>
      </c>
      <c r="BJ9" s="32">
        <v>0.96501457725947526</v>
      </c>
      <c r="BK9" s="32">
        <v>0.9</v>
      </c>
      <c r="BL9" s="32">
        <v>0.94428152492668627</v>
      </c>
      <c r="BM9" s="32">
        <v>0.94647602008745935</v>
      </c>
      <c r="BN9" s="32">
        <v>0.96408839779005528</v>
      </c>
      <c r="BO9" s="32">
        <v>0.95480225988700562</v>
      </c>
      <c r="BP9" s="32">
        <v>0.96961325966850831</v>
      </c>
      <c r="BQ9" s="32">
        <v>0.99186991869918695</v>
      </c>
      <c r="BR9" s="32">
        <v>0.98356164383561639</v>
      </c>
      <c r="BS9" s="32">
        <v>0.95798319327731096</v>
      </c>
      <c r="BT9" s="32">
        <v>0.96408839779005528</v>
      </c>
      <c r="BU9" s="32">
        <v>0.96942958156396286</v>
      </c>
      <c r="BV9" s="32">
        <v>0.93767705382436262</v>
      </c>
      <c r="BW9" s="32">
        <v>0.96551724137931039</v>
      </c>
      <c r="BX9" s="32">
        <v>0.91876750700280108</v>
      </c>
      <c r="BY9" s="32">
        <v>0.95530726256983245</v>
      </c>
      <c r="BZ9" s="32">
        <v>0.98087431693989069</v>
      </c>
      <c r="CA9" s="32">
        <v>0.96850393700787396</v>
      </c>
      <c r="CB9" s="32">
        <v>0.98677248677248675</v>
      </c>
      <c r="CC9" s="32">
        <v>0.95905997221379402</v>
      </c>
      <c r="CD9" s="32">
        <v>0.96327683615819204</v>
      </c>
      <c r="CE9" s="32">
        <v>0.9671232876712329</v>
      </c>
      <c r="CF9" s="32">
        <v>0.9691011235955056</v>
      </c>
      <c r="CG9" s="32">
        <v>0.9807162534435262</v>
      </c>
      <c r="CH9" s="32">
        <v>0.93036211699164351</v>
      </c>
      <c r="CI9" s="32">
        <v>0.9623655913978495</v>
      </c>
      <c r="CJ9" s="32">
        <v>0.97593582887700536</v>
      </c>
      <c r="CK9" s="32">
        <v>0.96412586259070776</v>
      </c>
      <c r="CL9" s="32">
        <v>0.91477272727272729</v>
      </c>
      <c r="CM9" s="32">
        <v>0.95879120879120883</v>
      </c>
      <c r="CN9" s="32">
        <v>0.93575418994413406</v>
      </c>
      <c r="CO9" s="32">
        <v>0.97267759562841527</v>
      </c>
      <c r="CP9" s="32">
        <v>0.93557422969187676</v>
      </c>
      <c r="CQ9" s="32">
        <v>0.95901639344262291</v>
      </c>
      <c r="CR9" s="32">
        <v>0.95303867403314912</v>
      </c>
      <c r="CS9" s="32">
        <v>0.94708928840059059</v>
      </c>
      <c r="CT9" s="32">
        <v>0.96892655367231639</v>
      </c>
      <c r="CU9" s="32">
        <v>0.96694214876033058</v>
      </c>
      <c r="CV9" s="32">
        <v>0.9467787114845938</v>
      </c>
      <c r="CW9" s="32">
        <v>0.94722222222222219</v>
      </c>
      <c r="CX9" s="32">
        <v>0.96927374301675973</v>
      </c>
      <c r="CY9" s="32">
        <v>0.98622589531680438</v>
      </c>
      <c r="CZ9" s="32">
        <v>0.989041095890411</v>
      </c>
      <c r="DA9" s="32">
        <v>0.96777291005191979</v>
      </c>
      <c r="DB9" s="32">
        <v>0.97527472527472525</v>
      </c>
      <c r="DC9" s="32">
        <v>0.96132596685082872</v>
      </c>
      <c r="DD9" s="32">
        <v>0.96694214876033058</v>
      </c>
      <c r="DE9" s="32">
        <v>0.97229916897506929</v>
      </c>
      <c r="DF9" s="32">
        <v>0.98351648351648346</v>
      </c>
      <c r="DG9" s="32">
        <v>0.9807162534435262</v>
      </c>
      <c r="DH9" s="32">
        <v>0.98066298342541436</v>
      </c>
      <c r="DI9" s="32">
        <v>0.97439110432091114</v>
      </c>
      <c r="DJ9" s="32">
        <v>0.91812865497076024</v>
      </c>
      <c r="DK9" s="32">
        <v>0.989041095890411</v>
      </c>
      <c r="DL9" s="32">
        <v>0.89855072463768115</v>
      </c>
      <c r="DM9" s="32">
        <v>0.95530726256983245</v>
      </c>
      <c r="DN9" s="32">
        <v>0.93352601156069359</v>
      </c>
      <c r="DO9" s="32">
        <v>0.98648648648648651</v>
      </c>
      <c r="DP9" s="32">
        <v>0.97457627118644063</v>
      </c>
      <c r="DQ9" s="32">
        <v>0.95080235818604364</v>
      </c>
    </row>
    <row r="10" spans="2:137" x14ac:dyDescent="0.25">
      <c r="B10" s="19" t="s">
        <v>283</v>
      </c>
      <c r="C10" s="2">
        <v>673528</v>
      </c>
      <c r="D10" s="2">
        <v>627721</v>
      </c>
      <c r="E10" s="3"/>
      <c r="F10" s="3">
        <f t="shared" si="7"/>
        <v>0.93198946443206521</v>
      </c>
      <c r="G10" s="3"/>
      <c r="H10" s="3"/>
      <c r="I10" s="19" t="s">
        <v>60</v>
      </c>
      <c r="J10" s="2">
        <v>98856</v>
      </c>
      <c r="K10" s="2">
        <v>93700</v>
      </c>
      <c r="L10" s="2">
        <v>199142</v>
      </c>
      <c r="M10" s="2">
        <v>188640</v>
      </c>
      <c r="N10" s="2">
        <v>226956</v>
      </c>
      <c r="O10" s="2">
        <v>212316</v>
      </c>
      <c r="P10" s="2">
        <v>95310</v>
      </c>
      <c r="Q10" s="2">
        <v>91928</v>
      </c>
      <c r="R10" s="2">
        <v>67028</v>
      </c>
      <c r="S10" s="2">
        <v>62830</v>
      </c>
      <c r="T10" s="2">
        <v>687292</v>
      </c>
      <c r="U10" s="2">
        <v>649414</v>
      </c>
      <c r="V10" s="3"/>
      <c r="W10" s="20" t="s">
        <v>56</v>
      </c>
      <c r="X10" s="3">
        <f t="shared" si="5"/>
        <v>0.94580710332913653</v>
      </c>
      <c r="Y10" s="3">
        <f t="shared" si="6"/>
        <v>0.9502896444435347</v>
      </c>
      <c r="Z10" s="3">
        <f t="shared" si="0"/>
        <v>0.95127055457546239</v>
      </c>
      <c r="AA10" s="3">
        <f t="shared" si="1"/>
        <v>0.93610599436294639</v>
      </c>
      <c r="AB10" s="3">
        <f t="shared" si="2"/>
        <v>0.9563210603205522</v>
      </c>
      <c r="AC10" s="3">
        <f t="shared" si="3"/>
        <v>0.94099158919876047</v>
      </c>
      <c r="AD10" s="32">
        <f t="shared" si="4"/>
        <v>0.94865632475965633</v>
      </c>
      <c r="AG10" s="19" t="s">
        <v>74</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0.46969696969696972</v>
      </c>
      <c r="BG10" s="32">
        <v>0.54726368159203975</v>
      </c>
      <c r="BH10" s="32">
        <v>0.60555555555555551</v>
      </c>
      <c r="BI10" s="32">
        <v>0.53333333333333333</v>
      </c>
      <c r="BJ10" s="32">
        <v>0.38190954773869346</v>
      </c>
      <c r="BK10" s="32">
        <v>0.34825870646766172</v>
      </c>
      <c r="BL10" s="32">
        <v>0.3383084577114428</v>
      </c>
      <c r="BM10" s="32">
        <v>0.46061803601367085</v>
      </c>
      <c r="BN10" s="32">
        <v>0.58585858585858586</v>
      </c>
      <c r="BO10" s="32">
        <v>0.48756218905472637</v>
      </c>
      <c r="BP10" s="32">
        <v>0.58333333333333337</v>
      </c>
      <c r="BQ10" s="32">
        <v>0.52222222222222225</v>
      </c>
      <c r="BR10" s="32">
        <v>0.50753768844221103</v>
      </c>
      <c r="BS10" s="32">
        <v>0.44278606965174128</v>
      </c>
      <c r="BT10" s="32">
        <v>0.46766169154228854</v>
      </c>
      <c r="BU10" s="32">
        <v>0.51385168287215843</v>
      </c>
      <c r="BV10" s="32">
        <v>0.66161616161616166</v>
      </c>
      <c r="BW10" s="32">
        <v>0.4228855721393035</v>
      </c>
      <c r="BX10" s="32">
        <v>0.68888888888888888</v>
      </c>
      <c r="BY10" s="32">
        <v>0.63888888888888884</v>
      </c>
      <c r="BZ10" s="32">
        <v>0.69346733668341709</v>
      </c>
      <c r="CA10" s="32">
        <v>0.59203980099502485</v>
      </c>
      <c r="CB10" s="32">
        <v>0.63681592039800994</v>
      </c>
      <c r="CC10" s="32">
        <v>0.61922893851567073</v>
      </c>
      <c r="CD10" s="32">
        <v>0.81818181818181823</v>
      </c>
      <c r="CE10" s="32">
        <v>0.59701492537313428</v>
      </c>
      <c r="CF10" s="32">
        <v>0.76666666666666672</v>
      </c>
      <c r="CG10" s="32">
        <v>0.73333333333333328</v>
      </c>
      <c r="CH10" s="32">
        <v>0.75879396984924619</v>
      </c>
      <c r="CI10" s="32">
        <v>0.72139303482587069</v>
      </c>
      <c r="CJ10" s="32">
        <v>0.75621890547263682</v>
      </c>
      <c r="CK10" s="32">
        <v>0.73594323624324376</v>
      </c>
      <c r="CL10" s="32">
        <v>0.87878787878787878</v>
      </c>
      <c r="CM10" s="32">
        <v>0.72139303482587069</v>
      </c>
      <c r="CN10" s="32">
        <v>0.8</v>
      </c>
      <c r="CO10" s="32">
        <v>0.76666666666666672</v>
      </c>
      <c r="CP10" s="32">
        <v>0.83919597989949746</v>
      </c>
      <c r="CQ10" s="32">
        <v>0.75124378109452739</v>
      </c>
      <c r="CR10" s="32">
        <v>0.82587064676616917</v>
      </c>
      <c r="CS10" s="32">
        <v>0.79759399829151578</v>
      </c>
      <c r="CT10" s="32">
        <v>0.82828282828282829</v>
      </c>
      <c r="CU10" s="32">
        <v>0.6766169154228856</v>
      </c>
      <c r="CV10" s="32">
        <v>0.78333333333333333</v>
      </c>
      <c r="CW10" s="32">
        <v>0.8</v>
      </c>
      <c r="CX10" s="32">
        <v>0.8693467336683417</v>
      </c>
      <c r="CY10" s="32">
        <v>0.79104477611940294</v>
      </c>
      <c r="CZ10" s="32">
        <v>0.86069651741293529</v>
      </c>
      <c r="DA10" s="32">
        <v>0.80133158631996104</v>
      </c>
      <c r="DB10" s="32">
        <v>0.78787878787878785</v>
      </c>
      <c r="DC10" s="32">
        <v>0.75124378109452739</v>
      </c>
      <c r="DD10" s="32">
        <v>0.82777777777777772</v>
      </c>
      <c r="DE10" s="32">
        <v>0.73888888888888893</v>
      </c>
      <c r="DF10" s="32">
        <v>0.77386934673366836</v>
      </c>
      <c r="DG10" s="32">
        <v>0.79601990049751248</v>
      </c>
      <c r="DH10" s="32">
        <v>0.78109452736318408</v>
      </c>
      <c r="DI10" s="32">
        <v>0.77953900146204957</v>
      </c>
      <c r="DJ10" s="32">
        <v>0.81025641025641026</v>
      </c>
      <c r="DK10" s="32">
        <v>0.6766169154228856</v>
      </c>
      <c r="DL10" s="32">
        <v>0.82777777777777772</v>
      </c>
      <c r="DM10" s="32">
        <v>0.74444444444444446</v>
      </c>
      <c r="DN10" s="32">
        <v>0.82914572864321612</v>
      </c>
      <c r="DO10" s="32">
        <v>0.74129353233830841</v>
      </c>
      <c r="DP10" s="32">
        <v>0.79104477611940294</v>
      </c>
      <c r="DQ10" s="32">
        <v>0.77436851214320657</v>
      </c>
    </row>
    <row r="11" spans="2:137" x14ac:dyDescent="0.25">
      <c r="B11" s="19" t="s">
        <v>284</v>
      </c>
      <c r="C11" s="2">
        <v>680736</v>
      </c>
      <c r="D11" s="2">
        <v>644417</v>
      </c>
      <c r="E11" s="3"/>
      <c r="F11" s="3">
        <f t="shared" si="7"/>
        <v>0.94664745216941659</v>
      </c>
      <c r="G11" s="3"/>
      <c r="H11" s="3"/>
      <c r="I11" s="19" t="s">
        <v>51</v>
      </c>
      <c r="J11" s="2">
        <v>95985</v>
      </c>
      <c r="K11" s="2">
        <v>90629</v>
      </c>
      <c r="L11" s="2">
        <v>193770</v>
      </c>
      <c r="M11" s="2">
        <v>181785</v>
      </c>
      <c r="N11" s="2">
        <v>221357</v>
      </c>
      <c r="O11" s="2">
        <v>204250</v>
      </c>
      <c r="P11" s="2">
        <v>92664</v>
      </c>
      <c r="Q11" s="2">
        <v>87677</v>
      </c>
      <c r="R11" s="2">
        <v>66273</v>
      </c>
      <c r="S11" s="2">
        <v>61444</v>
      </c>
      <c r="T11" s="2">
        <v>670049</v>
      </c>
      <c r="U11" s="2">
        <v>625785</v>
      </c>
      <c r="V11" s="3"/>
      <c r="W11" s="20" t="s">
        <v>57</v>
      </c>
      <c r="X11" s="3">
        <f>(VLOOKUP($W11,$I$8:$U$1048576,13,FALSE)/VLOOKUP($W11,$I$8:$U$1048576,12,FALSE))</f>
        <v>0.9462879570034195</v>
      </c>
      <c r="Y11" s="3">
        <f t="shared" si="6"/>
        <v>0.95528231479782222</v>
      </c>
      <c r="Z11" s="3">
        <f t="shared" si="0"/>
        <v>0.9519550811877181</v>
      </c>
      <c r="AA11" s="3">
        <f t="shared" si="1"/>
        <v>0.93376240398172816</v>
      </c>
      <c r="AB11" s="3">
        <f t="shared" si="2"/>
        <v>0.95980797496061165</v>
      </c>
      <c r="AC11" s="3">
        <f t="shared" si="3"/>
        <v>0.9394163280384189</v>
      </c>
      <c r="AD11" s="32">
        <f t="shared" si="4"/>
        <v>0.94961215149951528</v>
      </c>
      <c r="AG11" s="19" t="s">
        <v>75</v>
      </c>
      <c r="AH11" s="32">
        <v>0.90156599552572703</v>
      </c>
      <c r="AI11" s="32">
        <v>0.95525727069351229</v>
      </c>
      <c r="AJ11" s="32">
        <v>0.89485458612975388</v>
      </c>
      <c r="AK11" s="32">
        <v>0.88814317673378074</v>
      </c>
      <c r="AL11" s="32">
        <v>0.94481236203090513</v>
      </c>
      <c r="AM11" s="32">
        <v>0.9261744966442953</v>
      </c>
      <c r="AN11" s="32">
        <v>0.93736017897091728</v>
      </c>
      <c r="AO11" s="32">
        <v>0.92116686667555603</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0.92565197962537149</v>
      </c>
      <c r="BF11" s="32">
        <v>0.94630872483221473</v>
      </c>
      <c r="BG11" s="32">
        <v>0.85682326621923932</v>
      </c>
      <c r="BH11" s="32">
        <v>0.95796460176991149</v>
      </c>
      <c r="BI11" s="32">
        <v>0.96436525612472157</v>
      </c>
      <c r="BJ11" s="32">
        <v>0.93512304250559286</v>
      </c>
      <c r="BK11" s="32">
        <v>0.93064876957494402</v>
      </c>
      <c r="BL11" s="32">
        <v>0.88366890380313201</v>
      </c>
      <c r="BM11" s="32">
        <v>0.92498608068996513</v>
      </c>
      <c r="BN11" s="32">
        <v>0.94335511982570808</v>
      </c>
      <c r="BO11" s="32">
        <v>0.96213808463251671</v>
      </c>
      <c r="BP11" s="32">
        <v>0.96710526315789469</v>
      </c>
      <c r="BQ11" s="32">
        <v>0.96703296703296704</v>
      </c>
      <c r="BR11" s="32">
        <v>0.94782608695652171</v>
      </c>
      <c r="BS11" s="32">
        <v>0.97608695652173916</v>
      </c>
      <c r="BT11" s="32">
        <v>0.94565217391304346</v>
      </c>
      <c r="BU11" s="32">
        <v>0.95845666457719869</v>
      </c>
      <c r="BV11" s="32">
        <v>0.93201754385964908</v>
      </c>
      <c r="BW11" s="32">
        <v>0.94956140350877194</v>
      </c>
      <c r="BX11" s="32">
        <v>0.9606986899563319</v>
      </c>
      <c r="BY11" s="32">
        <v>0.97368421052631582</v>
      </c>
      <c r="BZ11" s="32">
        <v>0.94945054945054941</v>
      </c>
      <c r="CA11" s="32">
        <v>0.92763157894736847</v>
      </c>
      <c r="CB11" s="32">
        <v>0.93201754385964908</v>
      </c>
      <c r="CC11" s="32">
        <v>0.94643736001551937</v>
      </c>
      <c r="CD11" s="32">
        <v>0.94298245614035092</v>
      </c>
      <c r="CE11" s="32">
        <v>0.95175438596491224</v>
      </c>
      <c r="CF11" s="32">
        <v>0.92511013215859028</v>
      </c>
      <c r="CG11" s="32">
        <v>0.92511013215859028</v>
      </c>
      <c r="CH11" s="32">
        <v>0.93859649122807021</v>
      </c>
      <c r="CI11" s="32">
        <v>0.93640350877192979</v>
      </c>
      <c r="CJ11" s="32">
        <v>0.93201754385964908</v>
      </c>
      <c r="CK11" s="32">
        <v>0.93599637861172746</v>
      </c>
      <c r="CL11" s="32">
        <v>0.94407158836689042</v>
      </c>
      <c r="CM11" s="32">
        <v>0.94170403587443952</v>
      </c>
      <c r="CN11" s="32">
        <v>0.94654788418708236</v>
      </c>
      <c r="CO11" s="32">
        <v>0.95545657015590202</v>
      </c>
      <c r="CP11" s="32">
        <v>0.93959731543624159</v>
      </c>
      <c r="CQ11" s="32">
        <v>0.9394618834080718</v>
      </c>
      <c r="CR11" s="32">
        <v>0.95302013422818788</v>
      </c>
      <c r="CS11" s="32">
        <v>0.9456942016652593</v>
      </c>
      <c r="CT11" s="32">
        <v>0.9709821428571429</v>
      </c>
      <c r="CU11" s="32">
        <v>0.97104677060133626</v>
      </c>
      <c r="CV11" s="32">
        <v>0.9553571428571429</v>
      </c>
      <c r="CW11" s="32">
        <v>0.95545657015590202</v>
      </c>
      <c r="CX11" s="32">
        <v>0.9419642857142857</v>
      </c>
      <c r="CY11" s="32">
        <v>0.95768374164810688</v>
      </c>
      <c r="CZ11" s="32">
        <v>0.9376391982182628</v>
      </c>
      <c r="DA11" s="32">
        <v>0.9557328360074544</v>
      </c>
      <c r="DB11" s="32">
        <v>0.95111111111111113</v>
      </c>
      <c r="DC11" s="32">
        <v>0.97327394209354123</v>
      </c>
      <c r="DD11" s="32">
        <v>0.97339246119733924</v>
      </c>
      <c r="DE11" s="32">
        <v>0.98922413793103448</v>
      </c>
      <c r="DF11" s="32">
        <v>0.9441964285714286</v>
      </c>
      <c r="DG11" s="32">
        <v>0.98004434589800449</v>
      </c>
      <c r="DH11" s="32">
        <v>0.97566371681415931</v>
      </c>
      <c r="DI11" s="32">
        <v>0.96955802051665985</v>
      </c>
      <c r="DJ11" s="32">
        <v>0.9285714285714286</v>
      </c>
      <c r="DK11" s="32">
        <v>0.97327394209354123</v>
      </c>
      <c r="DL11" s="32">
        <v>0.9464285714285714</v>
      </c>
      <c r="DM11" s="32">
        <v>0.97807017543859653</v>
      </c>
      <c r="DN11" s="32">
        <v>0.97104677060133626</v>
      </c>
      <c r="DO11" s="32">
        <v>0.96674057649667411</v>
      </c>
      <c r="DP11" s="32">
        <v>0.96444444444444444</v>
      </c>
      <c r="DQ11" s="32">
        <v>0.96122512986779896</v>
      </c>
    </row>
    <row r="12" spans="2:137" x14ac:dyDescent="0.25">
      <c r="B12" s="19" t="s">
        <v>285</v>
      </c>
      <c r="C12" s="2">
        <v>683060</v>
      </c>
      <c r="D12" s="2">
        <v>646043</v>
      </c>
      <c r="E12" s="3"/>
      <c r="F12" s="3">
        <f>D12/C12</f>
        <v>0.94580710332913653</v>
      </c>
      <c r="G12" s="3"/>
      <c r="H12" s="3"/>
      <c r="I12" s="19" t="s">
        <v>52</v>
      </c>
      <c r="J12" s="2">
        <v>95839</v>
      </c>
      <c r="K12" s="2">
        <v>88801</v>
      </c>
      <c r="L12" s="2">
        <v>192906</v>
      </c>
      <c r="M12" s="2">
        <v>177270</v>
      </c>
      <c r="N12" s="2">
        <v>220620</v>
      </c>
      <c r="O12" s="2">
        <v>197939</v>
      </c>
      <c r="P12" s="2">
        <v>92210</v>
      </c>
      <c r="Q12" s="2">
        <v>85586</v>
      </c>
      <c r="R12" s="2">
        <v>66192</v>
      </c>
      <c r="S12" s="2">
        <v>59616</v>
      </c>
      <c r="T12" s="2">
        <v>667767</v>
      </c>
      <c r="U12" s="2">
        <v>609212</v>
      </c>
      <c r="V12" s="3"/>
      <c r="W12" s="20" t="s">
        <v>58</v>
      </c>
      <c r="X12" s="3">
        <f t="shared" si="5"/>
        <v>0.94853000050953185</v>
      </c>
      <c r="Y12" s="3">
        <f t="shared" si="6"/>
        <v>0.95378632123722618</v>
      </c>
      <c r="Z12" s="3">
        <f t="shared" si="0"/>
        <v>0.95094967740637748</v>
      </c>
      <c r="AA12" s="3">
        <f t="shared" si="1"/>
        <v>0.94051421412059499</v>
      </c>
      <c r="AB12" s="3">
        <f t="shared" si="2"/>
        <v>0.96393066262268845</v>
      </c>
      <c r="AC12" s="3">
        <f t="shared" si="3"/>
        <v>0.93899141535779196</v>
      </c>
      <c r="AD12" s="32">
        <f t="shared" si="4"/>
        <v>0.95146103899024026</v>
      </c>
      <c r="AG12" s="19" t="s">
        <v>76</v>
      </c>
      <c r="AH12" s="32">
        <v>0.96600877192982459</v>
      </c>
      <c r="AI12" s="32">
        <v>0.99451754385964908</v>
      </c>
      <c r="AJ12" s="32">
        <v>0.95833333333333337</v>
      </c>
      <c r="AK12" s="32">
        <v>0.95833333333333337</v>
      </c>
      <c r="AL12" s="32">
        <v>0.97916666666666663</v>
      </c>
      <c r="AM12" s="32">
        <v>0.99561403508771928</v>
      </c>
      <c r="AN12" s="32">
        <v>0.98245614035087714</v>
      </c>
      <c r="AO12" s="32">
        <v>0.97634711779448635</v>
      </c>
      <c r="AP12" s="32">
        <v>0.92543859649122806</v>
      </c>
      <c r="AQ12" s="32">
        <v>0.96600877192982459</v>
      </c>
      <c r="AR12" s="32">
        <v>0.93421052631578949</v>
      </c>
      <c r="AS12" s="32">
        <v>0.98135964912280704</v>
      </c>
      <c r="AT12" s="32">
        <v>0.92434210526315785</v>
      </c>
      <c r="AU12" s="32">
        <v>0.95833333333333337</v>
      </c>
      <c r="AV12" s="32">
        <v>0.92434210526315785</v>
      </c>
      <c r="AW12" s="32">
        <v>0.94486215538847129</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0.9353070175438597</v>
      </c>
      <c r="BG12" s="32">
        <v>0.86842105263157898</v>
      </c>
      <c r="BH12" s="32">
        <v>0.98135964912280704</v>
      </c>
      <c r="BI12" s="32">
        <v>0.99122807017543857</v>
      </c>
      <c r="BJ12" s="32">
        <v>0.91776315789473684</v>
      </c>
      <c r="BK12" s="32">
        <v>0.85964912280701755</v>
      </c>
      <c r="BL12" s="32">
        <v>0.86403508771929827</v>
      </c>
      <c r="BM12" s="32">
        <v>0.91682330827067671</v>
      </c>
      <c r="BN12" s="32">
        <v>0.98135964912280704</v>
      </c>
      <c r="BO12" s="32">
        <v>0.97587719298245612</v>
      </c>
      <c r="BP12" s="32">
        <v>0.97149122807017541</v>
      </c>
      <c r="BQ12" s="32">
        <v>0.99013157894736847</v>
      </c>
      <c r="BR12" s="32">
        <v>0.99342105263157898</v>
      </c>
      <c r="BS12" s="32">
        <v>0.98574561403508776</v>
      </c>
      <c r="BT12" s="32">
        <v>0.99013157894736847</v>
      </c>
      <c r="BU12" s="32">
        <v>0.98402255639097747</v>
      </c>
      <c r="BV12" s="32">
        <v>0.96600877192982459</v>
      </c>
      <c r="BW12" s="32">
        <v>0.98135964912280704</v>
      </c>
      <c r="BX12" s="32">
        <v>0.98272138228941686</v>
      </c>
      <c r="BY12" s="32">
        <v>0.98488120950323976</v>
      </c>
      <c r="BZ12" s="32">
        <v>0.98355263157894735</v>
      </c>
      <c r="CA12" s="32">
        <v>0.98684210526315785</v>
      </c>
      <c r="CB12" s="32">
        <v>0.99013157894736847</v>
      </c>
      <c r="CC12" s="32">
        <v>0.98221390409068021</v>
      </c>
      <c r="CD12" s="32">
        <v>0.98272138228941686</v>
      </c>
      <c r="CE12" s="32">
        <v>0.99784017278617709</v>
      </c>
      <c r="CF12" s="32">
        <v>0.98164146868250535</v>
      </c>
      <c r="CG12" s="32">
        <v>0.9989200863930886</v>
      </c>
      <c r="CH12" s="32">
        <v>0.99028077753779697</v>
      </c>
      <c r="CI12" s="32">
        <v>0.9989200863930886</v>
      </c>
      <c r="CJ12" s="32">
        <v>0.99028077753779697</v>
      </c>
      <c r="CK12" s="32">
        <v>0.99151496451712429</v>
      </c>
      <c r="CL12" s="32">
        <v>0.98488120950323976</v>
      </c>
      <c r="CM12" s="32">
        <v>0.99784017278617709</v>
      </c>
      <c r="CN12" s="32">
        <v>0.99136069114470837</v>
      </c>
      <c r="CO12" s="32">
        <v>0.9989200863930886</v>
      </c>
      <c r="CP12" s="32">
        <v>0.99244060475161988</v>
      </c>
      <c r="CQ12" s="32">
        <v>0.99568034557235419</v>
      </c>
      <c r="CR12" s="32">
        <v>0.99568034557235419</v>
      </c>
      <c r="CS12" s="32">
        <v>0.99382906510336311</v>
      </c>
      <c r="CT12" s="32">
        <v>0.9600431965442765</v>
      </c>
      <c r="CU12" s="32">
        <v>0.99136069114470837</v>
      </c>
      <c r="CV12" s="32">
        <v>0.9600431965442765</v>
      </c>
      <c r="CW12" s="32">
        <v>0.98920086393088558</v>
      </c>
      <c r="CX12" s="32">
        <v>0.99136069114470837</v>
      </c>
      <c r="CY12" s="32">
        <v>0.9967602591792657</v>
      </c>
      <c r="CZ12" s="32">
        <v>0.98920086393088558</v>
      </c>
      <c r="DA12" s="32">
        <v>0.98256710891700083</v>
      </c>
      <c r="DB12" s="32">
        <v>0.96652267818574511</v>
      </c>
      <c r="DC12" s="32">
        <v>0.99460043196544279</v>
      </c>
      <c r="DD12" s="32">
        <v>0.9643628509719222</v>
      </c>
      <c r="DE12" s="32">
        <v>0.96328293736501081</v>
      </c>
      <c r="DF12" s="32">
        <v>0.97948164146868255</v>
      </c>
      <c r="DG12" s="32">
        <v>0.98596112311015116</v>
      </c>
      <c r="DH12" s="32">
        <v>0.98920086393088558</v>
      </c>
      <c r="DI12" s="32">
        <v>0.97763036099969136</v>
      </c>
      <c r="DJ12" s="32">
        <v>0.94708423326133906</v>
      </c>
      <c r="DK12" s="32">
        <v>0.99460043196544279</v>
      </c>
      <c r="DL12" s="32">
        <v>0.94492440604751615</v>
      </c>
      <c r="DM12" s="32">
        <v>0.95788336933045359</v>
      </c>
      <c r="DN12" s="32">
        <v>0.95140388768898487</v>
      </c>
      <c r="DO12" s="32">
        <v>0.99028077753779697</v>
      </c>
      <c r="DP12" s="32">
        <v>0.96652267818574511</v>
      </c>
      <c r="DQ12" s="32">
        <v>0.96467139771675403</v>
      </c>
    </row>
    <row r="13" spans="2:137" x14ac:dyDescent="0.25">
      <c r="B13" s="19" t="s">
        <v>286</v>
      </c>
      <c r="C13" s="2">
        <v>682845</v>
      </c>
      <c r="D13" s="2">
        <v>646168</v>
      </c>
      <c r="E13" s="3"/>
      <c r="F13" s="3">
        <f t="shared" si="7"/>
        <v>0.9462879570034195</v>
      </c>
      <c r="G13" s="3"/>
      <c r="H13" s="3"/>
      <c r="I13" s="19" t="s">
        <v>53</v>
      </c>
      <c r="J13" s="2">
        <v>95028</v>
      </c>
      <c r="K13" s="2">
        <v>83361</v>
      </c>
      <c r="L13" s="2">
        <v>191645</v>
      </c>
      <c r="M13" s="2">
        <v>170438</v>
      </c>
      <c r="N13" s="2">
        <v>219414</v>
      </c>
      <c r="O13" s="2">
        <v>188385</v>
      </c>
      <c r="P13" s="2">
        <v>91014</v>
      </c>
      <c r="Q13" s="2">
        <v>81955</v>
      </c>
      <c r="R13" s="2">
        <v>65438</v>
      </c>
      <c r="S13" s="2">
        <v>55442</v>
      </c>
      <c r="T13" s="2">
        <v>662539</v>
      </c>
      <c r="U13" s="2">
        <v>579581</v>
      </c>
      <c r="V13" s="3"/>
      <c r="W13" s="20" t="s">
        <v>59</v>
      </c>
      <c r="X13" s="3">
        <f t="shared" si="5"/>
        <v>0.952190950570453</v>
      </c>
      <c r="Y13" s="3">
        <f t="shared" si="6"/>
        <v>0.95886860258581519</v>
      </c>
      <c r="Z13" s="3">
        <f t="shared" si="0"/>
        <v>0.95388128311183662</v>
      </c>
      <c r="AA13" s="3">
        <f t="shared" si="1"/>
        <v>0.94212390239169452</v>
      </c>
      <c r="AB13" s="3">
        <f t="shared" si="2"/>
        <v>0.96886416124291408</v>
      </c>
      <c r="AC13" s="3">
        <f t="shared" si="3"/>
        <v>0.94790743039546022</v>
      </c>
      <c r="AD13" s="32">
        <f t="shared" si="4"/>
        <v>0.95838579581918715</v>
      </c>
      <c r="AG13" s="19" t="s">
        <v>77</v>
      </c>
      <c r="AH13" s="32">
        <v>0.93023255813953487</v>
      </c>
      <c r="AI13" s="32">
        <v>0.98191214470284238</v>
      </c>
      <c r="AJ13" s="32">
        <v>0.93281653746770021</v>
      </c>
      <c r="AK13" s="32">
        <v>0.96124031007751942</v>
      </c>
      <c r="AL13" s="32">
        <v>0.96899224806201545</v>
      </c>
      <c r="AM13" s="32">
        <v>0.93540051679586567</v>
      </c>
      <c r="AN13" s="32">
        <v>0.95865633074935397</v>
      </c>
      <c r="AO13" s="32">
        <v>0.95275009228497598</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0.93576965669988932</v>
      </c>
      <c r="BF13" s="32">
        <v>0.9431524547803618</v>
      </c>
      <c r="BG13" s="32">
        <v>0.83462532299741599</v>
      </c>
      <c r="BH13" s="32">
        <v>0.96899224806201545</v>
      </c>
      <c r="BI13" s="32">
        <v>0.9948320413436692</v>
      </c>
      <c r="BJ13" s="32">
        <v>0.97932816537467704</v>
      </c>
      <c r="BK13" s="32">
        <v>0.90439276485788112</v>
      </c>
      <c r="BL13" s="32">
        <v>0.95865633074935397</v>
      </c>
      <c r="BM13" s="32">
        <v>0.94056847545219635</v>
      </c>
      <c r="BN13" s="32">
        <v>0.96899224806201545</v>
      </c>
      <c r="BO13" s="32">
        <v>0.95348837209302328</v>
      </c>
      <c r="BP13" s="32">
        <v>0.97674418604651159</v>
      </c>
      <c r="BQ13" s="32">
        <v>1</v>
      </c>
      <c r="BR13" s="32">
        <v>1</v>
      </c>
      <c r="BS13" s="32">
        <v>0.99741602067183466</v>
      </c>
      <c r="BT13" s="32">
        <v>1</v>
      </c>
      <c r="BU13" s="32">
        <v>0.98523440383905492</v>
      </c>
      <c r="BV13" s="32">
        <v>0.93961352657004826</v>
      </c>
      <c r="BW13" s="32">
        <v>0.99224806201550386</v>
      </c>
      <c r="BX13" s="32">
        <v>0.96382428940568476</v>
      </c>
      <c r="BY13" s="32">
        <v>0.99275362318840576</v>
      </c>
      <c r="BZ13" s="32">
        <v>1</v>
      </c>
      <c r="CA13" s="32">
        <v>0.99268292682926829</v>
      </c>
      <c r="CB13" s="32">
        <v>0.99758454106280192</v>
      </c>
      <c r="CC13" s="32">
        <v>0.98267242415310185</v>
      </c>
      <c r="CD13" s="32">
        <v>0.89460784313725494</v>
      </c>
      <c r="CE13" s="32">
        <v>0.99754901960784315</v>
      </c>
      <c r="CF13" s="32">
        <v>0.90291262135922334</v>
      </c>
      <c r="CG13" s="32">
        <v>0.97330097087378642</v>
      </c>
      <c r="CH13" s="32">
        <v>0.98058252427184467</v>
      </c>
      <c r="CI13" s="32">
        <v>0.98774509803921573</v>
      </c>
      <c r="CJ13" s="32">
        <v>0.98774509803921573</v>
      </c>
      <c r="CK13" s="32">
        <v>0.96063473933262622</v>
      </c>
      <c r="CL13" s="32">
        <v>0.9563106796116505</v>
      </c>
      <c r="CM13" s="32">
        <v>0.96601941747572817</v>
      </c>
      <c r="CN13" s="32">
        <v>0.98815165876777256</v>
      </c>
      <c r="CO13" s="32">
        <v>0.99287410926365793</v>
      </c>
      <c r="CP13" s="32">
        <v>0.98300970873786409</v>
      </c>
      <c r="CQ13" s="32">
        <v>0.94776119402985071</v>
      </c>
      <c r="CR13" s="32">
        <v>0.95588235294117652</v>
      </c>
      <c r="CS13" s="32">
        <v>0.97000130297538589</v>
      </c>
      <c r="CT13" s="32">
        <v>0.94047619047619047</v>
      </c>
      <c r="CU13" s="32">
        <v>0.99049881235154391</v>
      </c>
      <c r="CV13" s="32">
        <v>0.95476190476190481</v>
      </c>
      <c r="CW13" s="32">
        <v>0.98329355608591884</v>
      </c>
      <c r="CX13" s="32">
        <v>0.98333333333333328</v>
      </c>
      <c r="CY13" s="32">
        <v>0.99762470308788598</v>
      </c>
      <c r="CZ13" s="32">
        <v>0.99526066350710896</v>
      </c>
      <c r="DA13" s="32">
        <v>0.97789273765769813</v>
      </c>
      <c r="DB13" s="32">
        <v>0.91545893719806759</v>
      </c>
      <c r="DC13" s="32">
        <v>0.99763033175355453</v>
      </c>
      <c r="DD13" s="32">
        <v>0.89346246973365617</v>
      </c>
      <c r="DE13" s="32">
        <v>0.99278846153846156</v>
      </c>
      <c r="DF13" s="32">
        <v>0.96453900709219853</v>
      </c>
      <c r="DG13" s="32">
        <v>0.96941176470588231</v>
      </c>
      <c r="DH13" s="32">
        <v>0.99290780141843971</v>
      </c>
      <c r="DI13" s="32">
        <v>0.96088553906289431</v>
      </c>
      <c r="DJ13" s="32">
        <v>0.88861985472154958</v>
      </c>
      <c r="DK13" s="32">
        <v>0.98578199052132698</v>
      </c>
      <c r="DL13" s="32">
        <v>0.93414634146341469</v>
      </c>
      <c r="DM13" s="32">
        <v>0.97867298578199047</v>
      </c>
      <c r="DN13" s="32">
        <v>0.92028985507246375</v>
      </c>
      <c r="DO13" s="32">
        <v>0.99763593380614657</v>
      </c>
      <c r="DP13" s="32">
        <v>0.99521531100478466</v>
      </c>
      <c r="DQ13" s="32">
        <v>0.95719461033881104</v>
      </c>
    </row>
    <row r="14" spans="2:137" x14ac:dyDescent="0.25">
      <c r="B14" s="19" t="s">
        <v>287</v>
      </c>
      <c r="C14" s="2">
        <v>686905</v>
      </c>
      <c r="D14" s="2">
        <v>651550</v>
      </c>
      <c r="E14" s="3"/>
      <c r="F14" s="3">
        <f t="shared" si="7"/>
        <v>0.94853000050953185</v>
      </c>
      <c r="G14" s="3"/>
      <c r="H14" s="3"/>
      <c r="I14" s="19" t="s">
        <v>54</v>
      </c>
      <c r="J14" s="2">
        <v>96826</v>
      </c>
      <c r="K14" s="2">
        <v>89791</v>
      </c>
      <c r="L14" s="2">
        <v>192973</v>
      </c>
      <c r="M14" s="2">
        <v>182138</v>
      </c>
      <c r="N14" s="2">
        <v>223487</v>
      </c>
      <c r="O14" s="2">
        <v>204800</v>
      </c>
      <c r="P14" s="2">
        <v>93327</v>
      </c>
      <c r="Q14" s="2">
        <v>88655</v>
      </c>
      <c r="R14" s="2">
        <v>66915</v>
      </c>
      <c r="S14" s="2">
        <v>62337</v>
      </c>
      <c r="T14" s="2">
        <v>673528</v>
      </c>
      <c r="U14" s="2">
        <v>627721</v>
      </c>
      <c r="V14" s="3"/>
      <c r="W14" s="20" t="s">
        <v>60</v>
      </c>
      <c r="X14" s="3">
        <f t="shared" si="5"/>
        <v>0.94488805340379345</v>
      </c>
      <c r="Y14" s="3">
        <f>(VLOOKUP($W14,$I$8:$U$1048576,3,FALSE)/VLOOKUP($W14,$I$8:$U$1048576,2,FALSE))</f>
        <v>0.94784332766852797</v>
      </c>
      <c r="Z14" s="3">
        <f t="shared" si="0"/>
        <v>0.94726376153699365</v>
      </c>
      <c r="AA14" s="3">
        <f t="shared" si="1"/>
        <v>0.9354941045841485</v>
      </c>
      <c r="AB14" s="3">
        <f t="shared" si="2"/>
        <v>0.96451579057811354</v>
      </c>
      <c r="AC14" s="3">
        <f t="shared" si="3"/>
        <v>0.93736945754013246</v>
      </c>
      <c r="AD14" s="32">
        <f t="shared" si="4"/>
        <v>0.950942624059123</v>
      </c>
      <c r="AG14" s="19" t="s">
        <v>78</v>
      </c>
      <c r="AH14" s="32">
        <v>0.93161814488828709</v>
      </c>
      <c r="AI14" s="32">
        <v>0.97384305835010065</v>
      </c>
      <c r="AJ14" s="32">
        <v>0.94312796208530802</v>
      </c>
      <c r="AK14" s="32">
        <v>0.95959595959595956</v>
      </c>
      <c r="AL14" s="32">
        <v>0.96024258760107817</v>
      </c>
      <c r="AM14" s="32">
        <v>0.95687331536388143</v>
      </c>
      <c r="AN14" s="32">
        <v>0.97506738544474392</v>
      </c>
      <c r="AO14" s="32">
        <v>0.95719548761847972</v>
      </c>
      <c r="AP14" s="32">
        <v>0.94113667117726663</v>
      </c>
      <c r="AQ14" s="32">
        <v>0.96228956228956231</v>
      </c>
      <c r="AR14" s="32">
        <v>0.92459239130434778</v>
      </c>
      <c r="AS14" s="32">
        <v>0.94169491525423732</v>
      </c>
      <c r="AT14" s="32">
        <v>0.93880295897780763</v>
      </c>
      <c r="AU14" s="32">
        <v>0.96366083445491246</v>
      </c>
      <c r="AV14" s="32">
        <v>0.9439946018893387</v>
      </c>
      <c r="AW14" s="32">
        <v>0.94516741933535331</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0.92062415196743552</v>
      </c>
      <c r="BG14" s="32">
        <v>0.83040540540540542</v>
      </c>
      <c r="BH14" s="32">
        <v>0.90363881401617252</v>
      </c>
      <c r="BI14" s="32">
        <v>0.93720459149223501</v>
      </c>
      <c r="BJ14" s="32">
        <v>0.91351351351351351</v>
      </c>
      <c r="BK14" s="32">
        <v>0.84797297297297303</v>
      </c>
      <c r="BL14" s="32">
        <v>0.88941655359565808</v>
      </c>
      <c r="BM14" s="32">
        <v>0.89182514328048479</v>
      </c>
      <c r="BN14" s="32">
        <v>0.94425789120214909</v>
      </c>
      <c r="BO14" s="32">
        <v>0.942450914014895</v>
      </c>
      <c r="BP14" s="32">
        <v>0.948959032907992</v>
      </c>
      <c r="BQ14" s="32">
        <v>0.94627266621893891</v>
      </c>
      <c r="BR14" s="32">
        <v>0.95788770053475936</v>
      </c>
      <c r="BS14" s="32">
        <v>0.94041976980365605</v>
      </c>
      <c r="BT14" s="32">
        <v>0.93771157752200407</v>
      </c>
      <c r="BU14" s="32">
        <v>0.94542279317205646</v>
      </c>
      <c r="BV14" s="32">
        <v>0.95003331112591605</v>
      </c>
      <c r="BW14" s="32">
        <v>0.95930620413609069</v>
      </c>
      <c r="BX14" s="32">
        <v>0.93870752831445703</v>
      </c>
      <c r="BY14" s="32">
        <v>0.95269820119920057</v>
      </c>
      <c r="BZ14" s="32">
        <v>0.96668887408394399</v>
      </c>
      <c r="CA14" s="32">
        <v>0.96411960132890362</v>
      </c>
      <c r="CB14" s="32">
        <v>0.97268487674883408</v>
      </c>
      <c r="CC14" s="32">
        <v>0.95774837099104937</v>
      </c>
      <c r="CD14" s="32">
        <v>0.95575221238938057</v>
      </c>
      <c r="CE14" s="32">
        <v>0.96269153897401727</v>
      </c>
      <c r="CF14" s="32">
        <v>0.94437420986093557</v>
      </c>
      <c r="CG14" s="32">
        <v>0.96282293635790805</v>
      </c>
      <c r="CH14" s="32">
        <v>0.9361567635903919</v>
      </c>
      <c r="CI14" s="32">
        <v>0.96069287141905402</v>
      </c>
      <c r="CJ14" s="32">
        <v>0.96682149966821496</v>
      </c>
      <c r="CK14" s="32">
        <v>0.95561600460855733</v>
      </c>
      <c r="CL14" s="32">
        <v>0.97036569987389665</v>
      </c>
      <c r="CM14" s="32">
        <v>0.96924042686754552</v>
      </c>
      <c r="CN14" s="32">
        <v>0.95578016424510426</v>
      </c>
      <c r="CO14" s="32">
        <v>0.97817955112219457</v>
      </c>
      <c r="CP14" s="32">
        <v>0.9829760403530895</v>
      </c>
      <c r="CQ14" s="32">
        <v>0.9679245283018868</v>
      </c>
      <c r="CR14" s="32">
        <v>0.98238993710691824</v>
      </c>
      <c r="CS14" s="32">
        <v>0.97240804969580519</v>
      </c>
      <c r="CT14" s="32">
        <v>0.96199376947040494</v>
      </c>
      <c r="CU14" s="32">
        <v>0.98685034439574204</v>
      </c>
      <c r="CV14" s="32">
        <v>0.96199376947040494</v>
      </c>
      <c r="CW14" s="32">
        <v>0.96666666666666667</v>
      </c>
      <c r="CX14" s="32">
        <v>0.96568933250155953</v>
      </c>
      <c r="CY14" s="32">
        <v>0.97816593886462877</v>
      </c>
      <c r="CZ14" s="32">
        <v>0.98002496878901368</v>
      </c>
      <c r="DA14" s="32">
        <v>0.97162639859406019</v>
      </c>
      <c r="DB14" s="32">
        <v>1.7131882202304738</v>
      </c>
      <c r="DC14" s="32">
        <v>0.98825710754017304</v>
      </c>
      <c r="DD14" s="32">
        <v>0.89015151515151514</v>
      </c>
      <c r="DE14" s="32">
        <v>0.97203231821006841</v>
      </c>
      <c r="DF14" s="32">
        <v>0.96786155747836833</v>
      </c>
      <c r="DG14" s="32">
        <v>0.98145859085290477</v>
      </c>
      <c r="DH14" s="32">
        <v>0.97139303482587069</v>
      </c>
      <c r="DI14" s="32">
        <v>1.0691917634699106</v>
      </c>
      <c r="DJ14" s="32">
        <v>0.95662949194547708</v>
      </c>
      <c r="DK14" s="32">
        <v>0.97834158415841588</v>
      </c>
      <c r="DL14" s="32">
        <v>0.95270690728064722</v>
      </c>
      <c r="DM14" s="32">
        <v>0.95654872749844821</v>
      </c>
      <c r="DN14" s="32">
        <v>0.9671419714817111</v>
      </c>
      <c r="DO14" s="32">
        <v>0.97206703910614523</v>
      </c>
      <c r="DP14" s="32">
        <v>0.98013656114214776</v>
      </c>
      <c r="DQ14" s="32">
        <v>0.96622461180185593</v>
      </c>
    </row>
    <row r="15" spans="2:137" x14ac:dyDescent="0.25">
      <c r="B15" s="19" t="s">
        <v>288</v>
      </c>
      <c r="C15" s="2">
        <v>686209</v>
      </c>
      <c r="D15" s="2">
        <v>653402</v>
      </c>
      <c r="E15" s="3"/>
      <c r="F15" s="3">
        <f t="shared" si="7"/>
        <v>0.952190950570453</v>
      </c>
      <c r="G15" s="3"/>
      <c r="H15" s="3"/>
      <c r="I15" s="19" t="s">
        <v>55</v>
      </c>
      <c r="J15" s="2">
        <v>97366</v>
      </c>
      <c r="K15" s="2">
        <v>92691</v>
      </c>
      <c r="L15" s="2">
        <v>197345</v>
      </c>
      <c r="M15" s="2">
        <v>187923</v>
      </c>
      <c r="N15" s="2">
        <v>224153</v>
      </c>
      <c r="O15" s="2">
        <v>209567</v>
      </c>
      <c r="P15" s="2">
        <v>94234</v>
      </c>
      <c r="Q15" s="2">
        <v>90673</v>
      </c>
      <c r="R15" s="2">
        <v>67638</v>
      </c>
      <c r="S15" s="2">
        <v>63563</v>
      </c>
      <c r="T15" s="2">
        <v>680736</v>
      </c>
      <c r="U15" s="2">
        <v>644417</v>
      </c>
      <c r="V15" s="3"/>
      <c r="W15" s="20" t="s">
        <v>61</v>
      </c>
      <c r="X15" s="3" t="e">
        <f t="shared" si="5"/>
        <v>#N/A</v>
      </c>
      <c r="Y15" s="3" t="e">
        <f>(VLOOKUP($W15,$I$8:$U$1048576,3,FALSE)/VLOOKUP($W15,$I$8:$U$1048576,2,FALSE))</f>
        <v>#N/A</v>
      </c>
      <c r="Z15" s="3" t="e">
        <f t="shared" si="0"/>
        <v>#N/A</v>
      </c>
      <c r="AA15" s="3" t="e">
        <f t="shared" si="1"/>
        <v>#N/A</v>
      </c>
      <c r="AB15" s="3" t="e">
        <f t="shared" si="2"/>
        <v>#N/A</v>
      </c>
      <c r="AC15" s="3" t="e">
        <f t="shared" si="3"/>
        <v>#N/A</v>
      </c>
      <c r="AD15" s="32" t="e">
        <f t="shared" si="4"/>
        <v>#N/A</v>
      </c>
      <c r="AG15" s="19" t="s">
        <v>79</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0.95203488372093026</v>
      </c>
      <c r="BG15" s="32">
        <v>0.83357664233576645</v>
      </c>
      <c r="BH15" s="32">
        <v>0.98405797101449277</v>
      </c>
      <c r="BI15" s="32">
        <v>0.97982708933717577</v>
      </c>
      <c r="BJ15" s="32">
        <v>0.98405797101449277</v>
      </c>
      <c r="BK15" s="32">
        <v>0.86277372262773722</v>
      </c>
      <c r="BL15" s="32">
        <v>0.85693430656934311</v>
      </c>
      <c r="BM15" s="32">
        <v>0.92189465523141989</v>
      </c>
      <c r="BN15" s="32">
        <v>0.9757834757834758</v>
      </c>
      <c r="BO15" s="32">
        <v>0.98991354466858794</v>
      </c>
      <c r="BP15" s="32">
        <v>0.99713467048710602</v>
      </c>
      <c r="BQ15" s="32">
        <v>0.98444130127298446</v>
      </c>
      <c r="BR15" s="32">
        <v>0.9786324786324786</v>
      </c>
      <c r="BS15" s="32">
        <v>0.99712643678160917</v>
      </c>
      <c r="BT15" s="32">
        <v>0.98860398860398857</v>
      </c>
      <c r="BU15" s="32">
        <v>0.98737655660431867</v>
      </c>
      <c r="BV15" s="32">
        <v>0.98988439306358378</v>
      </c>
      <c r="BW15" s="32">
        <v>0.98444130127298446</v>
      </c>
      <c r="BX15" s="32">
        <v>0.56258992805755392</v>
      </c>
      <c r="BY15" s="32">
        <v>0.99710144927536237</v>
      </c>
      <c r="BZ15" s="32">
        <v>0.96561604584527216</v>
      </c>
      <c r="CA15" s="32">
        <v>0.99150141643059486</v>
      </c>
      <c r="CB15" s="32">
        <v>0.98862019914651489</v>
      </c>
      <c r="CC15" s="32">
        <v>0.92567924758455233</v>
      </c>
      <c r="CD15" s="32">
        <v>0.96376811594202894</v>
      </c>
      <c r="CE15" s="32">
        <v>0.97443181818181823</v>
      </c>
      <c r="CF15" s="32">
        <v>0.99855072463768113</v>
      </c>
      <c r="CG15" s="32">
        <v>0.98148148148148151</v>
      </c>
      <c r="CH15" s="32">
        <v>0.89367816091954022</v>
      </c>
      <c r="CI15" s="32">
        <v>0.98989898989898994</v>
      </c>
      <c r="CJ15" s="32">
        <v>0.98716119828815974</v>
      </c>
      <c r="CK15" s="32">
        <v>0.96985292704995718</v>
      </c>
      <c r="CL15" s="32">
        <v>0.98847262247838619</v>
      </c>
      <c r="CM15" s="32">
        <v>1</v>
      </c>
      <c r="CN15" s="32">
        <v>0.99429386590584878</v>
      </c>
      <c r="CO15" s="32">
        <v>0.99858156028368794</v>
      </c>
      <c r="CP15" s="32">
        <v>0.98571428571428577</v>
      </c>
      <c r="CQ15" s="32">
        <v>0.99858757062146897</v>
      </c>
      <c r="CR15" s="32">
        <v>0.99433427762039661</v>
      </c>
      <c r="CS15" s="32">
        <v>0.9942834546605821</v>
      </c>
      <c r="CT15" s="32">
        <v>0.98121387283236994</v>
      </c>
      <c r="CU15" s="32">
        <v>0.9915492957746479</v>
      </c>
      <c r="CV15" s="32">
        <v>0.99569583931133432</v>
      </c>
      <c r="CW15" s="32">
        <v>1</v>
      </c>
      <c r="CX15" s="32">
        <v>0.9928057553956835</v>
      </c>
      <c r="CY15" s="32">
        <v>0.98421807747489243</v>
      </c>
      <c r="CZ15" s="32">
        <v>0.98988439306358378</v>
      </c>
      <c r="DA15" s="32">
        <v>0.99076674769321593</v>
      </c>
      <c r="DB15" s="32">
        <v>0.97553956834532374</v>
      </c>
      <c r="DC15" s="32">
        <v>0.99858557284299854</v>
      </c>
      <c r="DD15" s="32">
        <v>0.99857346647646217</v>
      </c>
      <c r="DE15" s="32">
        <v>0.99857954545454541</v>
      </c>
      <c r="DF15" s="32">
        <v>0.99430199430199429</v>
      </c>
      <c r="DG15" s="32">
        <v>0.99858557284299854</v>
      </c>
      <c r="DH15" s="32">
        <v>0.98571428571428577</v>
      </c>
      <c r="DI15" s="32">
        <v>0.99284000085408686</v>
      </c>
      <c r="DJ15" s="32">
        <v>0.9668587896253602</v>
      </c>
      <c r="DK15" s="32">
        <v>0.98857142857142855</v>
      </c>
      <c r="DL15" s="32">
        <v>0.97988505747126442</v>
      </c>
      <c r="DM15" s="32">
        <v>0.99286733238231095</v>
      </c>
      <c r="DN15" s="32">
        <v>0.98840579710144927</v>
      </c>
      <c r="DO15" s="32">
        <v>0.99004267425320058</v>
      </c>
      <c r="DP15" s="32">
        <v>0.99286733238231095</v>
      </c>
      <c r="DQ15" s="32">
        <v>0.98564263025533205</v>
      </c>
    </row>
    <row r="16" spans="2:137" x14ac:dyDescent="0.25">
      <c r="B16" s="19" t="s">
        <v>289</v>
      </c>
      <c r="C16" s="2">
        <v>687292</v>
      </c>
      <c r="D16" s="2">
        <v>649414</v>
      </c>
      <c r="E16" s="3"/>
      <c r="F16" s="3">
        <f t="shared" si="7"/>
        <v>0.94488805340379345</v>
      </c>
      <c r="G16" s="3"/>
      <c r="H16" s="3"/>
      <c r="I16" s="19" t="s">
        <v>56</v>
      </c>
      <c r="J16" s="2">
        <v>97706</v>
      </c>
      <c r="K16" s="2">
        <v>92849</v>
      </c>
      <c r="L16" s="2">
        <v>197827</v>
      </c>
      <c r="M16" s="2">
        <v>188187</v>
      </c>
      <c r="N16" s="2">
        <v>225295</v>
      </c>
      <c r="O16" s="2">
        <v>210900</v>
      </c>
      <c r="P16" s="2">
        <v>94462</v>
      </c>
      <c r="Q16" s="2">
        <v>90336</v>
      </c>
      <c r="R16" s="2">
        <v>67770</v>
      </c>
      <c r="S16" s="2">
        <v>63771</v>
      </c>
      <c r="T16" s="2">
        <v>683060</v>
      </c>
      <c r="U16" s="2">
        <v>646043</v>
      </c>
      <c r="V16" s="3"/>
      <c r="W16" s="20" t="s">
        <v>62</v>
      </c>
      <c r="X16" s="3" t="e">
        <f t="shared" si="5"/>
        <v>#N/A</v>
      </c>
      <c r="Y16" s="3" t="e">
        <f t="shared" si="6"/>
        <v>#N/A</v>
      </c>
      <c r="Z16" s="3" t="e">
        <f t="shared" si="0"/>
        <v>#N/A</v>
      </c>
      <c r="AA16" s="3" t="e">
        <f t="shared" si="1"/>
        <v>#N/A</v>
      </c>
      <c r="AB16" s="3" t="e">
        <f t="shared" si="2"/>
        <v>#N/A</v>
      </c>
      <c r="AC16" s="3" t="e">
        <f t="shared" si="3"/>
        <v>#N/A</v>
      </c>
      <c r="AD16" s="32" t="e">
        <f t="shared" si="4"/>
        <v>#N/A</v>
      </c>
      <c r="AG16" s="19" t="s">
        <v>80</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0.89625238131774565</v>
      </c>
      <c r="AX16" s="32">
        <v>0.91621621621621618</v>
      </c>
      <c r="AY16" s="32">
        <v>0.90190735694822888</v>
      </c>
      <c r="AZ16" s="32">
        <v>0.89890710382513661</v>
      </c>
      <c r="BA16" s="32">
        <v>0.8797814207650273</v>
      </c>
      <c r="BB16" s="32">
        <v>0.90591397849462363</v>
      </c>
      <c r="BC16" s="32">
        <v>0.89918256130790186</v>
      </c>
      <c r="BD16" s="32">
        <v>0.9164420485175202</v>
      </c>
      <c r="BE16" s="32">
        <v>0.90262152658209349</v>
      </c>
      <c r="BF16" s="32">
        <v>0.953125</v>
      </c>
      <c r="BG16" s="32">
        <v>0.84699453551912574</v>
      </c>
      <c r="BH16" s="32">
        <v>0.9762532981530343</v>
      </c>
      <c r="BI16" s="32">
        <v>0.93048128342245995</v>
      </c>
      <c r="BJ16" s="32">
        <v>0.93495934959349591</v>
      </c>
      <c r="BK16" s="32">
        <v>0.93715846994535523</v>
      </c>
      <c r="BL16" s="32">
        <v>0.87704918032786883</v>
      </c>
      <c r="BM16" s="32">
        <v>0.92228873099447728</v>
      </c>
      <c r="BN16" s="32">
        <v>0.99226804123711343</v>
      </c>
      <c r="BO16" s="32">
        <v>0.99744897959183676</v>
      </c>
      <c r="BP16" s="32">
        <v>0.97674418604651159</v>
      </c>
      <c r="BQ16" s="32">
        <v>0.93798449612403101</v>
      </c>
      <c r="BR16" s="32">
        <v>0.95465994962216627</v>
      </c>
      <c r="BS16" s="32">
        <v>0.9285714285714286</v>
      </c>
      <c r="BT16" s="32">
        <v>1</v>
      </c>
      <c r="BU16" s="32">
        <v>0.96966815445615528</v>
      </c>
      <c r="BV16" s="32">
        <v>0.96954314720812185</v>
      </c>
      <c r="BW16" s="32">
        <v>0.9467005076142132</v>
      </c>
      <c r="BX16" s="32">
        <v>0.97435897435897434</v>
      </c>
      <c r="BY16" s="32">
        <v>0.93229166666666663</v>
      </c>
      <c r="BZ16" s="32">
        <v>0.94601542416452444</v>
      </c>
      <c r="CA16" s="32">
        <v>0.94072164948453607</v>
      </c>
      <c r="CB16" s="32">
        <v>0.93877551020408168</v>
      </c>
      <c r="CC16" s="32">
        <v>0.94977241138587409</v>
      </c>
      <c r="CD16" s="32">
        <v>0.92875318066157764</v>
      </c>
      <c r="CE16" s="32">
        <v>0.93193717277486909</v>
      </c>
      <c r="CF16" s="32">
        <v>0.94892473118279574</v>
      </c>
      <c r="CG16" s="32">
        <v>0.90591397849462363</v>
      </c>
      <c r="CH16" s="32">
        <v>0.92639593908629436</v>
      </c>
      <c r="CI16" s="32">
        <v>0.92950391644908614</v>
      </c>
      <c r="CJ16" s="32">
        <v>0.94358974358974357</v>
      </c>
      <c r="CK16" s="32">
        <v>0.93071695174842717</v>
      </c>
      <c r="CL16" s="32">
        <v>0.99459459459459465</v>
      </c>
      <c r="CM16" s="32">
        <v>0.94148936170212771</v>
      </c>
      <c r="CN16" s="32">
        <v>0.97619047619047616</v>
      </c>
      <c r="CO16" s="32">
        <v>0.96143958868894597</v>
      </c>
      <c r="CP16" s="32">
        <v>0.93833780160857905</v>
      </c>
      <c r="CQ16" s="32">
        <v>0.88328912466843501</v>
      </c>
      <c r="CR16" s="32">
        <v>0.91397849462365588</v>
      </c>
      <c r="CS16" s="32">
        <v>0.9441884917252592</v>
      </c>
      <c r="CT16" s="32">
        <v>0.99487179487179489</v>
      </c>
      <c r="CU16" s="32">
        <v>0.97704081632653061</v>
      </c>
      <c r="CV16" s="32">
        <v>0.97179487179487178</v>
      </c>
      <c r="CW16" s="32">
        <v>0.96938775510204078</v>
      </c>
      <c r="CX16" s="32">
        <v>0.95360824742268047</v>
      </c>
      <c r="CY16" s="32">
        <v>0.97201017811704837</v>
      </c>
      <c r="CZ16" s="32">
        <v>0.95177664974619292</v>
      </c>
      <c r="DA16" s="32">
        <v>0.97007004476873704</v>
      </c>
      <c r="DB16" s="32">
        <v>0.93229166666666663</v>
      </c>
      <c r="DC16" s="32">
        <v>0.96134020618556704</v>
      </c>
      <c r="DD16" s="32">
        <v>0.9445910290237467</v>
      </c>
      <c r="DE16" s="32">
        <v>0.97112860892388453</v>
      </c>
      <c r="DF16" s="32">
        <v>0.93963254593175849</v>
      </c>
      <c r="DG16" s="32">
        <v>0.94132653061224492</v>
      </c>
      <c r="DH16" s="32">
        <v>0.93622448979591832</v>
      </c>
      <c r="DI16" s="32">
        <v>0.94664786816282664</v>
      </c>
      <c r="DJ16" s="32">
        <v>0.94545454545454544</v>
      </c>
      <c r="DK16" s="32">
        <v>0.96923076923076923</v>
      </c>
      <c r="DL16" s="32">
        <v>0.96276595744680848</v>
      </c>
      <c r="DM16" s="32">
        <v>0.95478723404255317</v>
      </c>
      <c r="DN16" s="32">
        <v>0.97442455242966752</v>
      </c>
      <c r="DO16" s="32">
        <v>0.9747474747474747</v>
      </c>
      <c r="DP16" s="32">
        <v>0.97455470737913485</v>
      </c>
      <c r="DQ16" s="32">
        <v>0.96513789153299323</v>
      </c>
    </row>
    <row r="17" spans="2:121" x14ac:dyDescent="0.25">
      <c r="B17" s="19" t="s">
        <v>45</v>
      </c>
      <c r="C17" s="2">
        <v>7453276</v>
      </c>
      <c r="D17" s="2">
        <v>6966329</v>
      </c>
      <c r="E17" s="3"/>
      <c r="F17" s="3">
        <f t="shared" si="7"/>
        <v>0.93466671568314386</v>
      </c>
      <c r="G17" s="3"/>
      <c r="H17" s="3"/>
      <c r="I17" s="19" t="s">
        <v>57</v>
      </c>
      <c r="J17" s="2">
        <v>98082</v>
      </c>
      <c r="K17" s="2">
        <v>93696</v>
      </c>
      <c r="L17" s="2">
        <v>197690</v>
      </c>
      <c r="M17" s="2">
        <v>188192</v>
      </c>
      <c r="N17" s="2">
        <v>224827</v>
      </c>
      <c r="O17" s="2">
        <v>209935</v>
      </c>
      <c r="P17" s="2">
        <v>94571</v>
      </c>
      <c r="Q17" s="2">
        <v>90770</v>
      </c>
      <c r="R17" s="2">
        <v>67675</v>
      </c>
      <c r="S17" s="2">
        <v>63575</v>
      </c>
      <c r="T17" s="2">
        <v>682845</v>
      </c>
      <c r="U17" s="2">
        <v>646168</v>
      </c>
      <c r="V17" s="3"/>
      <c r="W17" s="20" t="s">
        <v>63</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81</v>
      </c>
      <c r="AH17" s="32">
        <v>0.88212927756653992</v>
      </c>
      <c r="AI17" s="32">
        <v>0.91911764705882348</v>
      </c>
      <c r="AJ17" s="32">
        <v>0.83396226415094343</v>
      </c>
      <c r="AK17" s="32">
        <v>0.83520599250936334</v>
      </c>
      <c r="AL17" s="32">
        <v>0.91941391941391937</v>
      </c>
      <c r="AM17" s="32">
        <v>0.91605839416058399</v>
      </c>
      <c r="AN17" s="32">
        <v>0.8876811594202898</v>
      </c>
      <c r="AO17" s="32">
        <v>0.88479552204006617</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0.83475031724540283</v>
      </c>
      <c r="BF17" s="32">
        <v>0.81224489795918364</v>
      </c>
      <c r="BG17" s="32">
        <v>0.67400881057268724</v>
      </c>
      <c r="BH17" s="32">
        <v>0.78969957081545061</v>
      </c>
      <c r="BI17" s="32">
        <v>0.84051724137931039</v>
      </c>
      <c r="BJ17" s="32">
        <v>0.81376518218623484</v>
      </c>
      <c r="BK17" s="32">
        <v>0.68464730290456433</v>
      </c>
      <c r="BL17" s="32">
        <v>0.74688796680497926</v>
      </c>
      <c r="BM17" s="32">
        <v>0.76596728180320139</v>
      </c>
      <c r="BN17" s="32">
        <v>0.85328185328185324</v>
      </c>
      <c r="BO17" s="32">
        <v>0.82157676348547715</v>
      </c>
      <c r="BP17" s="32">
        <v>0.81746031746031744</v>
      </c>
      <c r="BQ17" s="32">
        <v>0.77611940298507465</v>
      </c>
      <c r="BR17" s="32">
        <v>0.81318681318681318</v>
      </c>
      <c r="BS17" s="32">
        <v>0.69741697416974169</v>
      </c>
      <c r="BT17" s="32">
        <v>0.81132075471698117</v>
      </c>
      <c r="BU17" s="32">
        <v>0.79862326846946552</v>
      </c>
      <c r="BV17" s="32">
        <v>0.90441176470588236</v>
      </c>
      <c r="BW17" s="32">
        <v>0.86594202898550721</v>
      </c>
      <c r="BX17" s="32">
        <v>0.82116788321167888</v>
      </c>
      <c r="BY17" s="32">
        <v>0.82656826568265684</v>
      </c>
      <c r="BZ17" s="32">
        <v>0.91785714285714282</v>
      </c>
      <c r="CA17" s="32">
        <v>0.88970588235294112</v>
      </c>
      <c r="CB17" s="32">
        <v>0.86785714285714288</v>
      </c>
      <c r="CC17" s="32">
        <v>0.87050144437899313</v>
      </c>
      <c r="CD17" s="32">
        <v>0.88644688644688641</v>
      </c>
      <c r="CE17" s="32">
        <v>0.86738351254480284</v>
      </c>
      <c r="CF17" s="32">
        <v>0.89056603773584908</v>
      </c>
      <c r="CG17" s="32">
        <v>0.86764705882352944</v>
      </c>
      <c r="CH17" s="32">
        <v>0.91240875912408759</v>
      </c>
      <c r="CI17" s="32">
        <v>0.92114695340501795</v>
      </c>
      <c r="CJ17" s="32">
        <v>0.91335740072202165</v>
      </c>
      <c r="CK17" s="32">
        <v>0.89413665840031364</v>
      </c>
      <c r="CL17" s="32">
        <v>0.91176470588235292</v>
      </c>
      <c r="CM17" s="32">
        <v>0.90476190476190477</v>
      </c>
      <c r="CN17" s="32">
        <v>0.88191881918819193</v>
      </c>
      <c r="CO17" s="32">
        <v>0.83333333333333337</v>
      </c>
      <c r="CP17" s="32">
        <v>0.96099290780141844</v>
      </c>
      <c r="CQ17" s="32">
        <v>0.9</v>
      </c>
      <c r="CR17" s="32">
        <v>0.92446043165467628</v>
      </c>
      <c r="CS17" s="32">
        <v>0.90246172894598242</v>
      </c>
      <c r="CT17" s="32">
        <v>0.8970588235294118</v>
      </c>
      <c r="CU17" s="32">
        <v>0.90492957746478875</v>
      </c>
      <c r="CV17" s="32">
        <v>0.86090225563909772</v>
      </c>
      <c r="CW17" s="32">
        <v>0.80286738351254483</v>
      </c>
      <c r="CX17" s="32">
        <v>0.91756272401433692</v>
      </c>
      <c r="CY17" s="32">
        <v>0.95017793594306055</v>
      </c>
      <c r="CZ17" s="32">
        <v>0.92142857142857137</v>
      </c>
      <c r="DA17" s="32">
        <v>0.89356103879025894</v>
      </c>
      <c r="DB17" s="32">
        <v>0.900709219858156</v>
      </c>
      <c r="DC17" s="32">
        <v>0.92142857142857137</v>
      </c>
      <c r="DD17" s="32">
        <v>0.84191176470588236</v>
      </c>
      <c r="DE17" s="32">
        <v>0.81949458483754511</v>
      </c>
      <c r="DF17" s="32">
        <v>0.91872791519434627</v>
      </c>
      <c r="DG17" s="32">
        <v>0.90747330960854089</v>
      </c>
      <c r="DH17" s="32">
        <v>0.89642857142857146</v>
      </c>
      <c r="DI17" s="32">
        <v>0.88659627672308761</v>
      </c>
      <c r="DJ17" s="32">
        <v>0.92700729927007297</v>
      </c>
      <c r="DK17" s="32">
        <v>0.85971223021582732</v>
      </c>
      <c r="DL17" s="32">
        <v>0.89575289575289574</v>
      </c>
      <c r="DM17" s="32">
        <v>0.84191176470588236</v>
      </c>
      <c r="DN17" s="32">
        <v>0.90647482014388492</v>
      </c>
      <c r="DO17" s="32">
        <v>0.85611510791366907</v>
      </c>
      <c r="DP17" s="32">
        <v>0.87226277372262773</v>
      </c>
      <c r="DQ17" s="32">
        <v>0.87989098453212289</v>
      </c>
    </row>
    <row r="18" spans="2:121" x14ac:dyDescent="0.25">
      <c r="E18" s="3"/>
      <c r="F18" s="3" t="e">
        <f t="shared" si="7"/>
        <v>#DIV/0!</v>
      </c>
      <c r="G18" s="3"/>
      <c r="H18" s="3"/>
      <c r="I18" s="19" t="s">
        <v>58</v>
      </c>
      <c r="J18" s="2">
        <v>98737</v>
      </c>
      <c r="K18" s="2">
        <v>94174</v>
      </c>
      <c r="L18" s="2">
        <v>198857</v>
      </c>
      <c r="M18" s="2">
        <v>189103</v>
      </c>
      <c r="N18" s="2">
        <v>226676</v>
      </c>
      <c r="O18" s="2">
        <v>213192</v>
      </c>
      <c r="P18" s="2">
        <v>94956</v>
      </c>
      <c r="Q18" s="2">
        <v>91531</v>
      </c>
      <c r="R18" s="2">
        <v>67679</v>
      </c>
      <c r="S18" s="2">
        <v>63550</v>
      </c>
      <c r="T18" s="2">
        <v>686905</v>
      </c>
      <c r="U18" s="2">
        <v>651550</v>
      </c>
      <c r="V18" s="3"/>
      <c r="W18" s="3"/>
      <c r="X18" s="3"/>
      <c r="Y18" s="3"/>
      <c r="Z18" s="3"/>
      <c r="AA18" s="3"/>
      <c r="AB18" s="3"/>
      <c r="AC18" s="3"/>
      <c r="AD18" s="3"/>
      <c r="AG18" s="19" t="s">
        <v>82</v>
      </c>
      <c r="AH18" s="32">
        <v>0.86741889985895626</v>
      </c>
      <c r="AI18" s="32">
        <v>0.91114245416078987</v>
      </c>
      <c r="AJ18" s="32">
        <v>0.86459802538787023</v>
      </c>
      <c r="AK18" s="32">
        <v>0.88011283497884341</v>
      </c>
      <c r="AL18" s="32">
        <v>0.87870239774330039</v>
      </c>
      <c r="AM18" s="32">
        <v>0.89562764456981669</v>
      </c>
      <c r="AN18" s="32">
        <v>0.88152327221438642</v>
      </c>
      <c r="AO18" s="32">
        <v>0.88273221841628047</v>
      </c>
      <c r="AP18" s="32">
        <v>0.85190409026798308</v>
      </c>
      <c r="AQ18" s="32">
        <v>0.90832157968970384</v>
      </c>
      <c r="AR18" s="32">
        <v>0.82933709449929482</v>
      </c>
      <c r="AS18" s="32">
        <v>0.84767277856135403</v>
      </c>
      <c r="AT18" s="32">
        <v>0.8533145275035261</v>
      </c>
      <c r="AU18" s="32">
        <v>0.91255289139633289</v>
      </c>
      <c r="AV18" s="32">
        <v>0.90550070521861781</v>
      </c>
      <c r="AW18" s="32">
        <v>0.87265766673383038</v>
      </c>
      <c r="AX18" s="32">
        <v>0.82087447108603662</v>
      </c>
      <c r="AY18" s="32">
        <v>0.90267983074753178</v>
      </c>
      <c r="AZ18" s="32">
        <v>0.77856135401974613</v>
      </c>
      <c r="BA18" s="32">
        <v>0.77433004231311708</v>
      </c>
      <c r="BB18" s="32">
        <v>0.8617771509167842</v>
      </c>
      <c r="BC18" s="32">
        <v>0.90691114245416082</v>
      </c>
      <c r="BD18" s="32">
        <v>0.86882933709449928</v>
      </c>
      <c r="BE18" s="32">
        <v>0.844851904090268</v>
      </c>
      <c r="BF18" s="32">
        <v>0.8617771509167842</v>
      </c>
      <c r="BG18" s="32">
        <v>0.73060648801128347</v>
      </c>
      <c r="BH18" s="32">
        <v>0.85754583921015515</v>
      </c>
      <c r="BI18" s="32">
        <v>0.89139633286318753</v>
      </c>
      <c r="BJ18" s="32">
        <v>0.82792665726375181</v>
      </c>
      <c r="BK18" s="32">
        <v>0.73060648801128347</v>
      </c>
      <c r="BL18" s="32">
        <v>0.76304654442877295</v>
      </c>
      <c r="BM18" s="32">
        <v>0.80898650010074558</v>
      </c>
      <c r="BN18" s="32">
        <v>0.90550070521861781</v>
      </c>
      <c r="BO18" s="32">
        <v>0.87306064880112833</v>
      </c>
      <c r="BP18" s="32">
        <v>0.90267983074753178</v>
      </c>
      <c r="BQ18" s="32">
        <v>0.89421720733427368</v>
      </c>
      <c r="BR18" s="32">
        <v>0.90267983074753178</v>
      </c>
      <c r="BS18" s="32">
        <v>0.89280677009873055</v>
      </c>
      <c r="BT18" s="32">
        <v>0.89985895627644574</v>
      </c>
      <c r="BU18" s="32">
        <v>0.89582913560346566</v>
      </c>
      <c r="BV18" s="32">
        <v>0.90557939914163088</v>
      </c>
      <c r="BW18" s="32">
        <v>0.92274678111587982</v>
      </c>
      <c r="BX18" s="32">
        <v>0.90987124463519309</v>
      </c>
      <c r="BY18" s="32">
        <v>0.92417739628040052</v>
      </c>
      <c r="BZ18" s="32">
        <v>0.92274678111587982</v>
      </c>
      <c r="CA18" s="32">
        <v>0.92703862660944203</v>
      </c>
      <c r="CB18" s="32">
        <v>0.90701001430615169</v>
      </c>
      <c r="CC18" s="32">
        <v>0.9170243204577968</v>
      </c>
      <c r="CD18" s="32">
        <v>0.92274678111587982</v>
      </c>
      <c r="CE18" s="32">
        <v>0.92989985693848354</v>
      </c>
      <c r="CF18" s="32">
        <v>0.92274678111587982</v>
      </c>
      <c r="CG18" s="32">
        <v>0.92703862660944203</v>
      </c>
      <c r="CH18" s="32">
        <v>0.93419170243204575</v>
      </c>
      <c r="CI18" s="32">
        <v>0.93991416309012876</v>
      </c>
      <c r="CJ18" s="32">
        <v>0.92560801144492133</v>
      </c>
      <c r="CK18" s="32">
        <v>0.92887798896382578</v>
      </c>
      <c r="CL18" s="32">
        <v>0.88268955650929903</v>
      </c>
      <c r="CM18" s="32">
        <v>0.92274678111587982</v>
      </c>
      <c r="CN18" s="32">
        <v>0.86552217453505009</v>
      </c>
      <c r="CO18" s="32">
        <v>0.85979971387696708</v>
      </c>
      <c r="CP18" s="32">
        <v>0.92131616595135912</v>
      </c>
      <c r="CQ18" s="32">
        <v>0.93419170243204575</v>
      </c>
      <c r="CR18" s="32">
        <v>0.93133047210300424</v>
      </c>
      <c r="CS18" s="32">
        <v>0.90251379521765784</v>
      </c>
      <c r="CT18" s="32">
        <v>0.88555078683834043</v>
      </c>
      <c r="CU18" s="32">
        <v>0.88984263233190275</v>
      </c>
      <c r="CV18" s="32">
        <v>0.88841201716738194</v>
      </c>
      <c r="CW18" s="32">
        <v>0.89127324749642345</v>
      </c>
      <c r="CX18" s="32">
        <v>0.90987124463519309</v>
      </c>
      <c r="CY18" s="32">
        <v>0.88984263233190275</v>
      </c>
      <c r="CZ18" s="32">
        <v>0.89699570815450647</v>
      </c>
      <c r="DA18" s="32">
        <v>0.89311260985080732</v>
      </c>
      <c r="DB18" s="32">
        <v>0.88698140200286124</v>
      </c>
      <c r="DC18" s="32">
        <v>0.90701001430615169</v>
      </c>
      <c r="DD18" s="32">
        <v>0.89985693848354797</v>
      </c>
      <c r="DE18" s="32">
        <v>0.9113018597997139</v>
      </c>
      <c r="DF18" s="32">
        <v>0.91416309012875541</v>
      </c>
      <c r="DG18" s="32">
        <v>0.92417739628040052</v>
      </c>
      <c r="DH18" s="32">
        <v>0.92560801144492133</v>
      </c>
      <c r="DI18" s="32">
        <v>0.90987124463519309</v>
      </c>
      <c r="DJ18" s="32">
        <v>0.87839771101573672</v>
      </c>
      <c r="DK18" s="32">
        <v>0.90557939914163088</v>
      </c>
      <c r="DL18" s="32">
        <v>0.86409155937052928</v>
      </c>
      <c r="DM18" s="32">
        <v>0.88555078683834043</v>
      </c>
      <c r="DN18" s="32">
        <v>0.9127324749642346</v>
      </c>
      <c r="DO18" s="32">
        <v>0.9127324749642346</v>
      </c>
      <c r="DP18" s="32">
        <v>0.92560801144492133</v>
      </c>
      <c r="DQ18" s="32">
        <v>0.89781320253423236</v>
      </c>
    </row>
    <row r="19" spans="2:121" x14ac:dyDescent="0.25">
      <c r="E19" s="3"/>
      <c r="F19" s="3" t="e">
        <f t="shared" si="7"/>
        <v>#DIV/0!</v>
      </c>
      <c r="G19" s="3"/>
      <c r="I19" s="19" t="s">
        <v>45</v>
      </c>
      <c r="J19" s="2">
        <v>1067345</v>
      </c>
      <c r="K19" s="2">
        <v>1003944</v>
      </c>
      <c r="L19" s="2">
        <v>2156860</v>
      </c>
      <c r="M19" s="2">
        <v>2028104</v>
      </c>
      <c r="N19" s="2">
        <v>2460892</v>
      </c>
      <c r="O19" s="2">
        <v>2271224</v>
      </c>
      <c r="P19" s="2">
        <v>1031127</v>
      </c>
      <c r="Q19" s="2">
        <v>979956</v>
      </c>
      <c r="R19" s="2">
        <v>737052</v>
      </c>
      <c r="S19" s="2">
        <v>683101</v>
      </c>
      <c r="T19" s="2">
        <v>7453276</v>
      </c>
      <c r="U19" s="2">
        <v>6966329</v>
      </c>
      <c r="AG19" s="19" t="s">
        <v>83</v>
      </c>
      <c r="AH19" s="32">
        <v>0.92657342657342656</v>
      </c>
      <c r="AI19" s="32">
        <v>0.96360485268630847</v>
      </c>
      <c r="AJ19" s="32">
        <v>0.89672977624784855</v>
      </c>
      <c r="AK19" s="32">
        <v>0.92736486486486491</v>
      </c>
      <c r="AL19" s="32">
        <v>0.9075043630017452</v>
      </c>
      <c r="AM19" s="32">
        <v>0.93728222996515675</v>
      </c>
      <c r="AN19" s="32">
        <v>0.95470383275261328</v>
      </c>
      <c r="AO19" s="32">
        <v>0.93053762087028058</v>
      </c>
      <c r="AP19" s="32">
        <v>0.88391376451077941</v>
      </c>
      <c r="AQ19" s="32">
        <v>0.92385786802030456</v>
      </c>
      <c r="AR19" s="32">
        <v>0.87689713322091067</v>
      </c>
      <c r="AS19" s="32">
        <v>0.88907563025210079</v>
      </c>
      <c r="AT19" s="32">
        <v>0.94727891156462585</v>
      </c>
      <c r="AU19" s="32">
        <v>0.97133220910623941</v>
      </c>
      <c r="AV19" s="32">
        <v>0.97108843537414968</v>
      </c>
      <c r="AW19" s="32">
        <v>0.92334913600701596</v>
      </c>
      <c r="AX19" s="32">
        <v>0.96376811594202894</v>
      </c>
      <c r="AY19" s="32">
        <v>0.91595197255574612</v>
      </c>
      <c r="AZ19" s="32">
        <v>1</v>
      </c>
      <c r="BA19" s="32">
        <v>1</v>
      </c>
      <c r="BB19" s="32">
        <v>0.95914742451154533</v>
      </c>
      <c r="BC19" s="32">
        <v>0.97845601436265706</v>
      </c>
      <c r="BD19" s="32">
        <v>0.95017793594306055</v>
      </c>
      <c r="BE19" s="32">
        <v>0.96678592333071989</v>
      </c>
      <c r="BF19" s="32">
        <v>0.90086956521739125</v>
      </c>
      <c r="BG19" s="32">
        <v>0.91477272727272729</v>
      </c>
      <c r="BH19" s="32">
        <v>0.95390070921985815</v>
      </c>
      <c r="BI19" s="32">
        <v>0.98059964726631388</v>
      </c>
      <c r="BJ19" s="32">
        <v>0.86111111111111116</v>
      </c>
      <c r="BK19" s="32">
        <v>0.84644913627639151</v>
      </c>
      <c r="BL19" s="32">
        <v>0.86405959031657353</v>
      </c>
      <c r="BM19" s="32">
        <v>0.90310892666862397</v>
      </c>
      <c r="BN19" s="32">
        <v>0.869639794168096</v>
      </c>
      <c r="BO19" s="32">
        <v>0.93684210526315792</v>
      </c>
      <c r="BP19" s="32">
        <v>0.89590443686006827</v>
      </c>
      <c r="BQ19" s="32">
        <v>0.85932203389830508</v>
      </c>
      <c r="BR19" s="32">
        <v>0.92972972972972978</v>
      </c>
      <c r="BS19" s="32">
        <v>0.89617486338797814</v>
      </c>
      <c r="BT19" s="32">
        <v>0.90552584670231728</v>
      </c>
      <c r="BU19" s="32">
        <v>0.89901983000137886</v>
      </c>
      <c r="BV19" s="32">
        <v>0.93197278911564629</v>
      </c>
      <c r="BW19" s="32">
        <v>0.94397283531409171</v>
      </c>
      <c r="BX19" s="32">
        <v>0.92795883361921094</v>
      </c>
      <c r="BY19" s="32">
        <v>0.89500000000000002</v>
      </c>
      <c r="BZ19" s="32">
        <v>0.90500000000000003</v>
      </c>
      <c r="CA19" s="32">
        <v>0.92905405405405406</v>
      </c>
      <c r="CB19" s="32">
        <v>0.93707482993197277</v>
      </c>
      <c r="CC19" s="32">
        <v>0.92429047743356807</v>
      </c>
      <c r="CD19" s="32">
        <v>0.90802675585284276</v>
      </c>
      <c r="CE19" s="32">
        <v>0.91176470588235292</v>
      </c>
      <c r="CF19" s="32">
        <v>0.91919191919191923</v>
      </c>
      <c r="CG19" s="32">
        <v>0.93949579831932772</v>
      </c>
      <c r="CH19" s="32">
        <v>0.96140939597315433</v>
      </c>
      <c r="CI19" s="32">
        <v>0.94607843137254899</v>
      </c>
      <c r="CJ19" s="32">
        <v>0.94833333333333336</v>
      </c>
      <c r="CK19" s="32">
        <v>0.93347147713221135</v>
      </c>
      <c r="CL19" s="32">
        <v>0.91666666666666663</v>
      </c>
      <c r="CM19" s="32">
        <v>0.93613445378151261</v>
      </c>
      <c r="CN19" s="32">
        <v>0.90355329949238583</v>
      </c>
      <c r="CO19" s="32">
        <v>0.91932773109243693</v>
      </c>
      <c r="CP19" s="32">
        <v>0.91722972972972971</v>
      </c>
      <c r="CQ19" s="32">
        <v>0.94772344013490728</v>
      </c>
      <c r="CR19" s="32">
        <v>0.93959731543624159</v>
      </c>
      <c r="CS19" s="32">
        <v>0.92574751947626865</v>
      </c>
      <c r="CT19" s="32">
        <v>0.8915254237288136</v>
      </c>
      <c r="CU19" s="32">
        <v>0.89949748743718594</v>
      </c>
      <c r="CV19" s="32">
        <v>0.88794567062818341</v>
      </c>
      <c r="CW19" s="32">
        <v>0.87312186978297157</v>
      </c>
      <c r="CX19" s="32">
        <v>0.92708333333333337</v>
      </c>
      <c r="CY19" s="32">
        <v>0.92281879194630867</v>
      </c>
      <c r="CZ19" s="32">
        <v>0.92760942760942766</v>
      </c>
      <c r="DA19" s="32">
        <v>0.90422885778088902</v>
      </c>
      <c r="DB19" s="32">
        <v>0.92026578073089704</v>
      </c>
      <c r="DC19" s="32">
        <v>0.92140468227424754</v>
      </c>
      <c r="DD19" s="32">
        <v>0.94186046511627908</v>
      </c>
      <c r="DE19" s="32">
        <v>0.91528239202657802</v>
      </c>
      <c r="DF19" s="32">
        <v>0.9169435215946844</v>
      </c>
      <c r="DG19" s="32">
        <v>0.94333333333333336</v>
      </c>
      <c r="DH19" s="32">
        <v>0.93344425956738764</v>
      </c>
      <c r="DI19" s="32">
        <v>0.92750491923477241</v>
      </c>
      <c r="DJ19" s="32">
        <v>0.95979899497487442</v>
      </c>
      <c r="DK19" s="32">
        <v>0.95182724252491691</v>
      </c>
      <c r="DL19" s="32">
        <v>0.97647058823529409</v>
      </c>
      <c r="DM19" s="32">
        <v>0.98662207357859533</v>
      </c>
      <c r="DN19" s="32">
        <v>0.96505823627287857</v>
      </c>
      <c r="DO19" s="32">
        <v>1</v>
      </c>
      <c r="DP19" s="32">
        <v>0.96833333333333338</v>
      </c>
      <c r="DQ19" s="32">
        <v>0.97258720984569902</v>
      </c>
    </row>
    <row r="20" spans="2:121" x14ac:dyDescent="0.25">
      <c r="E20" s="3"/>
      <c r="F20" s="3" t="e">
        <f t="shared" si="7"/>
        <v>#DIV/0!</v>
      </c>
      <c r="G20" s="3"/>
      <c r="AG20" s="19" t="s">
        <v>84</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0.93176809522854931</v>
      </c>
      <c r="AX20" s="32">
        <v>0.92665726375176305</v>
      </c>
      <c r="AY20" s="32">
        <v>0.97605633802816905</v>
      </c>
      <c r="AZ20" s="32">
        <v>0.93191489361702129</v>
      </c>
      <c r="BA20" s="32">
        <v>0.92340425531914894</v>
      </c>
      <c r="BB20" s="32">
        <v>0.95211267605633798</v>
      </c>
      <c r="BC20" s="32">
        <v>0.97042253521126765</v>
      </c>
      <c r="BD20" s="32">
        <v>0.97615708274894808</v>
      </c>
      <c r="BE20" s="32">
        <v>0.95096072067609361</v>
      </c>
      <c r="BF20" s="32">
        <v>0.9731638418079096</v>
      </c>
      <c r="BG20" s="32">
        <v>0.87092198581560287</v>
      </c>
      <c r="BH20" s="32">
        <v>0.95056497175141241</v>
      </c>
      <c r="BI20" s="32">
        <v>0.94350282485875703</v>
      </c>
      <c r="BJ20" s="32">
        <v>0.94342291371994347</v>
      </c>
      <c r="BK20" s="32">
        <v>0.85673758865248228</v>
      </c>
      <c r="BL20" s="32">
        <v>0.92067988668555245</v>
      </c>
      <c r="BM20" s="32">
        <v>0.92271343047023713</v>
      </c>
      <c r="BN20" s="32">
        <v>0.96755994358251063</v>
      </c>
      <c r="BO20" s="32">
        <v>0.92535211267605633</v>
      </c>
      <c r="BP20" s="32">
        <v>0.97896213183730718</v>
      </c>
      <c r="BQ20" s="32">
        <v>0.95804195804195802</v>
      </c>
      <c r="BR20" s="32">
        <v>0.98171589310829821</v>
      </c>
      <c r="BS20" s="32">
        <v>0.90973201692524686</v>
      </c>
      <c r="BT20" s="32">
        <v>0.94922425952045131</v>
      </c>
      <c r="BU20" s="32">
        <v>0.95294118795597549</v>
      </c>
      <c r="BV20" s="32">
        <v>0.94825174825174829</v>
      </c>
      <c r="BW20" s="32">
        <v>0.97622377622377621</v>
      </c>
      <c r="BX20" s="32">
        <v>0.93566433566433571</v>
      </c>
      <c r="BY20" s="32">
        <v>0.93127629733520334</v>
      </c>
      <c r="BZ20" s="32">
        <v>0.9666203059805285</v>
      </c>
      <c r="CA20" s="32">
        <v>0.95104895104895104</v>
      </c>
      <c r="CB20" s="32">
        <v>0.96522948539638387</v>
      </c>
      <c r="CC20" s="32">
        <v>0.95347355712870374</v>
      </c>
      <c r="CD20" s="32">
        <v>0.95218002812939517</v>
      </c>
      <c r="CE20" s="32">
        <v>0.96343178621659631</v>
      </c>
      <c r="CF20" s="32">
        <v>0.91561181434599159</v>
      </c>
      <c r="CG20" s="32">
        <v>0.95827538247566069</v>
      </c>
      <c r="CH20" s="32">
        <v>0.967741935483871</v>
      </c>
      <c r="CI20" s="32">
        <v>0.965034965034965</v>
      </c>
      <c r="CJ20" s="32">
        <v>0.97615708274894808</v>
      </c>
      <c r="CK20" s="32">
        <v>0.95691899920506107</v>
      </c>
      <c r="CL20" s="32">
        <v>0.94077134986225897</v>
      </c>
      <c r="CM20" s="32">
        <v>0.95034482758620686</v>
      </c>
      <c r="CN20" s="32">
        <v>0.9539106145251397</v>
      </c>
      <c r="CO20" s="32">
        <v>0.9726027397260274</v>
      </c>
      <c r="CP20" s="32">
        <v>0.95567867036011078</v>
      </c>
      <c r="CQ20" s="32">
        <v>0.95290858725761773</v>
      </c>
      <c r="CR20" s="32">
        <v>0.95706371191135731</v>
      </c>
      <c r="CS20" s="32">
        <v>0.95475435731838831</v>
      </c>
      <c r="CT20" s="32">
        <v>0.94133697135061389</v>
      </c>
      <c r="CU20" s="32">
        <v>0.94924554183813448</v>
      </c>
      <c r="CV20" s="32">
        <v>0.94952251023192358</v>
      </c>
      <c r="CW20" s="32">
        <v>0.97964721845318858</v>
      </c>
      <c r="CX20" s="32">
        <v>0.97393689986282583</v>
      </c>
      <c r="CY20" s="32">
        <v>0.95884773662551437</v>
      </c>
      <c r="CZ20" s="32">
        <v>0.95473251028806583</v>
      </c>
      <c r="DA20" s="32">
        <v>0.95818134123575238</v>
      </c>
      <c r="DB20" s="32">
        <v>0.94429347826086951</v>
      </c>
      <c r="DC20" s="32">
        <v>0.98105548037889034</v>
      </c>
      <c r="DD20" s="32">
        <v>0.95355191256830596</v>
      </c>
      <c r="DE20" s="32">
        <v>0.95238095238095233</v>
      </c>
      <c r="DF20" s="32">
        <v>0.98910081743869205</v>
      </c>
      <c r="DG20" s="32">
        <v>0.97970230040595396</v>
      </c>
      <c r="DH20" s="32">
        <v>0.96185286103542234</v>
      </c>
      <c r="DI20" s="32">
        <v>0.9659911146384409</v>
      </c>
      <c r="DJ20" s="32">
        <v>0.92349726775956287</v>
      </c>
      <c r="DK20" s="32">
        <v>0.98371777476255085</v>
      </c>
      <c r="DL20" s="32">
        <v>0.9274965800273598</v>
      </c>
      <c r="DM20" s="32">
        <v>0.93296853625170995</v>
      </c>
      <c r="DN20" s="32">
        <v>0.94664842681258554</v>
      </c>
      <c r="DO20" s="32">
        <v>0.96321525885558579</v>
      </c>
      <c r="DP20" s="32">
        <v>0.94535519125683065</v>
      </c>
      <c r="DQ20" s="32">
        <v>0.9461284336751693</v>
      </c>
    </row>
    <row r="21" spans="2:121" x14ac:dyDescent="0.25">
      <c r="F21" s="3"/>
      <c r="AG21" s="19" t="s">
        <v>85</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0.9441805225653207</v>
      </c>
      <c r="BG21" s="32">
        <v>0.87410926365795727</v>
      </c>
      <c r="BH21" s="32">
        <v>0.95249406175771967</v>
      </c>
      <c r="BI21" s="32">
        <v>0.96819787985865724</v>
      </c>
      <c r="BJ21" s="32">
        <v>0.96080760095011875</v>
      </c>
      <c r="BK21" s="32">
        <v>0.88571428571428568</v>
      </c>
      <c r="BL21" s="32">
        <v>0.92627824019024974</v>
      </c>
      <c r="BM21" s="32">
        <v>0.93025455067061569</v>
      </c>
      <c r="BN21" s="32">
        <v>0.97649823736780261</v>
      </c>
      <c r="BO21" s="32">
        <v>0.96085409252669041</v>
      </c>
      <c r="BP21" s="32">
        <v>0.97429906542056077</v>
      </c>
      <c r="BQ21" s="32">
        <v>0.98509174311926606</v>
      </c>
      <c r="BR21" s="32">
        <v>0.98944900351699883</v>
      </c>
      <c r="BS21" s="32">
        <v>0.96912114014251782</v>
      </c>
      <c r="BT21" s="32">
        <v>0.97303634232121927</v>
      </c>
      <c r="BU21" s="32">
        <v>0.97547851777357941</v>
      </c>
      <c r="BV21" s="32">
        <v>0.96519721577726214</v>
      </c>
      <c r="BW21" s="32">
        <v>0.98614318706697457</v>
      </c>
      <c r="BX21" s="32">
        <v>0.96032672112018669</v>
      </c>
      <c r="BY21" s="32">
        <v>0.97238204833141539</v>
      </c>
      <c r="BZ21" s="32">
        <v>0.98957126303592124</v>
      </c>
      <c r="CA21" s="32">
        <v>0.98394495412844041</v>
      </c>
      <c r="CB21" s="32">
        <v>0.98853211009174313</v>
      </c>
      <c r="CC21" s="32">
        <v>0.97801392850742042</v>
      </c>
      <c r="CD21" s="32">
        <v>0.97549591598599772</v>
      </c>
      <c r="CE21" s="32">
        <v>0.9805491990846682</v>
      </c>
      <c r="CF21" s="32">
        <v>0.96875</v>
      </c>
      <c r="CG21" s="32">
        <v>0.98969072164948457</v>
      </c>
      <c r="CH21" s="32">
        <v>0.98390804597701154</v>
      </c>
      <c r="CI21" s="32">
        <v>0.98171428571428576</v>
      </c>
      <c r="CJ21" s="32">
        <v>0.97926267281105994</v>
      </c>
      <c r="CK21" s="32">
        <v>0.97991012017464396</v>
      </c>
      <c r="CL21" s="32">
        <v>0.97438882421420259</v>
      </c>
      <c r="CM21" s="32">
        <v>0.98847926267281105</v>
      </c>
      <c r="CN21" s="32">
        <v>0.96966161026837805</v>
      </c>
      <c r="CO21" s="32">
        <v>0.98723897911832947</v>
      </c>
      <c r="CP21" s="32">
        <v>0.99080459770114937</v>
      </c>
      <c r="CQ21" s="32">
        <v>0.98729792147806006</v>
      </c>
      <c r="CR21" s="32">
        <v>0.98961937716262971</v>
      </c>
      <c r="CS21" s="32">
        <v>0.98392722465936566</v>
      </c>
      <c r="CT21" s="32">
        <v>0.93872832369942194</v>
      </c>
      <c r="CU21" s="32">
        <v>0.98976109215017061</v>
      </c>
      <c r="CV21" s="32">
        <v>0.97679814385150809</v>
      </c>
      <c r="CW21" s="32">
        <v>0.98504027617951673</v>
      </c>
      <c r="CX21" s="32">
        <v>0.97350230414746541</v>
      </c>
      <c r="CY21" s="32">
        <v>0.98293515358361772</v>
      </c>
      <c r="CZ21" s="32">
        <v>0.97923875432525953</v>
      </c>
      <c r="DA21" s="32">
        <v>0.97514343541956572</v>
      </c>
      <c r="DB21" s="32">
        <v>0.9815880322209436</v>
      </c>
      <c r="DC21" s="32">
        <v>0.99206349206349209</v>
      </c>
      <c r="DD21" s="32">
        <v>0.98394495412844041</v>
      </c>
      <c r="DE21" s="32">
        <v>0.99201824401368299</v>
      </c>
      <c r="DF21" s="32">
        <v>0.99312714776632305</v>
      </c>
      <c r="DG21" s="32">
        <v>0.98277841561423651</v>
      </c>
      <c r="DH21" s="32">
        <v>0.98726851851851849</v>
      </c>
      <c r="DI21" s="32">
        <v>0.98754125776080526</v>
      </c>
      <c r="DJ21" s="32">
        <v>0.97906976744186047</v>
      </c>
      <c r="DK21" s="32">
        <v>0.98973774230330669</v>
      </c>
      <c r="DL21" s="32">
        <v>0.97471264367816091</v>
      </c>
      <c r="DM21" s="32">
        <v>0.98405466970387245</v>
      </c>
      <c r="DN21" s="32">
        <v>0.99193548387096775</v>
      </c>
      <c r="DO21" s="32">
        <v>0.99654377880184331</v>
      </c>
      <c r="DP21" s="32">
        <v>0.98967889908256879</v>
      </c>
      <c r="DQ21" s="32">
        <v>0.98653328355465431</v>
      </c>
    </row>
    <row r="22" spans="2:121" x14ac:dyDescent="0.25">
      <c r="B22" s="21"/>
      <c r="C22" s="21"/>
      <c r="D22" s="21"/>
      <c r="E22" s="21"/>
      <c r="F22" s="21"/>
      <c r="G22" s="21"/>
      <c r="AG22" s="19" t="s">
        <v>86</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0.97185394972322503</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0.93284936479128855</v>
      </c>
      <c r="BG22" s="32">
        <v>0.93956043956043955</v>
      </c>
      <c r="BH22" s="32">
        <v>0.93727598566308246</v>
      </c>
      <c r="BI22" s="32">
        <v>0.95053003533568903</v>
      </c>
      <c r="BJ22" s="32">
        <v>0.9505494505494505</v>
      </c>
      <c r="BK22" s="32">
        <v>0.88095238095238093</v>
      </c>
      <c r="BL22" s="32">
        <v>0.90476190476190477</v>
      </c>
      <c r="BM22" s="32">
        <v>0.92806850880203362</v>
      </c>
      <c r="BN22" s="32">
        <v>0.96466431095406358</v>
      </c>
      <c r="BO22" s="32">
        <v>0.93992932862190814</v>
      </c>
      <c r="BP22" s="32">
        <v>0.94035087719298249</v>
      </c>
      <c r="BQ22" s="32">
        <v>0.98239436619718312</v>
      </c>
      <c r="BR22" s="32">
        <v>0.97345132743362828</v>
      </c>
      <c r="BS22" s="32">
        <v>0.96643109540636041</v>
      </c>
      <c r="BT22" s="32">
        <v>0.97535211267605637</v>
      </c>
      <c r="BU22" s="32">
        <v>0.96322477406888318</v>
      </c>
      <c r="BV22" s="32">
        <v>0.9671848013816926</v>
      </c>
      <c r="BW22" s="32">
        <v>0.98778359511343805</v>
      </c>
      <c r="BX22" s="32">
        <v>0.94618055555555558</v>
      </c>
      <c r="BY22" s="32">
        <v>0.97573656845753898</v>
      </c>
      <c r="BZ22" s="32">
        <v>0.98466780238500851</v>
      </c>
      <c r="CA22" s="32">
        <v>0.99143835616438358</v>
      </c>
      <c r="CB22" s="32">
        <v>0.99149659863945583</v>
      </c>
      <c r="CC22" s="32">
        <v>0.97778403967101046</v>
      </c>
      <c r="CD22" s="32">
        <v>0.94260869565217387</v>
      </c>
      <c r="CE22" s="32">
        <v>0.99130434782608701</v>
      </c>
      <c r="CF22" s="32">
        <v>0.94608695652173913</v>
      </c>
      <c r="CG22" s="32">
        <v>0.96180555555555558</v>
      </c>
      <c r="CH22" s="32">
        <v>0.98608695652173917</v>
      </c>
      <c r="CI22" s="32">
        <v>0.98606271777003485</v>
      </c>
      <c r="CJ22" s="32">
        <v>0.97739130434782606</v>
      </c>
      <c r="CK22" s="32">
        <v>0.9701923620278794</v>
      </c>
      <c r="CL22" s="32">
        <v>0.96497373029772326</v>
      </c>
      <c r="CM22" s="32">
        <v>0.96</v>
      </c>
      <c r="CN22" s="32">
        <v>0.95478260869565212</v>
      </c>
      <c r="CO22" s="32">
        <v>0.97565217391304349</v>
      </c>
      <c r="CP22" s="32">
        <v>0.98429319371727753</v>
      </c>
      <c r="CQ22" s="32">
        <v>0.97913043478260875</v>
      </c>
      <c r="CR22" s="32">
        <v>0.97212543554006969</v>
      </c>
      <c r="CS22" s="32">
        <v>0.97013679670662489</v>
      </c>
      <c r="CT22" s="32">
        <v>0.93091537132987912</v>
      </c>
      <c r="CU22" s="32">
        <v>0.95121951219512191</v>
      </c>
      <c r="CV22" s="32">
        <v>0.92611683848797255</v>
      </c>
      <c r="CW22" s="32">
        <v>0.95034246575342463</v>
      </c>
      <c r="CX22" s="32">
        <v>0.95547945205479456</v>
      </c>
      <c r="CY22" s="32">
        <v>0.96180555555555558</v>
      </c>
      <c r="CZ22" s="32">
        <v>0.95147313691507795</v>
      </c>
      <c r="DA22" s="32">
        <v>0.94676461889883234</v>
      </c>
      <c r="DB22" s="32">
        <v>0.95704467353951894</v>
      </c>
      <c r="DC22" s="32">
        <v>0.94567062818336167</v>
      </c>
      <c r="DD22" s="32">
        <v>0.94017094017094016</v>
      </c>
      <c r="DE22" s="32">
        <v>0.96923076923076923</v>
      </c>
      <c r="DF22" s="32">
        <v>0.97236614853195169</v>
      </c>
      <c r="DG22" s="32">
        <v>0.9776632302405498</v>
      </c>
      <c r="DH22" s="32">
        <v>0.98100172711571676</v>
      </c>
      <c r="DI22" s="32">
        <v>0.96330687385897262</v>
      </c>
      <c r="DJ22" s="32">
        <v>0.93664383561643838</v>
      </c>
      <c r="DK22" s="32">
        <v>0.96587030716723554</v>
      </c>
      <c r="DL22" s="32">
        <v>0.93208828522920206</v>
      </c>
      <c r="DM22" s="32">
        <v>0.97118644067796611</v>
      </c>
      <c r="DN22" s="32">
        <v>0.98113207547169812</v>
      </c>
      <c r="DO22" s="32">
        <v>0.98116438356164382</v>
      </c>
      <c r="DP22" s="32">
        <v>0.99146757679180886</v>
      </c>
      <c r="DQ22" s="32">
        <v>0.96565041493085613</v>
      </c>
    </row>
    <row r="23" spans="2:121" x14ac:dyDescent="0.25">
      <c r="B23" s="20"/>
      <c r="C23" s="20"/>
      <c r="D23" s="20"/>
      <c r="E23" s="20"/>
      <c r="F23" s="20"/>
      <c r="G23" s="20"/>
      <c r="AG23" s="19" t="s">
        <v>87</v>
      </c>
      <c r="AH23" s="32">
        <v>0.86801242236024845</v>
      </c>
      <c r="AI23" s="32">
        <v>0.89002932551319647</v>
      </c>
      <c r="AJ23" s="32">
        <v>0.85416666666666663</v>
      </c>
      <c r="AK23" s="32">
        <v>0.89433384379785608</v>
      </c>
      <c r="AL23" s="32">
        <v>0.88527131782945734</v>
      </c>
      <c r="AM23" s="32">
        <v>0.90210843373493976</v>
      </c>
      <c r="AN23" s="32">
        <v>0.89209726443769</v>
      </c>
      <c r="AO23" s="32">
        <v>0.88371703919143652</v>
      </c>
      <c r="AP23" s="32">
        <v>0.88432267884322679</v>
      </c>
      <c r="AQ23" s="32">
        <v>0.92656249999999996</v>
      </c>
      <c r="AR23" s="32">
        <v>0.88432267884322679</v>
      </c>
      <c r="AS23" s="32">
        <v>0.92563291139240511</v>
      </c>
      <c r="AT23" s="32">
        <v>0.86576168929110109</v>
      </c>
      <c r="AU23" s="32">
        <v>0.92031249999999998</v>
      </c>
      <c r="AV23" s="32">
        <v>0.92823712948517945</v>
      </c>
      <c r="AW23" s="32">
        <v>0.90502172683644844</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0.88030303030303025</v>
      </c>
      <c r="BG23" s="32">
        <v>0.77727272727272723</v>
      </c>
      <c r="BH23" s="32">
        <v>0.87708649468892264</v>
      </c>
      <c r="BI23" s="32">
        <v>0.91424196018376724</v>
      </c>
      <c r="BJ23" s="32">
        <v>0.89696969696969697</v>
      </c>
      <c r="BK23" s="32">
        <v>0.83282674772036469</v>
      </c>
      <c r="BL23" s="32">
        <v>0.86342943854324739</v>
      </c>
      <c r="BM23" s="32">
        <v>0.86316144224025115</v>
      </c>
      <c r="BN23" s="32">
        <v>0.90317700453857797</v>
      </c>
      <c r="BO23" s="32">
        <v>0.89076923076923076</v>
      </c>
      <c r="BP23" s="32">
        <v>0.89561270801815429</v>
      </c>
      <c r="BQ23" s="32">
        <v>0.93655589123867067</v>
      </c>
      <c r="BR23" s="32">
        <v>0.91830559757942509</v>
      </c>
      <c r="BS23" s="32">
        <v>0.90557275541795668</v>
      </c>
      <c r="BT23" s="32">
        <v>0.89393939393939392</v>
      </c>
      <c r="BU23" s="32">
        <v>0.90627608307162988</v>
      </c>
      <c r="BV23" s="32">
        <v>0.90827067669172934</v>
      </c>
      <c r="BW23" s="32">
        <v>0.94946401225114851</v>
      </c>
      <c r="BX23" s="32">
        <v>0.89457831325301207</v>
      </c>
      <c r="BY23" s="32">
        <v>0.91251885369532426</v>
      </c>
      <c r="BZ23" s="32">
        <v>0.93902439024390238</v>
      </c>
      <c r="CA23" s="32">
        <v>0.96183206106870234</v>
      </c>
      <c r="CB23" s="32">
        <v>0.91577335375191427</v>
      </c>
      <c r="CC23" s="32">
        <v>0.92592309442224763</v>
      </c>
      <c r="CD23" s="32">
        <v>0.9057750759878419</v>
      </c>
      <c r="CE23" s="32">
        <v>0.92598187311178248</v>
      </c>
      <c r="CF23" s="32">
        <v>0.91060606060606064</v>
      </c>
      <c r="CG23" s="32">
        <v>0.91265060240963858</v>
      </c>
      <c r="CH23" s="32">
        <v>0.9228395061728395</v>
      </c>
      <c r="CI23" s="32">
        <v>0.92353823088455778</v>
      </c>
      <c r="CJ23" s="32">
        <v>0.92598187311178248</v>
      </c>
      <c r="CK23" s="32">
        <v>0.91819617461207181</v>
      </c>
      <c r="CL23" s="32">
        <v>0.91768292682926833</v>
      </c>
      <c r="CM23" s="32">
        <v>0.92469879518072284</v>
      </c>
      <c r="CN23" s="32">
        <v>0.92955589586523735</v>
      </c>
      <c r="CO23" s="32">
        <v>0.91566265060240959</v>
      </c>
      <c r="CP23" s="32">
        <v>0.93701996927803377</v>
      </c>
      <c r="CQ23" s="32">
        <v>0.94578313253012047</v>
      </c>
      <c r="CR23" s="32">
        <v>0.94578313253012047</v>
      </c>
      <c r="CS23" s="32">
        <v>0.93088378611655909</v>
      </c>
      <c r="CT23" s="32">
        <v>0.90168970814132099</v>
      </c>
      <c r="CU23" s="32">
        <v>0.95552147239263807</v>
      </c>
      <c r="CV23" s="32">
        <v>0.91217257318952238</v>
      </c>
      <c r="CW23" s="32">
        <v>0.91717791411042948</v>
      </c>
      <c r="CX23" s="32">
        <v>0.91257668711656437</v>
      </c>
      <c r="CY23" s="32">
        <v>0.93617021276595747</v>
      </c>
      <c r="CZ23" s="32">
        <v>0.90243902439024393</v>
      </c>
      <c r="DA23" s="32">
        <v>0.91967822744381089</v>
      </c>
      <c r="DB23" s="32">
        <v>0.93061840120663653</v>
      </c>
      <c r="DC23" s="32">
        <v>0.94503816793893125</v>
      </c>
      <c r="DD23" s="32">
        <v>0.92237442922374424</v>
      </c>
      <c r="DE23" s="32">
        <v>0.93902439024390238</v>
      </c>
      <c r="DF23" s="32">
        <v>0.94342507645259943</v>
      </c>
      <c r="DG23" s="32">
        <v>0.90936555891238668</v>
      </c>
      <c r="DH23" s="32">
        <v>0.94664634146341464</v>
      </c>
      <c r="DI23" s="32">
        <v>0.93378462363451631</v>
      </c>
      <c r="DJ23" s="32">
        <v>0.92519083969465654</v>
      </c>
      <c r="DK23" s="32">
        <v>0.94578313253012047</v>
      </c>
      <c r="DL23" s="32">
        <v>0.91489361702127658</v>
      </c>
      <c r="DM23" s="32">
        <v>0.92541856925418564</v>
      </c>
      <c r="DN23" s="32">
        <v>0.93119266055045868</v>
      </c>
      <c r="DO23" s="32">
        <v>0.92609351432880849</v>
      </c>
      <c r="DP23" s="32">
        <v>0.93674698795180722</v>
      </c>
      <c r="DQ23" s="32">
        <v>0.92933133161875914</v>
      </c>
    </row>
    <row r="24" spans="2:121" x14ac:dyDescent="0.25">
      <c r="B24" s="20"/>
      <c r="C24" s="20"/>
      <c r="D24" s="20"/>
      <c r="E24" s="20"/>
      <c r="F24" s="20"/>
      <c r="G24" s="20"/>
      <c r="AG24" s="19" t="s">
        <v>88</v>
      </c>
      <c r="AH24" s="32">
        <v>0.89989462592202318</v>
      </c>
      <c r="AI24" s="32">
        <v>0.94753410283315842</v>
      </c>
      <c r="AJ24" s="32">
        <v>0.886411889596603</v>
      </c>
      <c r="AK24" s="32">
        <v>0.89479277364505849</v>
      </c>
      <c r="AL24" s="32">
        <v>0.93860561914672214</v>
      </c>
      <c r="AM24" s="32">
        <v>0.9464469618949537</v>
      </c>
      <c r="AN24" s="32">
        <v>0.93820803295571575</v>
      </c>
      <c r="AO24" s="32">
        <v>0.92169914371346218</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0.88336003037912858</v>
      </c>
      <c r="BF24" s="32">
        <v>0.78891257995735609</v>
      </c>
      <c r="BG24" s="32">
        <v>0.69569892473118278</v>
      </c>
      <c r="BH24" s="32">
        <v>0.79893048128342248</v>
      </c>
      <c r="BI24" s="32">
        <v>0.8113612004287245</v>
      </c>
      <c r="BJ24" s="32">
        <v>0.78502673796791445</v>
      </c>
      <c r="BK24" s="32">
        <v>0.70043103448275867</v>
      </c>
      <c r="BL24" s="32">
        <v>0.73593073593073588</v>
      </c>
      <c r="BM24" s="32">
        <v>0.75947024211172776</v>
      </c>
      <c r="BN24" s="32">
        <v>0.90552016985138006</v>
      </c>
      <c r="BO24" s="32">
        <v>0.83333333333333337</v>
      </c>
      <c r="BP24" s="32">
        <v>0.88759278897136795</v>
      </c>
      <c r="BQ24" s="32">
        <v>0.93551797040169138</v>
      </c>
      <c r="BR24" s="32">
        <v>0.91388589881593107</v>
      </c>
      <c r="BS24" s="32">
        <v>0.86802575107296143</v>
      </c>
      <c r="BT24" s="32">
        <v>0.90958019375672772</v>
      </c>
      <c r="BU24" s="32">
        <v>0.89335087231477039</v>
      </c>
      <c r="BV24" s="32">
        <v>0.9316582914572864</v>
      </c>
      <c r="BW24" s="32">
        <v>0.92500000000000004</v>
      </c>
      <c r="BX24" s="32">
        <v>0.92362525458248468</v>
      </c>
      <c r="BY24" s="32">
        <v>0.9513184584178499</v>
      </c>
      <c r="BZ24" s="32">
        <v>0.94678714859437751</v>
      </c>
      <c r="CA24" s="32">
        <v>0.94017946161515453</v>
      </c>
      <c r="CB24" s="32">
        <v>0.95787362086258776</v>
      </c>
      <c r="CC24" s="32">
        <v>0.93949174793282009</v>
      </c>
      <c r="CD24" s="32">
        <v>0.89877300613496935</v>
      </c>
      <c r="CE24" s="32">
        <v>0.95899999999999996</v>
      </c>
      <c r="CF24" s="32">
        <v>0.87306501547987614</v>
      </c>
      <c r="CG24" s="32">
        <v>0.89598352214212151</v>
      </c>
      <c r="CH24" s="32">
        <v>0.92447129909365555</v>
      </c>
      <c r="CI24" s="32">
        <v>0.9408817635270541</v>
      </c>
      <c r="CJ24" s="32">
        <v>0.94135490394337717</v>
      </c>
      <c r="CK24" s="32">
        <v>0.91907564433157929</v>
      </c>
      <c r="CL24" s="32">
        <v>0.93939393939393945</v>
      </c>
      <c r="CM24" s="32">
        <v>0.9399796541200407</v>
      </c>
      <c r="CN24" s="32">
        <v>0.97043832823649334</v>
      </c>
      <c r="CO24" s="32">
        <v>0.97145769622833844</v>
      </c>
      <c r="CP24" s="32">
        <v>0.93731041456016173</v>
      </c>
      <c r="CQ24" s="32">
        <v>0.92307692307692313</v>
      </c>
      <c r="CR24" s="32">
        <v>0.92719919110212334</v>
      </c>
      <c r="CS24" s="32">
        <v>0.94412230667400276</v>
      </c>
      <c r="CT24" s="32">
        <v>0.90964467005076144</v>
      </c>
      <c r="CU24" s="32">
        <v>0.95804195804195802</v>
      </c>
      <c r="CV24" s="32">
        <v>0.91838842975206614</v>
      </c>
      <c r="CW24" s="32">
        <v>0.93442622950819676</v>
      </c>
      <c r="CX24" s="32">
        <v>0.94164989939637822</v>
      </c>
      <c r="CY24" s="32">
        <v>0.97494989979959923</v>
      </c>
      <c r="CZ24" s="32">
        <v>0.94969818913480886</v>
      </c>
      <c r="DA24" s="32">
        <v>0.94097132509768122</v>
      </c>
      <c r="DB24" s="32">
        <v>0.9346938775510204</v>
      </c>
      <c r="DC24" s="32">
        <v>0.95537525354969577</v>
      </c>
      <c r="DD24" s="32">
        <v>0.94153846153846155</v>
      </c>
      <c r="DE24" s="32">
        <v>0.95174537987679675</v>
      </c>
      <c r="DF24" s="32">
        <v>0.94201424211597151</v>
      </c>
      <c r="DG24" s="32">
        <v>0.94087665647298679</v>
      </c>
      <c r="DH24" s="32">
        <v>0.93679918450560651</v>
      </c>
      <c r="DI24" s="32">
        <v>0.94329186508721985</v>
      </c>
      <c r="DJ24" s="32">
        <v>0.90030832476875644</v>
      </c>
      <c r="DK24" s="32">
        <v>0.9616548940464178</v>
      </c>
      <c r="DL24" s="32">
        <v>0.92776057791537669</v>
      </c>
      <c r="DM24" s="32">
        <v>0.9320987654320988</v>
      </c>
      <c r="DN24" s="32">
        <v>0.93939393939393945</v>
      </c>
      <c r="DO24" s="32">
        <v>0.93058350100603626</v>
      </c>
      <c r="DP24" s="32">
        <v>0.93124368048533868</v>
      </c>
      <c r="DQ24" s="32">
        <v>0.93186338329256635</v>
      </c>
    </row>
    <row r="25" spans="2:121" x14ac:dyDescent="0.25">
      <c r="B25" s="20"/>
      <c r="C25" s="20"/>
      <c r="D25" s="20"/>
      <c r="E25" s="20"/>
      <c r="F25" s="20"/>
      <c r="G25" s="20"/>
      <c r="AG25" s="19" t="s">
        <v>89</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0.9635868202667176</v>
      </c>
      <c r="BF25" s="32">
        <v>0.90645161290322585</v>
      </c>
      <c r="BG25" s="32">
        <v>0.8924558587479936</v>
      </c>
      <c r="BH25" s="32">
        <v>0.92903225806451617</v>
      </c>
      <c r="BI25" s="32">
        <v>0.96855345911949686</v>
      </c>
      <c r="BJ25" s="32">
        <v>0.92109500805152977</v>
      </c>
      <c r="BK25" s="32">
        <v>0.90353697749196138</v>
      </c>
      <c r="BL25" s="32">
        <v>0.91157556270096463</v>
      </c>
      <c r="BM25" s="32">
        <v>0.91895724815424118</v>
      </c>
      <c r="BN25" s="32">
        <v>0.97247706422018354</v>
      </c>
      <c r="BO25" s="32">
        <v>0.9199372056514914</v>
      </c>
      <c r="BP25" s="32">
        <v>0.98170731707317072</v>
      </c>
      <c r="BQ25" s="32">
        <v>0.98780487804878048</v>
      </c>
      <c r="BR25" s="32">
        <v>0.98773006134969321</v>
      </c>
      <c r="BS25" s="32">
        <v>0.98307692307692307</v>
      </c>
      <c r="BT25" s="32">
        <v>0.9969088098918083</v>
      </c>
      <c r="BU25" s="32">
        <v>0.97566317990172136</v>
      </c>
      <c r="BV25" s="32">
        <v>0.98470948012232418</v>
      </c>
      <c r="BW25" s="32">
        <v>0.98480243161094227</v>
      </c>
      <c r="BX25" s="32">
        <v>0.98482549317147194</v>
      </c>
      <c r="BY25" s="32">
        <v>0.98937784522003036</v>
      </c>
      <c r="BZ25" s="32">
        <v>0.98482549317147194</v>
      </c>
      <c r="CA25" s="32">
        <v>0.98776758409785936</v>
      </c>
      <c r="CB25" s="32">
        <v>0.98176291793313075</v>
      </c>
      <c r="CC25" s="32">
        <v>0.98543874933246156</v>
      </c>
      <c r="CD25" s="32">
        <v>0.9482496194824962</v>
      </c>
      <c r="CE25" s="32">
        <v>0.99696048632218848</v>
      </c>
      <c r="CF25" s="32">
        <v>0.92626728110599077</v>
      </c>
      <c r="CG25" s="32">
        <v>0.96313364055299544</v>
      </c>
      <c r="CH25" s="32">
        <v>0.97872340425531912</v>
      </c>
      <c r="CI25" s="32">
        <v>0.98936170212765961</v>
      </c>
      <c r="CJ25" s="32">
        <v>0.99088145896656532</v>
      </c>
      <c r="CK25" s="32">
        <v>0.97051108468760217</v>
      </c>
      <c r="CL25" s="32">
        <v>0.97946287519747233</v>
      </c>
      <c r="CM25" s="32">
        <v>0.99692780337941633</v>
      </c>
      <c r="CN25" s="32">
        <v>0.99219968798751945</v>
      </c>
      <c r="CO25" s="32">
        <v>0.9875968992248062</v>
      </c>
      <c r="CP25" s="32">
        <v>0.96760563380281694</v>
      </c>
      <c r="CQ25" s="32">
        <v>0.99691358024691357</v>
      </c>
      <c r="CR25" s="32">
        <v>0.93670886075949367</v>
      </c>
      <c r="CS25" s="32">
        <v>0.97963076294263429</v>
      </c>
      <c r="CT25" s="32">
        <v>0.98457223001402527</v>
      </c>
      <c r="CU25" s="32">
        <v>0.99302649930264997</v>
      </c>
      <c r="CV25" s="32">
        <v>0.99019607843137258</v>
      </c>
      <c r="CW25" s="32">
        <v>1</v>
      </c>
      <c r="CX25" s="32">
        <v>0.99298737727910236</v>
      </c>
      <c r="CY25" s="32">
        <v>0.99156118143459915</v>
      </c>
      <c r="CZ25" s="32">
        <v>0.9915373765867419</v>
      </c>
      <c r="DA25" s="32">
        <v>0.99198296329264157</v>
      </c>
      <c r="DB25" s="32">
        <v>0.97038081805359666</v>
      </c>
      <c r="DC25" s="32">
        <v>1</v>
      </c>
      <c r="DD25" s="32">
        <v>0.98435277382645803</v>
      </c>
      <c r="DE25" s="32">
        <v>1</v>
      </c>
      <c r="DF25" s="32">
        <v>0.97468354430379744</v>
      </c>
      <c r="DG25" s="32">
        <v>1</v>
      </c>
      <c r="DH25" s="32">
        <v>0.99019607843137258</v>
      </c>
      <c r="DI25" s="32">
        <v>0.98851617351646071</v>
      </c>
      <c r="DJ25" s="32">
        <v>0.98881118881118879</v>
      </c>
      <c r="DK25" s="32">
        <v>1</v>
      </c>
      <c r="DL25" s="32">
        <v>0.98741258741258742</v>
      </c>
      <c r="DM25" s="32">
        <v>0.98324022346368711</v>
      </c>
      <c r="DN25" s="32">
        <v>0.98321678321678319</v>
      </c>
      <c r="DO25" s="32">
        <v>1</v>
      </c>
      <c r="DP25" s="32">
        <v>0.99438990182328191</v>
      </c>
      <c r="DQ25" s="32">
        <v>0.99101009781821836</v>
      </c>
    </row>
    <row r="26" spans="2:121" x14ac:dyDescent="0.25">
      <c r="B26" s="20"/>
      <c r="C26" s="20"/>
      <c r="D26" s="20"/>
      <c r="E26" s="20"/>
      <c r="F26" s="20"/>
      <c r="G26" s="20"/>
      <c r="AG26" s="19" t="s">
        <v>90</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0.91633227932462213</v>
      </c>
      <c r="BF26" s="32">
        <v>0.95588235294117652</v>
      </c>
      <c r="BG26" s="32">
        <v>0.78870292887029292</v>
      </c>
      <c r="BH26" s="32">
        <v>0.9634888438133874</v>
      </c>
      <c r="BI26" s="32">
        <v>0.96378269617706236</v>
      </c>
      <c r="BJ26" s="32">
        <v>0.93907563025210083</v>
      </c>
      <c r="BK26" s="32">
        <v>0.83403361344537819</v>
      </c>
      <c r="BL26" s="32">
        <v>0.89495798319327735</v>
      </c>
      <c r="BM26" s="32">
        <v>0.90570343552752497</v>
      </c>
      <c r="BN26" s="32">
        <v>0.89860834990059646</v>
      </c>
      <c r="BO26" s="32">
        <v>0.94747474747474747</v>
      </c>
      <c r="BP26" s="32">
        <v>0.90258449304174948</v>
      </c>
      <c r="BQ26" s="32">
        <v>0.97813121272365811</v>
      </c>
      <c r="BR26" s="32">
        <v>0.97420634920634919</v>
      </c>
      <c r="BS26" s="32">
        <v>0.96819085487077539</v>
      </c>
      <c r="BT26" s="32">
        <v>0.96620278330019882</v>
      </c>
      <c r="BU26" s="32">
        <v>0.94791411293115346</v>
      </c>
      <c r="BV26" s="32">
        <v>0.92351816443594648</v>
      </c>
      <c r="BW26" s="32">
        <v>0.97830374753451677</v>
      </c>
      <c r="BX26" s="32">
        <v>0.96259842519685035</v>
      </c>
      <c r="BY26" s="32">
        <v>0.95736434108527135</v>
      </c>
      <c r="BZ26" s="32">
        <v>0.95736434108527135</v>
      </c>
      <c r="CA26" s="32">
        <v>0.99408284023668636</v>
      </c>
      <c r="CB26" s="32">
        <v>0.97687861271676302</v>
      </c>
      <c r="CC26" s="32">
        <v>0.96430149604161497</v>
      </c>
      <c r="CD26" s="32">
        <v>0.92485549132947975</v>
      </c>
      <c r="CE26" s="32">
        <v>0.98434442270058709</v>
      </c>
      <c r="CF26" s="32">
        <v>0.91907514450867056</v>
      </c>
      <c r="CG26" s="32">
        <v>0.96917148362235073</v>
      </c>
      <c r="CH26" s="32">
        <v>0.93448940269749514</v>
      </c>
      <c r="CI26" s="32">
        <v>0.96484375</v>
      </c>
      <c r="CJ26" s="32">
        <v>0.96491228070175439</v>
      </c>
      <c r="CK26" s="32">
        <v>0.95167028222290528</v>
      </c>
      <c r="CL26" s="32">
        <v>0.95229007633587781</v>
      </c>
      <c r="CM26" s="32">
        <v>0.96564885496183206</v>
      </c>
      <c r="CN26" s="32">
        <v>0.98689138576779023</v>
      </c>
      <c r="CO26" s="32">
        <v>0.98113207547169812</v>
      </c>
      <c r="CP26" s="32">
        <v>0.96564885496183206</v>
      </c>
      <c r="CQ26" s="32">
        <v>0.96531791907514453</v>
      </c>
      <c r="CR26" s="32">
        <v>0.96564885496183206</v>
      </c>
      <c r="CS26" s="32">
        <v>0.96893971736228668</v>
      </c>
      <c r="CT26" s="32">
        <v>0.90751445086705207</v>
      </c>
      <c r="CU26" s="32">
        <v>0.97904761904761906</v>
      </c>
      <c r="CV26" s="32">
        <v>0.92678227360308285</v>
      </c>
      <c r="CW26" s="32">
        <v>0.93371212121212122</v>
      </c>
      <c r="CX26" s="32">
        <v>0.94465648854961837</v>
      </c>
      <c r="CY26" s="32">
        <v>0.99242424242424243</v>
      </c>
      <c r="CZ26" s="32">
        <v>0.97164461247637046</v>
      </c>
      <c r="DA26" s="32">
        <v>0.95082597259715806</v>
      </c>
      <c r="DB26" s="32">
        <v>0.98073217726396922</v>
      </c>
      <c r="DC26" s="32">
        <v>0.9427480916030534</v>
      </c>
      <c r="DD26" s="32">
        <v>0.97131931166347996</v>
      </c>
      <c r="DE26" s="32">
        <v>0.97519083969465647</v>
      </c>
      <c r="DF26" s="32">
        <v>0.95953757225433522</v>
      </c>
      <c r="DG26" s="32">
        <v>0.94208494208494209</v>
      </c>
      <c r="DH26" s="32">
        <v>0.95183044315992293</v>
      </c>
      <c r="DI26" s="32">
        <v>0.96049191110347987</v>
      </c>
      <c r="DJ26" s="32">
        <v>0.91871455576559546</v>
      </c>
      <c r="DK26" s="32">
        <v>0.98292220113851991</v>
      </c>
      <c r="DL26" s="32">
        <v>0.96408317580340264</v>
      </c>
      <c r="DM26" s="32">
        <v>0.95652173913043481</v>
      </c>
      <c r="DN26" s="32">
        <v>0.94676806083650189</v>
      </c>
      <c r="DO26" s="32">
        <v>0.98295454545454541</v>
      </c>
      <c r="DP26" s="32">
        <v>0.98091603053435117</v>
      </c>
      <c r="DQ26" s="32">
        <v>0.96184004409476453</v>
      </c>
    </row>
    <row r="27" spans="2:121" x14ac:dyDescent="0.25">
      <c r="B27" s="20"/>
      <c r="C27" s="20"/>
      <c r="D27" s="20"/>
      <c r="E27" s="20"/>
      <c r="F27" s="20"/>
      <c r="G27" s="20"/>
      <c r="AG27" s="19" t="s">
        <v>91</v>
      </c>
      <c r="AH27" s="32">
        <v>0.81643835616438354</v>
      </c>
      <c r="AI27" s="32">
        <v>0.84869325997248968</v>
      </c>
      <c r="AJ27" s="32">
        <v>0.82943603851444292</v>
      </c>
      <c r="AK27" s="32">
        <v>0.87534246575342467</v>
      </c>
      <c r="AL27" s="32">
        <v>0.8418156808803301</v>
      </c>
      <c r="AM27" s="32">
        <v>0.85419532324621739</v>
      </c>
      <c r="AN27" s="32">
        <v>0.82943603851444292</v>
      </c>
      <c r="AO27" s="32">
        <v>0.84219388043510435</v>
      </c>
      <c r="AP27" s="32">
        <v>0.80547945205479454</v>
      </c>
      <c r="AQ27" s="32">
        <v>0.90150478796169631</v>
      </c>
      <c r="AR27" s="32">
        <v>0.78493150684931512</v>
      </c>
      <c r="AS27" s="32">
        <v>0.83906464924346635</v>
      </c>
      <c r="AT27" s="32">
        <v>0.80136986301369861</v>
      </c>
      <c r="AU27" s="32">
        <v>0.8904109589041096</v>
      </c>
      <c r="AV27" s="32">
        <v>0.87671232876712324</v>
      </c>
      <c r="AW27" s="32">
        <v>0.84278193525631484</v>
      </c>
      <c r="AX27" s="32">
        <v>0.83150684931506846</v>
      </c>
      <c r="AY27" s="32">
        <v>0.87895460797799174</v>
      </c>
      <c r="AZ27" s="32">
        <v>0.80880330123796429</v>
      </c>
      <c r="BA27" s="32">
        <v>0.80821917808219179</v>
      </c>
      <c r="BB27" s="32">
        <v>0.83768913342503437</v>
      </c>
      <c r="BC27" s="32">
        <v>0.87105624142661175</v>
      </c>
      <c r="BD27" s="32">
        <v>0.86657496561210456</v>
      </c>
      <c r="BE27" s="32">
        <v>0.84325775386813806</v>
      </c>
      <c r="BF27" s="32">
        <v>0.82054794520547947</v>
      </c>
      <c r="BG27" s="32">
        <v>0.66027397260273968</v>
      </c>
      <c r="BH27" s="32">
        <v>0.81643835616438354</v>
      </c>
      <c r="BI27" s="32">
        <v>0.86956521739130432</v>
      </c>
      <c r="BJ27" s="32">
        <v>0.79483695652173914</v>
      </c>
      <c r="BK27" s="32">
        <v>0.70426409903713894</v>
      </c>
      <c r="BL27" s="32">
        <v>0.75928473177441536</v>
      </c>
      <c r="BM27" s="32">
        <v>0.77503018267102863</v>
      </c>
      <c r="BN27" s="32">
        <v>0.85579514824797842</v>
      </c>
      <c r="BO27" s="32">
        <v>0.85637583892617453</v>
      </c>
      <c r="BP27" s="32">
        <v>0.86170212765957444</v>
      </c>
      <c r="BQ27" s="32">
        <v>0.91052631578947374</v>
      </c>
      <c r="BR27" s="32">
        <v>0.87299465240641716</v>
      </c>
      <c r="BS27" s="32">
        <v>0.88043478260869568</v>
      </c>
      <c r="BT27" s="32">
        <v>0.90296495956873313</v>
      </c>
      <c r="BU27" s="32">
        <v>0.87725626074386376</v>
      </c>
      <c r="BV27" s="32">
        <v>0.85526315789473684</v>
      </c>
      <c r="BW27" s="32">
        <v>0.90131578947368418</v>
      </c>
      <c r="BX27" s="32">
        <v>0.83026315789473681</v>
      </c>
      <c r="BY27" s="32">
        <v>0.88815789473684215</v>
      </c>
      <c r="BZ27" s="32">
        <v>0.88684210526315788</v>
      </c>
      <c r="CA27" s="32">
        <v>0.88552631578947372</v>
      </c>
      <c r="CB27" s="32">
        <v>0.89342105263157889</v>
      </c>
      <c r="CC27" s="32">
        <v>0.8772556390977444</v>
      </c>
      <c r="CD27" s="32">
        <v>0.83355704697986577</v>
      </c>
      <c r="CE27" s="32">
        <v>0.89673202614379088</v>
      </c>
      <c r="CF27" s="32">
        <v>0.84026845637583891</v>
      </c>
      <c r="CG27" s="32">
        <v>0.87083888149134492</v>
      </c>
      <c r="CH27" s="32">
        <v>0.85882352941176465</v>
      </c>
      <c r="CI27" s="32">
        <v>0.91099476439790572</v>
      </c>
      <c r="CJ27" s="32">
        <v>0.90198675496688741</v>
      </c>
      <c r="CK27" s="32">
        <v>0.87331449425248542</v>
      </c>
      <c r="CL27" s="32">
        <v>0.85582010582010581</v>
      </c>
      <c r="CM27" s="32">
        <v>0.88251001335113488</v>
      </c>
      <c r="CN27" s="32">
        <v>0.85052910052910058</v>
      </c>
      <c r="CO27" s="32">
        <v>0.92094861660079053</v>
      </c>
      <c r="CP27" s="32">
        <v>0.88684210526315788</v>
      </c>
      <c r="CQ27" s="32">
        <v>0.91327201051248352</v>
      </c>
      <c r="CR27" s="32">
        <v>0.91567852437417652</v>
      </c>
      <c r="CS27" s="32">
        <v>0.88937149663585002</v>
      </c>
      <c r="CT27" s="32">
        <v>0.90445026178010468</v>
      </c>
      <c r="CU27" s="32">
        <v>0.92791612057667106</v>
      </c>
      <c r="CV27" s="32">
        <v>0.89005235602094246</v>
      </c>
      <c r="CW27" s="32">
        <v>0.92670157068062831</v>
      </c>
      <c r="CX27" s="32">
        <v>0.91884816753926701</v>
      </c>
      <c r="CY27" s="32">
        <v>0.93815789473684208</v>
      </c>
      <c r="CZ27" s="32">
        <v>0.92670157068062831</v>
      </c>
      <c r="DA27" s="32">
        <v>0.91897542028786916</v>
      </c>
      <c r="DB27" s="32">
        <v>0.86710526315789471</v>
      </c>
      <c r="DC27" s="32">
        <v>0.92708333333333337</v>
      </c>
      <c r="DD27" s="32">
        <v>0.89304812834224601</v>
      </c>
      <c r="DE27" s="32">
        <v>0.92398427260812577</v>
      </c>
      <c r="DF27" s="32">
        <v>0.88274044795783924</v>
      </c>
      <c r="DG27" s="32">
        <v>0.91157347204161243</v>
      </c>
      <c r="DH27" s="32">
        <v>0.90837696335078533</v>
      </c>
      <c r="DI27" s="32">
        <v>0.90198741154169093</v>
      </c>
      <c r="DJ27" s="32">
        <v>0.81151832460732987</v>
      </c>
      <c r="DK27" s="32">
        <v>0.91168831168831166</v>
      </c>
      <c r="DL27" s="32">
        <v>0.83202099737532809</v>
      </c>
      <c r="DM27" s="32">
        <v>0.8945981554677207</v>
      </c>
      <c r="DN27" s="32">
        <v>0.87696335078534027</v>
      </c>
      <c r="DO27" s="32">
        <v>0.90196078431372551</v>
      </c>
      <c r="DP27" s="32">
        <v>0.88758169934640518</v>
      </c>
      <c r="DQ27" s="32">
        <v>0.87376166051202298</v>
      </c>
    </row>
    <row r="28" spans="2:121" x14ac:dyDescent="0.25">
      <c r="B28" s="20"/>
      <c r="C28" s="20"/>
      <c r="D28" s="20"/>
      <c r="E28" s="20"/>
      <c r="F28" s="20"/>
      <c r="G28" s="20"/>
      <c r="AG28" s="19" t="s">
        <v>92</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0.92894035135628361</v>
      </c>
      <c r="BF28" s="32">
        <v>0.93790149892933616</v>
      </c>
      <c r="BG28" s="32">
        <v>0.7618025751072961</v>
      </c>
      <c r="BH28" s="32">
        <v>0.95503211991434689</v>
      </c>
      <c r="BI28" s="32">
        <v>0.96162046908315568</v>
      </c>
      <c r="BJ28" s="32">
        <v>0.94029850746268662</v>
      </c>
      <c r="BK28" s="32">
        <v>0.83905579399141628</v>
      </c>
      <c r="BL28" s="32">
        <v>0.91416309012875541</v>
      </c>
      <c r="BM28" s="32">
        <v>0.9014105792309991</v>
      </c>
      <c r="BN28" s="32">
        <v>0.92405063291139244</v>
      </c>
      <c r="BO28" s="32">
        <v>0.90384615384615385</v>
      </c>
      <c r="BP28" s="32">
        <v>0.93459915611814348</v>
      </c>
      <c r="BQ28" s="32">
        <v>0.97052631578947368</v>
      </c>
      <c r="BR28" s="32">
        <v>0.93684210526315792</v>
      </c>
      <c r="BS28" s="32">
        <v>0.95074946466809418</v>
      </c>
      <c r="BT28" s="32">
        <v>0.99147121535181237</v>
      </c>
      <c r="BU28" s="32">
        <v>0.94458357770688972</v>
      </c>
      <c r="BV28" s="32">
        <v>0.95560253699788589</v>
      </c>
      <c r="BW28" s="32">
        <v>0.98529411764705888</v>
      </c>
      <c r="BX28" s="32">
        <v>0.94303797468354433</v>
      </c>
      <c r="BY28" s="32">
        <v>0.95560253699788589</v>
      </c>
      <c r="BZ28" s="32">
        <v>0.96</v>
      </c>
      <c r="CA28" s="32">
        <v>0.95588235294117652</v>
      </c>
      <c r="CB28" s="32">
        <v>0.9472573839662447</v>
      </c>
      <c r="CC28" s="32">
        <v>0.95752527189054237</v>
      </c>
      <c r="CD28" s="32">
        <v>0.91404612159329135</v>
      </c>
      <c r="CE28" s="32">
        <v>0.9850427350427351</v>
      </c>
      <c r="CF28" s="32">
        <v>0.94680851063829785</v>
      </c>
      <c r="CG28" s="32">
        <v>0.94315789473684208</v>
      </c>
      <c r="CH28" s="32">
        <v>0.96025104602510458</v>
      </c>
      <c r="CI28" s="32">
        <v>0.95560253699788589</v>
      </c>
      <c r="CJ28" s="32">
        <v>0.96210526315789469</v>
      </c>
      <c r="CK28" s="32">
        <v>0.95243058688457882</v>
      </c>
      <c r="CL28" s="32">
        <v>0.95378151260504207</v>
      </c>
      <c r="CM28" s="32">
        <v>0.97903563941299787</v>
      </c>
      <c r="CN28" s="32">
        <v>0.96436058700209648</v>
      </c>
      <c r="CO28" s="32">
        <v>0.97245762711864403</v>
      </c>
      <c r="CP28" s="32">
        <v>0.90546218487394958</v>
      </c>
      <c r="CQ28" s="32">
        <v>0.98113207547169812</v>
      </c>
      <c r="CR28" s="32">
        <v>0.96436058700209648</v>
      </c>
      <c r="CS28" s="32">
        <v>0.96008431621236057</v>
      </c>
      <c r="CT28" s="32">
        <v>0.96016771488469599</v>
      </c>
      <c r="CU28" s="32">
        <v>0.97654584221748397</v>
      </c>
      <c r="CV28" s="32">
        <v>0.95358649789029537</v>
      </c>
      <c r="CW28" s="32">
        <v>0.96848739495798319</v>
      </c>
      <c r="CX28" s="32">
        <v>0.9874476987447699</v>
      </c>
      <c r="CY28" s="32">
        <v>0.9426751592356688</v>
      </c>
      <c r="CZ28" s="32">
        <v>0.97468354430379744</v>
      </c>
      <c r="DA28" s="32">
        <v>0.96622769317638491</v>
      </c>
      <c r="DB28" s="32">
        <v>0.9853249475890985</v>
      </c>
      <c r="DC28" s="32">
        <v>0.97286012526096033</v>
      </c>
      <c r="DD28" s="32">
        <v>0.95588235294117652</v>
      </c>
      <c r="DE28" s="32">
        <v>0.97499999999999998</v>
      </c>
      <c r="DF28" s="32">
        <v>0.96458333333333335</v>
      </c>
      <c r="DG28" s="32">
        <v>0.95815899581589958</v>
      </c>
      <c r="DH28" s="32">
        <v>0.9603340292275574</v>
      </c>
      <c r="DI28" s="32">
        <v>0.96744911202400374</v>
      </c>
      <c r="DJ28" s="32">
        <v>0.89217758985200846</v>
      </c>
      <c r="DK28" s="32">
        <v>0.96443514644351469</v>
      </c>
      <c r="DL28" s="32">
        <v>0.93220338983050843</v>
      </c>
      <c r="DM28" s="32">
        <v>0.90889830508474578</v>
      </c>
      <c r="DN28" s="32">
        <v>0.95550847457627119</v>
      </c>
      <c r="DO28" s="32">
        <v>0.94979079497907948</v>
      </c>
      <c r="DP28" s="32">
        <v>0.94936708860759489</v>
      </c>
      <c r="DQ28" s="32">
        <v>0.93605439848196048</v>
      </c>
    </row>
    <row r="29" spans="2:121" x14ac:dyDescent="0.25">
      <c r="B29" s="20"/>
      <c r="C29" s="20"/>
      <c r="D29" s="20"/>
      <c r="E29" s="20"/>
      <c r="F29" s="20"/>
      <c r="G29" s="20"/>
      <c r="AG29" s="19" t="s">
        <v>93</v>
      </c>
      <c r="AH29" s="32">
        <v>0.89954853273137703</v>
      </c>
      <c r="AI29" s="32">
        <v>0.90561797752808992</v>
      </c>
      <c r="AJ29" s="32">
        <v>0.83129855715871259</v>
      </c>
      <c r="AK29" s="32">
        <v>0.84657836644591611</v>
      </c>
      <c r="AL29" s="32">
        <v>0.89503386004514673</v>
      </c>
      <c r="AM29" s="32">
        <v>0.90765765765765771</v>
      </c>
      <c r="AN29" s="32">
        <v>0.93220338983050843</v>
      </c>
      <c r="AO29" s="32">
        <v>0.8882769059139155</v>
      </c>
      <c r="AP29" s="32">
        <v>0.91206313416009022</v>
      </c>
      <c r="AQ29" s="32">
        <v>0.91563554555680537</v>
      </c>
      <c r="AR29" s="32">
        <v>0.86809470124013532</v>
      </c>
      <c r="AS29" s="32">
        <v>0.85106382978723405</v>
      </c>
      <c r="AT29" s="32">
        <v>0.91995490417136416</v>
      </c>
      <c r="AU29" s="32">
        <v>0.92994350282485871</v>
      </c>
      <c r="AV29" s="32">
        <v>0.93018018018018023</v>
      </c>
      <c r="AW29" s="32">
        <v>0.90384797113152415</v>
      </c>
      <c r="AX29" s="32">
        <v>0.91043083900226762</v>
      </c>
      <c r="AY29" s="32">
        <v>0.89954853273137703</v>
      </c>
      <c r="AZ29" s="32">
        <v>0.79818594104308394</v>
      </c>
      <c r="BA29" s="32">
        <v>0.79314285714285715</v>
      </c>
      <c r="BB29" s="32">
        <v>0.92559188275084558</v>
      </c>
      <c r="BC29" s="32">
        <v>0.9401129943502825</v>
      </c>
      <c r="BD29" s="32">
        <v>0.88626126126126126</v>
      </c>
      <c r="BE29" s="32">
        <v>0.87903918689742511</v>
      </c>
      <c r="BF29" s="32">
        <v>0.85385500575373996</v>
      </c>
      <c r="BG29" s="32">
        <v>0.83505154639175261</v>
      </c>
      <c r="BH29" s="32">
        <v>0.83084004602991945</v>
      </c>
      <c r="BI29" s="32">
        <v>0.85155350978135791</v>
      </c>
      <c r="BJ29" s="32">
        <v>0.83084004602991945</v>
      </c>
      <c r="BK29" s="32">
        <v>0.67318757192174916</v>
      </c>
      <c r="BL29" s="32">
        <v>0.72138728323699419</v>
      </c>
      <c r="BM29" s="32">
        <v>0.79953071559220468</v>
      </c>
      <c r="BN29" s="32">
        <v>0.89210233592880983</v>
      </c>
      <c r="BO29" s="32">
        <v>0.89988492520138086</v>
      </c>
      <c r="BP29" s="32">
        <v>0.84175824175824177</v>
      </c>
      <c r="BQ29" s="32">
        <v>0.83476394849785407</v>
      </c>
      <c r="BR29" s="32">
        <v>0.8976640711902113</v>
      </c>
      <c r="BS29" s="32">
        <v>0.84464902186421176</v>
      </c>
      <c r="BT29" s="32">
        <v>0.86368715083798886</v>
      </c>
      <c r="BU29" s="32">
        <v>0.86778709932552833</v>
      </c>
      <c r="BV29" s="32">
        <v>0.92718998862343571</v>
      </c>
      <c r="BW29" s="32">
        <v>0.89867841409691629</v>
      </c>
      <c r="BX29" s="32">
        <v>0.81707317073170727</v>
      </c>
      <c r="BY29" s="32">
        <v>0.83259423503325947</v>
      </c>
      <c r="BZ29" s="32">
        <v>0.92108229988726043</v>
      </c>
      <c r="CA29" s="32">
        <v>0.91657397107897665</v>
      </c>
      <c r="CB29" s="32">
        <v>0.92784667418263811</v>
      </c>
      <c r="CC29" s="32">
        <v>0.8915769648048848</v>
      </c>
      <c r="CD29" s="32">
        <v>0.90734463276836164</v>
      </c>
      <c r="CE29" s="32">
        <v>0.88026607538802659</v>
      </c>
      <c r="CF29" s="32">
        <v>0.86711711711711714</v>
      </c>
      <c r="CG29" s="32">
        <v>0.87514060742407196</v>
      </c>
      <c r="CH29" s="32">
        <v>0.91891891891891897</v>
      </c>
      <c r="CI29" s="32">
        <v>0.89461883408071752</v>
      </c>
      <c r="CJ29" s="32">
        <v>0.89763779527559051</v>
      </c>
      <c r="CK29" s="32">
        <v>0.89157771156754351</v>
      </c>
      <c r="CL29" s="32">
        <v>0.85421166306695462</v>
      </c>
      <c r="CM29" s="32">
        <v>0.89712389380530977</v>
      </c>
      <c r="CN29" s="32">
        <v>0.78495762711864403</v>
      </c>
      <c r="CO29" s="32">
        <v>0.84838709677419355</v>
      </c>
      <c r="CP29" s="32">
        <v>0.91387024608501122</v>
      </c>
      <c r="CQ29" s="32">
        <v>0.90528634361233484</v>
      </c>
      <c r="CR29" s="32">
        <v>0.92505592841163309</v>
      </c>
      <c r="CS29" s="32">
        <v>0.87555611412486856</v>
      </c>
      <c r="CT29" s="32">
        <v>0.8877995642701525</v>
      </c>
      <c r="CU29" s="32">
        <v>0.92904656319290468</v>
      </c>
      <c r="CV29" s="32">
        <v>0.83314669652855544</v>
      </c>
      <c r="CW29" s="32">
        <v>0.85667034178610801</v>
      </c>
      <c r="CX29" s="32">
        <v>0.93400447427293065</v>
      </c>
      <c r="CY29" s="32">
        <v>0.92841163310961972</v>
      </c>
      <c r="CZ29" s="32">
        <v>0.93959731543624159</v>
      </c>
      <c r="DA29" s="32">
        <v>0.90123951265664459</v>
      </c>
      <c r="DB29" s="32">
        <v>0.92575928008998876</v>
      </c>
      <c r="DC29" s="32">
        <v>0.92655367231638419</v>
      </c>
      <c r="DD29" s="32">
        <v>0.85939257592800899</v>
      </c>
      <c r="DE29" s="32">
        <v>0.86179775280898874</v>
      </c>
      <c r="DF29" s="32">
        <v>0.92350956130483686</v>
      </c>
      <c r="DG29" s="32">
        <v>0.9171332586786114</v>
      </c>
      <c r="DH29" s="32">
        <v>0.91192865105908583</v>
      </c>
      <c r="DI29" s="32">
        <v>0.90372496459798646</v>
      </c>
      <c r="DJ29" s="32">
        <v>0.87117903930131002</v>
      </c>
      <c r="DK29" s="32">
        <v>0.90078037904124864</v>
      </c>
      <c r="DL29" s="32">
        <v>0.8202614379084967</v>
      </c>
      <c r="DM29" s="32">
        <v>0.83630289532293989</v>
      </c>
      <c r="DN29" s="32">
        <v>0.92446448703494932</v>
      </c>
      <c r="DO29" s="32">
        <v>0.92178770949720668</v>
      </c>
      <c r="DP29" s="32">
        <v>0.91770011273957164</v>
      </c>
      <c r="DQ29" s="32">
        <v>0.88463943726367478</v>
      </c>
    </row>
    <row r="30" spans="2:121" x14ac:dyDescent="0.25">
      <c r="B30" s="20"/>
      <c r="C30" s="20"/>
      <c r="D30" s="20"/>
      <c r="E30" s="20"/>
      <c r="F30" s="20"/>
      <c r="G30" s="20"/>
      <c r="AG30" s="19" t="s">
        <v>94</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0.99486743739872818</v>
      </c>
      <c r="AX30" s="32">
        <v>0.98871331828442433</v>
      </c>
      <c r="AY30" s="32">
        <v>1</v>
      </c>
      <c r="AZ30" s="32">
        <v>0.98871331828442433</v>
      </c>
      <c r="BA30" s="32">
        <v>1</v>
      </c>
      <c r="BB30" s="32">
        <v>0.97742663656884876</v>
      </c>
      <c r="BC30" s="32">
        <v>1</v>
      </c>
      <c r="BD30" s="32">
        <v>1</v>
      </c>
      <c r="BE30" s="32">
        <v>0.99355046759109966</v>
      </c>
      <c r="BF30" s="32">
        <v>0.98871331828442433</v>
      </c>
      <c r="BG30" s="32">
        <v>1</v>
      </c>
      <c r="BH30" s="32">
        <v>0.98871331828442433</v>
      </c>
      <c r="BI30" s="32">
        <v>1</v>
      </c>
      <c r="BJ30" s="32">
        <v>0.98871331828442433</v>
      </c>
      <c r="BK30" s="32">
        <v>1</v>
      </c>
      <c r="BL30" s="32">
        <v>1</v>
      </c>
      <c r="BM30" s="32">
        <v>0.99516285069332466</v>
      </c>
      <c r="BN30" s="32">
        <v>1</v>
      </c>
      <c r="BO30" s="32">
        <v>1</v>
      </c>
      <c r="BP30" s="32">
        <v>1</v>
      </c>
      <c r="BQ30" s="32">
        <v>1</v>
      </c>
      <c r="BR30" s="32">
        <v>1</v>
      </c>
      <c r="BS30" s="32">
        <v>1</v>
      </c>
      <c r="BT30" s="32">
        <v>1</v>
      </c>
      <c r="BU30" s="32">
        <v>1</v>
      </c>
      <c r="BV30" s="32">
        <v>1</v>
      </c>
      <c r="BW30" s="32">
        <v>0.99796334012219956</v>
      </c>
      <c r="BX30" s="32">
        <v>0.99577167019027479</v>
      </c>
      <c r="BY30" s="32">
        <v>1</v>
      </c>
      <c r="BZ30" s="32">
        <v>1</v>
      </c>
      <c r="CA30" s="32">
        <v>1</v>
      </c>
      <c r="CB30" s="32">
        <v>1</v>
      </c>
      <c r="CC30" s="32">
        <v>0.99910500147321069</v>
      </c>
      <c r="CD30" s="32">
        <v>0.97222222222222221</v>
      </c>
      <c r="CE30" s="32">
        <v>1</v>
      </c>
      <c r="CF30" s="32">
        <v>0.99785407725321884</v>
      </c>
      <c r="CG30" s="32">
        <v>1</v>
      </c>
      <c r="CH30" s="32">
        <v>1</v>
      </c>
      <c r="CI30" s="32">
        <v>1</v>
      </c>
      <c r="CJ30" s="32">
        <v>1</v>
      </c>
      <c r="CK30" s="32">
        <v>0.99572518563934864</v>
      </c>
      <c r="CL30" s="32">
        <v>1</v>
      </c>
      <c r="CM30" s="32">
        <v>1</v>
      </c>
      <c r="CN30" s="32">
        <v>1</v>
      </c>
      <c r="CO30" s="32">
        <v>1</v>
      </c>
      <c r="CP30" s="32">
        <v>1</v>
      </c>
      <c r="CQ30" s="32">
        <v>1</v>
      </c>
      <c r="CR30" s="32">
        <v>0.99371069182389937</v>
      </c>
      <c r="CS30" s="32">
        <v>0.99910152740341418</v>
      </c>
      <c r="CT30" s="32">
        <v>0.98958333333333337</v>
      </c>
      <c r="CU30" s="32">
        <v>1</v>
      </c>
      <c r="CV30" s="32">
        <v>1</v>
      </c>
      <c r="CW30" s="32">
        <v>1</v>
      </c>
      <c r="CX30" s="32">
        <v>1</v>
      </c>
      <c r="CY30" s="32">
        <v>1</v>
      </c>
      <c r="CZ30" s="32">
        <v>0.98550724637681164</v>
      </c>
      <c r="DA30" s="32">
        <v>0.99644151138716364</v>
      </c>
      <c r="DB30" s="32">
        <v>1</v>
      </c>
      <c r="DC30" s="32">
        <v>1</v>
      </c>
      <c r="DD30" s="32">
        <v>1</v>
      </c>
      <c r="DE30" s="32">
        <v>1</v>
      </c>
      <c r="DF30" s="32">
        <v>1</v>
      </c>
      <c r="DG30" s="32">
        <v>0.98574338085539714</v>
      </c>
      <c r="DH30" s="32">
        <v>1</v>
      </c>
      <c r="DI30" s="32">
        <v>0.99796334012219956</v>
      </c>
      <c r="DJ30" s="32">
        <v>0.99582463465553239</v>
      </c>
      <c r="DK30" s="32">
        <v>0.98553719008264462</v>
      </c>
      <c r="DL30" s="32">
        <v>0.99582463465553239</v>
      </c>
      <c r="DM30" s="32">
        <v>0.98942917547568709</v>
      </c>
      <c r="DN30" s="32">
        <v>0.99582463465553239</v>
      </c>
      <c r="DO30" s="32">
        <v>1</v>
      </c>
      <c r="DP30" s="32">
        <v>1</v>
      </c>
      <c r="DQ30" s="32">
        <v>0.99463432421784703</v>
      </c>
    </row>
    <row r="31" spans="2:121" x14ac:dyDescent="0.25">
      <c r="B31" s="20"/>
      <c r="C31" s="20"/>
      <c r="D31" s="20"/>
      <c r="E31" s="20"/>
      <c r="F31" s="20"/>
      <c r="G31" s="20"/>
      <c r="AG31" s="19" t="s">
        <v>95</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0.90863859242098999</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0.85961538461538467</v>
      </c>
      <c r="BG31" s="32">
        <v>0.89595375722543358</v>
      </c>
      <c r="BH31" s="32">
        <v>0.87022900763358779</v>
      </c>
      <c r="BI31" s="32">
        <v>0.88627450980392153</v>
      </c>
      <c r="BJ31" s="32">
        <v>0.86213592233009706</v>
      </c>
      <c r="BK31" s="32">
        <v>0.77027027027027029</v>
      </c>
      <c r="BL31" s="32">
        <v>0.77176015473887816</v>
      </c>
      <c r="BM31" s="32">
        <v>0.84517700094536763</v>
      </c>
      <c r="BN31" s="32">
        <v>0.94047619047619047</v>
      </c>
      <c r="BO31" s="32">
        <v>0.86259541984732824</v>
      </c>
      <c r="BP31" s="32">
        <v>0.95238095238095233</v>
      </c>
      <c r="BQ31" s="32">
        <v>0.93506493506493504</v>
      </c>
      <c r="BR31" s="32">
        <v>0.92884615384615388</v>
      </c>
      <c r="BS31" s="32">
        <v>0.91204588910133844</v>
      </c>
      <c r="BT31" s="32">
        <v>0.89830508474576276</v>
      </c>
      <c r="BU31" s="32">
        <v>0.91853066078038015</v>
      </c>
      <c r="BV31" s="32">
        <v>0.92740471869328489</v>
      </c>
      <c r="BW31" s="32">
        <v>0.95194085027726427</v>
      </c>
      <c r="BX31" s="32">
        <v>0.95551257253384914</v>
      </c>
      <c r="BY31" s="32">
        <v>0.94871794871794868</v>
      </c>
      <c r="BZ31" s="32">
        <v>0.95370370370370372</v>
      </c>
      <c r="CA31" s="32">
        <v>0.903954802259887</v>
      </c>
      <c r="CB31" s="32">
        <v>0.92714025500910746</v>
      </c>
      <c r="CC31" s="32">
        <v>0.93833926445643512</v>
      </c>
      <c r="CD31" s="32">
        <v>0.9679245283018868</v>
      </c>
      <c r="CE31" s="32">
        <v>0.93670886075949367</v>
      </c>
      <c r="CF31" s="32">
        <v>0.9</v>
      </c>
      <c r="CG31" s="32">
        <v>0.90926640926640923</v>
      </c>
      <c r="CH31" s="32">
        <v>0.96981132075471699</v>
      </c>
      <c r="CI31" s="32">
        <v>0.94688644688644685</v>
      </c>
      <c r="CJ31" s="32">
        <v>0.94128440366972477</v>
      </c>
      <c r="CK31" s="32">
        <v>0.93884028137695397</v>
      </c>
      <c r="CL31" s="32">
        <v>0.90666666666666662</v>
      </c>
      <c r="CM31" s="32">
        <v>0.89333333333333331</v>
      </c>
      <c r="CN31" s="32">
        <v>0.87969924812030076</v>
      </c>
      <c r="CO31" s="32">
        <v>0.9037735849056604</v>
      </c>
      <c r="CP31" s="32">
        <v>0.85575048732943471</v>
      </c>
      <c r="CQ31" s="32">
        <v>0.92702169625246544</v>
      </c>
      <c r="CR31" s="32">
        <v>0.92337917485265231</v>
      </c>
      <c r="CS31" s="32">
        <v>0.89851774163721632</v>
      </c>
      <c r="CT31" s="32">
        <v>0.95321637426900585</v>
      </c>
      <c r="CU31" s="32">
        <v>0.88703703703703707</v>
      </c>
      <c r="CV31" s="32">
        <v>0.92397660818713445</v>
      </c>
      <c r="CW31" s="32">
        <v>0.9492481203007519</v>
      </c>
      <c r="CX31" s="32">
        <v>0.94318181818181823</v>
      </c>
      <c r="CY31" s="32">
        <v>0.9662288930581614</v>
      </c>
      <c r="CZ31" s="32">
        <v>0.9662921348314607</v>
      </c>
      <c r="DA31" s="32">
        <v>0.94131156940933869</v>
      </c>
      <c r="DB31" s="32">
        <v>0.90960451977401124</v>
      </c>
      <c r="DC31" s="32">
        <v>0.92764378478664189</v>
      </c>
      <c r="DD31" s="32">
        <v>0.91902071563088517</v>
      </c>
      <c r="DE31" s="32">
        <v>0.96323529411764708</v>
      </c>
      <c r="DF31" s="32">
        <v>0.95202952029520294</v>
      </c>
      <c r="DG31" s="32">
        <v>0.97098646034816249</v>
      </c>
      <c r="DH31" s="32">
        <v>0.96846011131725418</v>
      </c>
      <c r="DI31" s="32">
        <v>0.94442577232425784</v>
      </c>
      <c r="DJ31" s="32">
        <v>0.92843691148775898</v>
      </c>
      <c r="DK31" s="32">
        <v>0.94941634241245132</v>
      </c>
      <c r="DL31" s="32">
        <v>0.94795539033457255</v>
      </c>
      <c r="DM31" s="32">
        <v>0.97416974169741699</v>
      </c>
      <c r="DN31" s="32">
        <v>0.90754716981132078</v>
      </c>
      <c r="DO31" s="32">
        <v>0.92537313432835822</v>
      </c>
      <c r="DP31" s="32">
        <v>0.96089385474860334</v>
      </c>
      <c r="DQ31" s="32">
        <v>0.94197036354578312</v>
      </c>
    </row>
    <row r="32" spans="2:121" x14ac:dyDescent="0.25">
      <c r="B32" s="20"/>
      <c r="C32" s="20"/>
      <c r="D32" s="20"/>
      <c r="E32" s="20"/>
      <c r="F32" s="20"/>
      <c r="G32" s="20"/>
      <c r="AG32" s="19" t="s">
        <v>96</v>
      </c>
      <c r="AH32" s="32">
        <v>0.92046936114732725</v>
      </c>
      <c r="AI32" s="32">
        <v>0.91655801825293348</v>
      </c>
      <c r="AJ32" s="32">
        <v>0.93270524899057872</v>
      </c>
      <c r="AK32" s="32">
        <v>0.94086021505376349</v>
      </c>
      <c r="AL32" s="32">
        <v>0.95430107526881724</v>
      </c>
      <c r="AM32" s="32">
        <v>0.95430107526881724</v>
      </c>
      <c r="AN32" s="32">
        <v>0.96505376344086025</v>
      </c>
      <c r="AO32" s="32">
        <v>0.94060696534615673</v>
      </c>
      <c r="AP32" s="32">
        <v>0.90369393139841692</v>
      </c>
      <c r="AQ32" s="32">
        <v>0.95564516129032262</v>
      </c>
      <c r="AR32" s="32">
        <v>0.90053763440860213</v>
      </c>
      <c r="AS32" s="32">
        <v>0.93010752688172038</v>
      </c>
      <c r="AT32" s="32">
        <v>0.94758064516129037</v>
      </c>
      <c r="AU32" s="32">
        <v>0.93817204301075274</v>
      </c>
      <c r="AV32" s="32">
        <v>0.95295698924731187</v>
      </c>
      <c r="AW32" s="32">
        <v>0.93267056162834538</v>
      </c>
      <c r="AX32" s="32">
        <v>0.9261744966442953</v>
      </c>
      <c r="AY32" s="32">
        <v>0.93951612903225812</v>
      </c>
      <c r="AZ32" s="32">
        <v>0.885752688172043</v>
      </c>
      <c r="BA32" s="32">
        <v>0.88440860215053763</v>
      </c>
      <c r="BB32" s="32">
        <v>0.92204301075268813</v>
      </c>
      <c r="BC32" s="32">
        <v>0.95564516129032262</v>
      </c>
      <c r="BD32" s="32">
        <v>0.94758064516129037</v>
      </c>
      <c r="BE32" s="32">
        <v>0.92301724760049075</v>
      </c>
      <c r="BF32" s="32">
        <v>0.8998682476943346</v>
      </c>
      <c r="BG32" s="32">
        <v>0.79551451187335087</v>
      </c>
      <c r="BH32" s="32">
        <v>0.96666666666666667</v>
      </c>
      <c r="BI32" s="32">
        <v>0.95564516129032262</v>
      </c>
      <c r="BJ32" s="32">
        <v>0.93682795698924726</v>
      </c>
      <c r="BK32" s="32">
        <v>0.96174863387978138</v>
      </c>
      <c r="BL32" s="32">
        <v>0.90322580645161288</v>
      </c>
      <c r="BM32" s="32">
        <v>0.91707099783504531</v>
      </c>
      <c r="BN32" s="32">
        <v>0.90600522193211486</v>
      </c>
      <c r="BO32" s="32">
        <v>0.91551071878940726</v>
      </c>
      <c r="BP32" s="32">
        <v>0.94228356336260977</v>
      </c>
      <c r="BQ32" s="32">
        <v>0.93279569892473113</v>
      </c>
      <c r="BR32" s="32">
        <v>0.93682795698924726</v>
      </c>
      <c r="BS32" s="32">
        <v>0.91935483870967738</v>
      </c>
      <c r="BT32" s="32">
        <v>0.94220430107526887</v>
      </c>
      <c r="BU32" s="32">
        <v>0.92785461425472238</v>
      </c>
      <c r="BV32" s="32">
        <v>0.9018817204301075</v>
      </c>
      <c r="BW32" s="32">
        <v>0.93682795698924726</v>
      </c>
      <c r="BX32" s="32">
        <v>0.89932885906040272</v>
      </c>
      <c r="BY32" s="32">
        <v>0.93951612903225812</v>
      </c>
      <c r="BZ32" s="32">
        <v>0.91935483870967738</v>
      </c>
      <c r="CA32" s="32">
        <v>0.96639784946236562</v>
      </c>
      <c r="CB32" s="32">
        <v>0.918010752688172</v>
      </c>
      <c r="CC32" s="32">
        <v>0.92590258662460445</v>
      </c>
      <c r="CD32" s="32">
        <v>0.92069892473118276</v>
      </c>
      <c r="CE32" s="32">
        <v>0.91532258064516125</v>
      </c>
      <c r="CF32" s="32">
        <v>0.92741935483870963</v>
      </c>
      <c r="CG32" s="32">
        <v>0.91711956521739135</v>
      </c>
      <c r="CH32" s="32">
        <v>0.95833333333333337</v>
      </c>
      <c r="CI32" s="32">
        <v>0.91935483870967738</v>
      </c>
      <c r="CJ32" s="32">
        <v>0.94489247311827962</v>
      </c>
      <c r="CK32" s="32">
        <v>0.92902015294196238</v>
      </c>
      <c r="CL32" s="32">
        <v>0.94220430107526887</v>
      </c>
      <c r="CM32" s="32">
        <v>0.90456989247311825</v>
      </c>
      <c r="CN32" s="32">
        <v>0.92136304062909569</v>
      </c>
      <c r="CO32" s="32">
        <v>0.93548387096774188</v>
      </c>
      <c r="CP32" s="32">
        <v>0.94489247311827962</v>
      </c>
      <c r="CQ32" s="32">
        <v>0.918010752688172</v>
      </c>
      <c r="CR32" s="32">
        <v>0.92338709677419351</v>
      </c>
      <c r="CS32" s="32">
        <v>0.92713020396083856</v>
      </c>
      <c r="CT32" s="32">
        <v>0.90994623655913975</v>
      </c>
      <c r="CU32" s="32">
        <v>0.94354838709677424</v>
      </c>
      <c r="CV32" s="32">
        <v>0.896505376344086</v>
      </c>
      <c r="CW32" s="32">
        <v>0.92204301075268813</v>
      </c>
      <c r="CX32" s="32">
        <v>0.93682795698924726</v>
      </c>
      <c r="CY32" s="32">
        <v>0.95295698924731187</v>
      </c>
      <c r="CZ32" s="32">
        <v>0.95430107526881724</v>
      </c>
      <c r="DA32" s="32">
        <v>0.93087557603686633</v>
      </c>
      <c r="DB32" s="32">
        <v>0.91397849462365588</v>
      </c>
      <c r="DC32" s="32">
        <v>0.96505376344086025</v>
      </c>
      <c r="DD32" s="32">
        <v>0.90641025641025641</v>
      </c>
      <c r="DE32" s="32">
        <v>0.93145161290322576</v>
      </c>
      <c r="DF32" s="32">
        <v>0.93817204301075274</v>
      </c>
      <c r="DG32" s="32">
        <v>0.92204301075268813</v>
      </c>
      <c r="DH32" s="32">
        <v>0.92338709677419351</v>
      </c>
      <c r="DI32" s="32">
        <v>0.92864232541651892</v>
      </c>
      <c r="DJ32" s="32">
        <v>0.90456989247311825</v>
      </c>
      <c r="DK32" s="32">
        <v>0.93010752688172038</v>
      </c>
      <c r="DL32" s="32">
        <v>0.87933247753530164</v>
      </c>
      <c r="DM32" s="32">
        <v>0.93145161290322576</v>
      </c>
      <c r="DN32" s="32">
        <v>0.95967741935483875</v>
      </c>
      <c r="DO32" s="32">
        <v>0.95026881720430112</v>
      </c>
      <c r="DP32" s="32">
        <v>0.93279569892473113</v>
      </c>
      <c r="DQ32" s="32">
        <v>0.92688620646817665</v>
      </c>
    </row>
    <row r="33" spans="2:121" x14ac:dyDescent="0.25">
      <c r="B33" s="20"/>
      <c r="C33" s="20"/>
      <c r="D33" s="20"/>
      <c r="E33" s="20"/>
      <c r="F33" s="20"/>
      <c r="G33" s="20"/>
      <c r="AG33" s="19" t="s">
        <v>97</v>
      </c>
      <c r="AH33" s="32">
        <v>0.88086642599277976</v>
      </c>
      <c r="AI33" s="32">
        <v>0.99650349650349646</v>
      </c>
      <c r="AJ33" s="32">
        <v>0.92592592592592593</v>
      </c>
      <c r="AK33" s="32">
        <v>0.9154411764705882</v>
      </c>
      <c r="AL33" s="32">
        <v>0.92779783393501802</v>
      </c>
      <c r="AM33" s="32">
        <v>0.94680851063829785</v>
      </c>
      <c r="AN33" s="32">
        <v>0.91608391608391604</v>
      </c>
      <c r="AO33" s="32">
        <v>0.92991818365000323</v>
      </c>
      <c r="AP33" s="32">
        <v>0.88256227758007122</v>
      </c>
      <c r="AQ33" s="32">
        <v>0.94584837545126355</v>
      </c>
      <c r="AR33" s="32">
        <v>0.90774907749077494</v>
      </c>
      <c r="AS33" s="32">
        <v>0.93406593406593408</v>
      </c>
      <c r="AT33" s="32">
        <v>0.86428571428571432</v>
      </c>
      <c r="AU33" s="32">
        <v>0.92307692307692313</v>
      </c>
      <c r="AV33" s="32">
        <v>0.86642599277978338</v>
      </c>
      <c r="AW33" s="32">
        <v>0.90343061353292353</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0.92831541218637992</v>
      </c>
      <c r="BG33" s="32">
        <v>0.77978339350180503</v>
      </c>
      <c r="BH33" s="32">
        <v>0.93795620437956206</v>
      </c>
      <c r="BI33" s="32">
        <v>0.93992932862190814</v>
      </c>
      <c r="BJ33" s="32">
        <v>0.89928057553956831</v>
      </c>
      <c r="BK33" s="32">
        <v>0.78700361010830322</v>
      </c>
      <c r="BL33" s="32">
        <v>0.8267148014440433</v>
      </c>
      <c r="BM33" s="32">
        <v>0.87128333225451005</v>
      </c>
      <c r="BN33" s="32">
        <v>0.95578231292517002</v>
      </c>
      <c r="BO33" s="32">
        <v>0.95517241379310347</v>
      </c>
      <c r="BP33" s="32">
        <v>0.93333333333333335</v>
      </c>
      <c r="BQ33" s="32">
        <v>0.95454545454545459</v>
      </c>
      <c r="BR33" s="32">
        <v>0.98269896193771622</v>
      </c>
      <c r="BS33" s="32">
        <v>0.93515358361774747</v>
      </c>
      <c r="BT33" s="32">
        <v>0.95189003436426112</v>
      </c>
      <c r="BU33" s="32">
        <v>0.9526537277881123</v>
      </c>
      <c r="BV33" s="32">
        <v>0.96551724137931039</v>
      </c>
      <c r="BW33" s="32">
        <v>0.9525423728813559</v>
      </c>
      <c r="BX33" s="32">
        <v>1</v>
      </c>
      <c r="BY33" s="32">
        <v>0.97938144329896903</v>
      </c>
      <c r="BZ33" s="32">
        <v>0.9307958477508651</v>
      </c>
      <c r="CA33" s="32">
        <v>0.96245733788395904</v>
      </c>
      <c r="CB33" s="32">
        <v>0.9494949494949495</v>
      </c>
      <c r="CC33" s="32">
        <v>0.96288417038420138</v>
      </c>
      <c r="CD33" s="32">
        <v>0.91379310344827591</v>
      </c>
      <c r="CE33" s="32">
        <v>0.94333333333333336</v>
      </c>
      <c r="CF33" s="32">
        <v>0.897887323943662</v>
      </c>
      <c r="CG33" s="32">
        <v>0.93835616438356162</v>
      </c>
      <c r="CH33" s="32">
        <v>0.9106529209621993</v>
      </c>
      <c r="CI33" s="32">
        <v>0.91003460207612452</v>
      </c>
      <c r="CJ33" s="32">
        <v>0.96206896551724141</v>
      </c>
      <c r="CK33" s="32">
        <v>0.92516091623777108</v>
      </c>
      <c r="CL33" s="32">
        <v>0.91379310344827591</v>
      </c>
      <c r="CM33" s="32">
        <v>0.98349834983498352</v>
      </c>
      <c r="CN33" s="32">
        <v>0.91489361702127658</v>
      </c>
      <c r="CO33" s="32">
        <v>0.93661971830985913</v>
      </c>
      <c r="CP33" s="32">
        <v>0.94217687074829937</v>
      </c>
      <c r="CQ33" s="32">
        <v>0.96621621621621623</v>
      </c>
      <c r="CR33" s="32">
        <v>0.90476190476190477</v>
      </c>
      <c r="CS33" s="32">
        <v>0.93742282576297364</v>
      </c>
      <c r="CT33" s="32">
        <v>0.88581314878892736</v>
      </c>
      <c r="CU33" s="32">
        <v>0.99322033898305084</v>
      </c>
      <c r="CV33" s="32">
        <v>0.90877192982456145</v>
      </c>
      <c r="CW33" s="32">
        <v>0.95390070921985815</v>
      </c>
      <c r="CX33" s="32">
        <v>0.89160839160839156</v>
      </c>
      <c r="CY33" s="32">
        <v>0.97651006711409394</v>
      </c>
      <c r="CZ33" s="32">
        <v>0.90378006872852235</v>
      </c>
      <c r="DA33" s="32">
        <v>0.93051495060962941</v>
      </c>
      <c r="DB33" s="32">
        <v>0.92783505154639179</v>
      </c>
      <c r="DC33" s="32">
        <v>0.99671052631578949</v>
      </c>
      <c r="DD33" s="32">
        <v>0.88214285714285712</v>
      </c>
      <c r="DE33" s="32">
        <v>0.93950177935943058</v>
      </c>
      <c r="DF33" s="32">
        <v>0.99344262295081964</v>
      </c>
      <c r="DG33" s="32">
        <v>0.97359735973597361</v>
      </c>
      <c r="DH33" s="32">
        <v>0.96666666666666667</v>
      </c>
      <c r="DI33" s="32">
        <v>0.95427098053113268</v>
      </c>
      <c r="DJ33" s="32">
        <v>0.89383561643835618</v>
      </c>
      <c r="DK33" s="32">
        <v>0.95563139931740615</v>
      </c>
      <c r="DL33" s="32">
        <v>0.87455197132616491</v>
      </c>
      <c r="DM33" s="32">
        <v>0.9042553191489362</v>
      </c>
      <c r="DN33" s="32">
        <v>0.93537414965986398</v>
      </c>
      <c r="DO33" s="32">
        <v>0.96949152542372885</v>
      </c>
      <c r="DP33" s="32">
        <v>0.95918367346938771</v>
      </c>
      <c r="DQ33" s="32">
        <v>0.92747480782626346</v>
      </c>
    </row>
    <row r="34" spans="2:121" x14ac:dyDescent="0.25">
      <c r="B34" s="20"/>
      <c r="C34" s="20"/>
      <c r="D34" s="20"/>
      <c r="E34" s="20"/>
      <c r="F34" s="20"/>
      <c r="G34" s="20"/>
      <c r="AG34" s="19" t="s">
        <v>98</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0.93944954128440372</v>
      </c>
      <c r="BG34" s="32">
        <v>0.91376146788990831</v>
      </c>
      <c r="BH34" s="32">
        <v>0.93944954128440372</v>
      </c>
      <c r="BI34" s="32">
        <v>0.97614678899082574</v>
      </c>
      <c r="BJ34" s="32">
        <v>0.94311926605504592</v>
      </c>
      <c r="BK34" s="32">
        <v>0.85688073394495412</v>
      </c>
      <c r="BL34" s="32">
        <v>0.99449541284403675</v>
      </c>
      <c r="BM34" s="32">
        <v>0.93761467889908257</v>
      </c>
      <c r="BN34" s="32">
        <v>0.96071428571428574</v>
      </c>
      <c r="BO34" s="32">
        <v>0.96513761467889914</v>
      </c>
      <c r="BP34" s="32">
        <v>0.98401420959147423</v>
      </c>
      <c r="BQ34" s="32">
        <v>0.97872340425531912</v>
      </c>
      <c r="BR34" s="32">
        <v>0.97666068222621183</v>
      </c>
      <c r="BS34" s="32">
        <v>0.98532110091743119</v>
      </c>
      <c r="BT34" s="32">
        <v>0.98021582733812951</v>
      </c>
      <c r="BU34" s="32">
        <v>0.97582673210310722</v>
      </c>
      <c r="BV34" s="32">
        <v>0.97316636851520577</v>
      </c>
      <c r="BW34" s="32">
        <v>0.98936170212765961</v>
      </c>
      <c r="BX34" s="32">
        <v>0.97316636851520577</v>
      </c>
      <c r="BY34" s="32">
        <v>0.98932384341637014</v>
      </c>
      <c r="BZ34" s="32">
        <v>0.98389982110912344</v>
      </c>
      <c r="CA34" s="32">
        <v>0.97316636851520577</v>
      </c>
      <c r="CB34" s="32">
        <v>0.96601073345259392</v>
      </c>
      <c r="CC34" s="32">
        <v>0.97829931509305212</v>
      </c>
      <c r="CD34" s="32">
        <v>0.98395721925133695</v>
      </c>
      <c r="CE34" s="32">
        <v>0.98576512455516019</v>
      </c>
      <c r="CF34" s="32">
        <v>0.98576512455516019</v>
      </c>
      <c r="CG34" s="32">
        <v>0.9751332149200711</v>
      </c>
      <c r="CH34" s="32">
        <v>0.9769094138543517</v>
      </c>
      <c r="CI34" s="32">
        <v>0.98236331569664903</v>
      </c>
      <c r="CJ34" s="32">
        <v>0.96969696969696972</v>
      </c>
      <c r="CK34" s="32">
        <v>0.97994148321852848</v>
      </c>
      <c r="CL34" s="32">
        <v>0.92992424242424243</v>
      </c>
      <c r="CM34" s="32">
        <v>0.98932384341637014</v>
      </c>
      <c r="CN34" s="32">
        <v>0.91825095057034223</v>
      </c>
      <c r="CO34" s="32">
        <v>0.97358490566037736</v>
      </c>
      <c r="CP34" s="32">
        <v>0.92665474060822894</v>
      </c>
      <c r="CQ34" s="32">
        <v>0.96975088967971534</v>
      </c>
      <c r="CR34" s="32">
        <v>0.94454382826475847</v>
      </c>
      <c r="CS34" s="32">
        <v>0.95029048580343356</v>
      </c>
      <c r="CT34" s="32">
        <v>0.95818815331010454</v>
      </c>
      <c r="CU34" s="32">
        <v>0.97934595524956969</v>
      </c>
      <c r="CV34" s="32">
        <v>0.98432055749128922</v>
      </c>
      <c r="CW34" s="32">
        <v>0.98442906574394462</v>
      </c>
      <c r="CX34" s="32">
        <v>0.97762478485370052</v>
      </c>
      <c r="CY34" s="32">
        <v>0.99652777777777779</v>
      </c>
      <c r="CZ34" s="32">
        <v>0.98615916955017302</v>
      </c>
      <c r="DA34" s="32">
        <v>0.98094220913950847</v>
      </c>
      <c r="DB34" s="32">
        <v>0.96901893287435459</v>
      </c>
      <c r="DC34" s="32">
        <v>0.98278829604130813</v>
      </c>
      <c r="DD34" s="32">
        <v>0.97573656845753898</v>
      </c>
      <c r="DE34" s="32">
        <v>0.98083623693379796</v>
      </c>
      <c r="DF34" s="32">
        <v>0.96360485268630847</v>
      </c>
      <c r="DG34" s="32">
        <v>0.99137931034482762</v>
      </c>
      <c r="DH34" s="32">
        <v>0.99134948096885811</v>
      </c>
      <c r="DI34" s="32">
        <v>0.97924481118671347</v>
      </c>
      <c r="DJ34" s="32">
        <v>0.97038327526132406</v>
      </c>
      <c r="DK34" s="32">
        <v>0.96527777777777779</v>
      </c>
      <c r="DL34" s="32">
        <v>0.9668989547038328</v>
      </c>
      <c r="DM34" s="32">
        <v>0.98266897746967075</v>
      </c>
      <c r="DN34" s="32">
        <v>0.98266897746967075</v>
      </c>
      <c r="DO34" s="32">
        <v>0.98954703832752611</v>
      </c>
      <c r="DP34" s="32">
        <v>0.98954703832752611</v>
      </c>
      <c r="DQ34" s="32">
        <v>0.97814171990533261</v>
      </c>
    </row>
    <row r="35" spans="2:121" ht="14.25" customHeight="1" x14ac:dyDescent="0.25">
      <c r="B35" s="20"/>
      <c r="C35" s="20"/>
      <c r="D35" s="20"/>
      <c r="E35" s="20"/>
      <c r="F35" s="20"/>
      <c r="G35" s="20"/>
      <c r="AG35" s="19" t="s">
        <v>99</v>
      </c>
      <c r="AH35" s="32">
        <v>0.95510204081632655</v>
      </c>
      <c r="AI35" s="32">
        <v>1</v>
      </c>
      <c r="AJ35" s="32">
        <v>0.99170124481327804</v>
      </c>
      <c r="AK35" s="32">
        <v>0.97348484848484851</v>
      </c>
      <c r="AL35" s="32">
        <v>0.99203187250996017</v>
      </c>
      <c r="AM35" s="32">
        <v>0.98750000000000004</v>
      </c>
      <c r="AN35" s="32">
        <v>0.98353909465020573</v>
      </c>
      <c r="AO35" s="32">
        <v>0.98333701446780264</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0.9556486252941484</v>
      </c>
      <c r="BF35" s="32">
        <v>0.89763779527559051</v>
      </c>
      <c r="BG35" s="32">
        <v>0.96234309623430958</v>
      </c>
      <c r="BH35" s="32">
        <v>0.93670886075949367</v>
      </c>
      <c r="BI35" s="32">
        <v>0.93333333333333335</v>
      </c>
      <c r="BJ35" s="32">
        <v>0.97142857142857142</v>
      </c>
      <c r="BK35" s="32">
        <v>0.86610878661087864</v>
      </c>
      <c r="BL35" s="32">
        <v>0.97499999999999998</v>
      </c>
      <c r="BM35" s="32">
        <v>0.93465149194888242</v>
      </c>
      <c r="BN35" s="32">
        <v>0.87450980392156863</v>
      </c>
      <c r="BO35" s="32">
        <v>0.94377510040160639</v>
      </c>
      <c r="BP35" s="32">
        <v>0.93725490196078431</v>
      </c>
      <c r="BQ35" s="32">
        <v>0.9887640449438202</v>
      </c>
      <c r="BR35" s="32">
        <v>0.97244094488188981</v>
      </c>
      <c r="BS35" s="32">
        <v>0.9838709677419355</v>
      </c>
      <c r="BT35" s="32">
        <v>0.96062992125984248</v>
      </c>
      <c r="BU35" s="32">
        <v>0.9516065264444924</v>
      </c>
      <c r="BV35" s="32">
        <v>0.9885057471264368</v>
      </c>
      <c r="BW35" s="32">
        <v>0.99606299212598426</v>
      </c>
      <c r="BX35" s="32">
        <v>0.9315589353612167</v>
      </c>
      <c r="BY35" s="32">
        <v>0.98113207547169812</v>
      </c>
      <c r="BZ35" s="32">
        <v>0.98084291187739459</v>
      </c>
      <c r="CA35" s="32">
        <v>0.98418972332015808</v>
      </c>
      <c r="CB35" s="32">
        <v>0.98473282442748089</v>
      </c>
      <c r="CC35" s="32">
        <v>0.97814645853005278</v>
      </c>
      <c r="CD35" s="32">
        <v>0.96960486322188455</v>
      </c>
      <c r="CE35" s="32">
        <v>0.96197718631178708</v>
      </c>
      <c r="CF35" s="32">
        <v>0.98452012383900933</v>
      </c>
      <c r="CG35" s="32">
        <v>0.69467787114845936</v>
      </c>
      <c r="CH35" s="32">
        <v>0.92676056338028168</v>
      </c>
      <c r="CI35" s="32">
        <v>0.99248120300751874</v>
      </c>
      <c r="CJ35" s="32">
        <v>0.98091603053435117</v>
      </c>
      <c r="CK35" s="32">
        <v>0.93013397734904169</v>
      </c>
      <c r="CL35" s="32">
        <v>0.9522388059701492</v>
      </c>
      <c r="CM35" s="32">
        <v>0.97391304347826091</v>
      </c>
      <c r="CN35" s="32">
        <v>0.96656534954407292</v>
      </c>
      <c r="CO35" s="32">
        <v>0.98847262247838619</v>
      </c>
      <c r="CP35" s="32">
        <v>0.9641791044776119</v>
      </c>
      <c r="CQ35" s="32">
        <v>0.96153846153846156</v>
      </c>
      <c r="CR35" s="32">
        <v>0.96439169139465875</v>
      </c>
      <c r="CS35" s="32">
        <v>0.96732843984022865</v>
      </c>
      <c r="CT35" s="32">
        <v>0.93823529411764706</v>
      </c>
      <c r="CU35" s="32">
        <v>0.97527472527472525</v>
      </c>
      <c r="CV35" s="32">
        <v>0.9435626102292769</v>
      </c>
      <c r="CW35" s="32">
        <v>0.96656534954407292</v>
      </c>
      <c r="CX35" s="32">
        <v>0.97352941176470587</v>
      </c>
      <c r="CY35" s="32">
        <v>0.9941860465116279</v>
      </c>
      <c r="CZ35" s="32">
        <v>0.97443181818181823</v>
      </c>
      <c r="DA35" s="32">
        <v>0.96654075080341062</v>
      </c>
      <c r="DB35" s="32">
        <v>0.9526627218934911</v>
      </c>
      <c r="DC35" s="32">
        <v>0.98265895953757221</v>
      </c>
      <c r="DD35" s="32">
        <v>0.93993993993993996</v>
      </c>
      <c r="DE35" s="32">
        <v>0.93432835820895521</v>
      </c>
      <c r="DF35" s="32">
        <v>0.97701149425287359</v>
      </c>
      <c r="DG35" s="32">
        <v>0.9732142857142857</v>
      </c>
      <c r="DH35" s="32">
        <v>0.9880239520958084</v>
      </c>
      <c r="DI35" s="32">
        <v>0.9639771016632751</v>
      </c>
      <c r="DJ35" s="32">
        <v>0.9939577039274925</v>
      </c>
      <c r="DK35" s="32">
        <v>0.96385542168674698</v>
      </c>
      <c r="DL35" s="32">
        <v>0.89123867069486407</v>
      </c>
      <c r="DM35" s="32">
        <v>0.92168674698795183</v>
      </c>
      <c r="DN35" s="32">
        <v>0.9939577039274925</v>
      </c>
      <c r="DO35" s="32">
        <v>0.94801223241590216</v>
      </c>
      <c r="DP35" s="32">
        <v>0.93957703927492442</v>
      </c>
      <c r="DQ35" s="32">
        <v>0.95032650270219621</v>
      </c>
    </row>
    <row r="36" spans="2:121" x14ac:dyDescent="0.25">
      <c r="AG36" s="19" t="s">
        <v>100</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0.89601331710933851</v>
      </c>
      <c r="BF36" s="32">
        <v>0.86951983298538627</v>
      </c>
      <c r="BG36" s="32">
        <v>0.87240663900414939</v>
      </c>
      <c r="BH36" s="32">
        <v>0.87590486039296789</v>
      </c>
      <c r="BI36" s="32">
        <v>0.89587628865979385</v>
      </c>
      <c r="BJ36" s="32">
        <v>0.85834207764952786</v>
      </c>
      <c r="BK36" s="32">
        <v>0.81289640591966172</v>
      </c>
      <c r="BL36" s="32">
        <v>0.82998944033790922</v>
      </c>
      <c r="BM36" s="32">
        <v>0.85927650642134246</v>
      </c>
      <c r="BN36" s="32">
        <v>0.93191056910569103</v>
      </c>
      <c r="BO36" s="32">
        <v>0.90721649484536082</v>
      </c>
      <c r="BP36" s="32">
        <v>0.94364754098360659</v>
      </c>
      <c r="BQ36" s="32">
        <v>0.95092024539877296</v>
      </c>
      <c r="BR36" s="32">
        <v>0.9134419551934827</v>
      </c>
      <c r="BS36" s="32">
        <v>0.89711934156378603</v>
      </c>
      <c r="BT36" s="32">
        <v>0.9148073022312373</v>
      </c>
      <c r="BU36" s="32">
        <v>0.92272334990313376</v>
      </c>
      <c r="BV36" s="32">
        <v>0.92520491803278693</v>
      </c>
      <c r="BW36" s="32">
        <v>0.96541200406917604</v>
      </c>
      <c r="BX36" s="32">
        <v>0.92878942014242116</v>
      </c>
      <c r="BY36" s="32">
        <v>0.93099897013388255</v>
      </c>
      <c r="BZ36" s="32">
        <v>0.9471007121057986</v>
      </c>
      <c r="CA36" s="32">
        <v>0.96881287726358145</v>
      </c>
      <c r="CB36" s="32">
        <v>0.96243654822335023</v>
      </c>
      <c r="CC36" s="32">
        <v>0.94696506428157101</v>
      </c>
      <c r="CD36" s="32">
        <v>0.92105263157894735</v>
      </c>
      <c r="CE36" s="32">
        <v>0.94720496894409933</v>
      </c>
      <c r="CF36" s="32">
        <v>0.90206185567010311</v>
      </c>
      <c r="CG36" s="32">
        <v>0.90206185567010311</v>
      </c>
      <c r="CH36" s="32">
        <v>0.93788819875776397</v>
      </c>
      <c r="CI36" s="32">
        <v>0.8027426160337553</v>
      </c>
      <c r="CJ36" s="32">
        <v>0.94624746450304265</v>
      </c>
      <c r="CK36" s="32">
        <v>0.90846565587968786</v>
      </c>
      <c r="CL36" s="32">
        <v>0.94915254237288138</v>
      </c>
      <c r="CM36" s="32">
        <v>0.94785276073619629</v>
      </c>
      <c r="CN36" s="32">
        <v>0.91500000000000004</v>
      </c>
      <c r="CO36" s="32">
        <v>0.94117647058823528</v>
      </c>
      <c r="CP36" s="32">
        <v>0.94920318725099606</v>
      </c>
      <c r="CQ36" s="32">
        <v>0.94853683148335011</v>
      </c>
      <c r="CR36" s="32">
        <v>0.93712574850299402</v>
      </c>
      <c r="CS36" s="32">
        <v>0.94114964870495044</v>
      </c>
      <c r="CT36" s="32">
        <v>0.94411177644710575</v>
      </c>
      <c r="CU36" s="32">
        <v>0.95034756703078449</v>
      </c>
      <c r="CV36" s="32">
        <v>0.93993993993993996</v>
      </c>
      <c r="CW36" s="32">
        <v>0.93899999999999995</v>
      </c>
      <c r="CX36" s="32">
        <v>0.95323383084577118</v>
      </c>
      <c r="CY36" s="32">
        <v>0.93993993993993996</v>
      </c>
      <c r="CZ36" s="32">
        <v>0.94472361809045224</v>
      </c>
      <c r="DA36" s="32">
        <v>0.94447095318485619</v>
      </c>
      <c r="DB36" s="32">
        <v>0.94715852442671988</v>
      </c>
      <c r="DC36" s="32">
        <v>0.94599999999999995</v>
      </c>
      <c r="DD36" s="32">
        <v>0.93072289156626509</v>
      </c>
      <c r="DE36" s="32">
        <v>0.93806193806193805</v>
      </c>
      <c r="DF36" s="32">
        <v>0.95816733067729087</v>
      </c>
      <c r="DG36" s="32">
        <v>0.93978282329713725</v>
      </c>
      <c r="DH36" s="32">
        <v>0.95613160518444662</v>
      </c>
      <c r="DI36" s="32">
        <v>0.94514644474482812</v>
      </c>
      <c r="DJ36" s="32">
        <v>0.94521912350597614</v>
      </c>
      <c r="DK36" s="32">
        <v>0.94543650793650791</v>
      </c>
      <c r="DL36" s="32">
        <v>0.93830845771144278</v>
      </c>
      <c r="DM36" s="32">
        <v>0.94950495049504946</v>
      </c>
      <c r="DN36" s="32">
        <v>0.9455095862764884</v>
      </c>
      <c r="DO36" s="32">
        <v>0.93313373253493015</v>
      </c>
      <c r="DP36" s="32">
        <v>0.95158102766798414</v>
      </c>
      <c r="DQ36" s="32">
        <v>0.94409905516119708</v>
      </c>
    </row>
    <row r="37" spans="2:121" x14ac:dyDescent="0.25">
      <c r="AG37" s="19" t="s">
        <v>101</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0.9150587865963199</v>
      </c>
      <c r="BF37" s="32">
        <v>0.93907563025210083</v>
      </c>
      <c r="BG37" s="32">
        <v>0.86469344608879495</v>
      </c>
      <c r="BH37" s="32">
        <v>0.94309799789251847</v>
      </c>
      <c r="BI37" s="32">
        <v>0.94392523364485981</v>
      </c>
      <c r="BJ37" s="32">
        <v>0.92210526315789476</v>
      </c>
      <c r="BK37" s="32">
        <v>0.8846560846560847</v>
      </c>
      <c r="BL37" s="32">
        <v>0.91052631578947374</v>
      </c>
      <c r="BM37" s="32">
        <v>0.91543999592596115</v>
      </c>
      <c r="BN37" s="32">
        <v>0.96105263157894738</v>
      </c>
      <c r="BO37" s="32">
        <v>0.9355509355509356</v>
      </c>
      <c r="BP37" s="32">
        <v>0.94829369183040335</v>
      </c>
      <c r="BQ37" s="32">
        <v>0.96319018404907975</v>
      </c>
      <c r="BR37" s="32">
        <v>0.94622543950361948</v>
      </c>
      <c r="BS37" s="32">
        <v>0.9464469618949537</v>
      </c>
      <c r="BT37" s="32">
        <v>0.94450154162384381</v>
      </c>
      <c r="BU37" s="32">
        <v>0.94932305514739768</v>
      </c>
      <c r="BV37" s="32">
        <v>0.95283018867924529</v>
      </c>
      <c r="BW37" s="32">
        <v>0.95773195876288664</v>
      </c>
      <c r="BX37" s="32">
        <v>0.9398963730569948</v>
      </c>
      <c r="BY37" s="32">
        <v>0.95876288659793818</v>
      </c>
      <c r="BZ37" s="32">
        <v>0.96380558428128227</v>
      </c>
      <c r="CA37" s="32">
        <v>0.97207859358841775</v>
      </c>
      <c r="CB37" s="32">
        <v>0.95751295336787567</v>
      </c>
      <c r="CC37" s="32">
        <v>0.95751693404780569</v>
      </c>
      <c r="CD37" s="32">
        <v>0.9428274428274428</v>
      </c>
      <c r="CE37" s="32">
        <v>0.97204968944099379</v>
      </c>
      <c r="CF37" s="32">
        <v>0.94532071503680337</v>
      </c>
      <c r="CG37" s="32">
        <v>0.96218487394957986</v>
      </c>
      <c r="CH37" s="32">
        <v>0.96606574761399788</v>
      </c>
      <c r="CI37" s="32">
        <v>0.96804123711340206</v>
      </c>
      <c r="CJ37" s="32">
        <v>0.97923156801661471</v>
      </c>
      <c r="CK37" s="32">
        <v>0.96224589628554769</v>
      </c>
      <c r="CL37" s="32">
        <v>0.85269709543568462</v>
      </c>
      <c r="CM37" s="32">
        <v>0.96380558428128227</v>
      </c>
      <c r="CN37" s="32">
        <v>0.89622641509433965</v>
      </c>
      <c r="CO37" s="32">
        <v>0.92554291623578078</v>
      </c>
      <c r="CP37" s="32">
        <v>0.95124481327800825</v>
      </c>
      <c r="CQ37" s="32">
        <v>0.96590909090909094</v>
      </c>
      <c r="CR37" s="32">
        <v>0.97828335056876936</v>
      </c>
      <c r="CS37" s="32">
        <v>0.93338703797185096</v>
      </c>
      <c r="CT37" s="32">
        <v>0.95449844881075496</v>
      </c>
      <c r="CU37" s="32">
        <v>0.95876288659793818</v>
      </c>
      <c r="CV37" s="32">
        <v>0.9616580310880829</v>
      </c>
      <c r="CW37" s="32">
        <v>0.96066252587991718</v>
      </c>
      <c r="CX37" s="32">
        <v>0.95320447609359105</v>
      </c>
      <c r="CY37" s="32">
        <v>0.95777548918640576</v>
      </c>
      <c r="CZ37" s="32">
        <v>0.96189495365602473</v>
      </c>
      <c r="DA37" s="32">
        <v>0.95835097304467343</v>
      </c>
      <c r="DB37" s="32">
        <v>0.96277145811789033</v>
      </c>
      <c r="DC37" s="32">
        <v>0.94312306101344368</v>
      </c>
      <c r="DD37" s="32">
        <v>0.94818652849740936</v>
      </c>
      <c r="DE37" s="32">
        <v>0.97116374871266731</v>
      </c>
      <c r="DF37" s="32">
        <v>0.96498455200823896</v>
      </c>
      <c r="DG37" s="32">
        <v>0.96292481977342947</v>
      </c>
      <c r="DH37" s="32">
        <v>0.97222222222222221</v>
      </c>
      <c r="DI37" s="32">
        <v>0.96076805576361457</v>
      </c>
      <c r="DJ37" s="32">
        <v>0.95738045738045741</v>
      </c>
      <c r="DK37" s="32">
        <v>0.95454545454545459</v>
      </c>
      <c r="DL37" s="32">
        <v>0.94502074688796678</v>
      </c>
      <c r="DM37" s="32">
        <v>0.97330595482546201</v>
      </c>
      <c r="DN37" s="32">
        <v>0.950207468879668</v>
      </c>
      <c r="DO37" s="32">
        <v>0.96480331262939956</v>
      </c>
      <c r="DP37" s="32">
        <v>0.93478260869565222</v>
      </c>
      <c r="DQ37" s="32">
        <v>0.95429228626343732</v>
      </c>
    </row>
    <row r="38" spans="2:121" x14ac:dyDescent="0.25">
      <c r="AG38" s="19" t="s">
        <v>260</v>
      </c>
      <c r="AH38" s="32">
        <v>0.94610091743119262</v>
      </c>
      <c r="AI38" s="32">
        <v>0.97941680960548883</v>
      </c>
      <c r="AJ38" s="32">
        <v>0.94399999999999995</v>
      </c>
      <c r="AK38" s="32">
        <v>0.97600685518423302</v>
      </c>
      <c r="AL38" s="32">
        <v>0.96614583333333337</v>
      </c>
      <c r="AM38" s="32">
        <v>0.97666378565254974</v>
      </c>
      <c r="AN38" s="32">
        <v>0.96608695652173915</v>
      </c>
      <c r="AO38" s="32">
        <v>0.96491730824693367</v>
      </c>
      <c r="AP38" s="32">
        <v>0.94799658994032399</v>
      </c>
      <c r="AQ38" s="32">
        <v>0.98452278589853826</v>
      </c>
      <c r="AR38" s="32">
        <v>0.93500866551126516</v>
      </c>
      <c r="AS38" s="32">
        <v>0.98984771573604058</v>
      </c>
      <c r="AT38" s="32">
        <v>0.94965870307167233</v>
      </c>
      <c r="AU38" s="32">
        <v>0.97433704020530365</v>
      </c>
      <c r="AV38" s="32">
        <v>0.97800338409475462</v>
      </c>
      <c r="AW38" s="32">
        <v>0.96562498349398551</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0.95086206896551728</v>
      </c>
      <c r="BG38" s="32">
        <v>0.8044052863436123</v>
      </c>
      <c r="BH38" s="32">
        <v>0.91645133505598619</v>
      </c>
      <c r="BI38" s="32">
        <v>0.95786758383490966</v>
      </c>
      <c r="BJ38" s="32">
        <v>0.95768566493955098</v>
      </c>
      <c r="BK38" s="32">
        <v>0.8733273862622658</v>
      </c>
      <c r="BL38" s="32">
        <v>0.9191304347826087</v>
      </c>
      <c r="BM38" s="32">
        <v>0.91138996574063591</v>
      </c>
      <c r="BN38" s="32">
        <v>0.94482173174872663</v>
      </c>
      <c r="BO38" s="32">
        <v>0.95783132530120485</v>
      </c>
      <c r="BP38" s="32">
        <v>0.94603709949409776</v>
      </c>
      <c r="BQ38" s="32">
        <v>0.96560402684563762</v>
      </c>
      <c r="BR38" s="32">
        <v>0.97662771285475791</v>
      </c>
      <c r="BS38" s="32">
        <v>0.98569023569023573</v>
      </c>
      <c r="BT38" s="32">
        <v>0.98831385642737901</v>
      </c>
      <c r="BU38" s="32">
        <v>0.96641799833743425</v>
      </c>
      <c r="BV38" s="32">
        <v>0.97145256087321574</v>
      </c>
      <c r="BW38" s="32">
        <v>0.96243739565943243</v>
      </c>
      <c r="BX38" s="32">
        <v>0.97472620050547598</v>
      </c>
      <c r="BY38" s="32">
        <v>0.9700996677740864</v>
      </c>
      <c r="BZ38" s="32">
        <v>0.97038917089678511</v>
      </c>
      <c r="CA38" s="32">
        <v>0.98165137614678899</v>
      </c>
      <c r="CB38" s="32">
        <v>0.97731092436974787</v>
      </c>
      <c r="CC38" s="32">
        <v>0.97258104231793319</v>
      </c>
      <c r="CD38" s="32">
        <v>0.94995829858215175</v>
      </c>
      <c r="CE38" s="32">
        <v>0.98340248962655596</v>
      </c>
      <c r="CF38" s="32">
        <v>0.95412844036697253</v>
      </c>
      <c r="CG38" s="32">
        <v>0.96220213640098606</v>
      </c>
      <c r="CH38" s="32">
        <v>0.98177299088649539</v>
      </c>
      <c r="CI38" s="32">
        <v>0.96758104738154616</v>
      </c>
      <c r="CJ38" s="32">
        <v>0.9849749582637729</v>
      </c>
      <c r="CK38" s="32">
        <v>0.96914576592978297</v>
      </c>
      <c r="CL38" s="32">
        <v>0.95896147403685095</v>
      </c>
      <c r="CM38" s="32">
        <v>0.97364085667215816</v>
      </c>
      <c r="CN38" s="32">
        <v>0.96901172529313229</v>
      </c>
      <c r="CO38" s="32">
        <v>0.9510373443983402</v>
      </c>
      <c r="CP38" s="32">
        <v>0.96036333608587943</v>
      </c>
      <c r="CQ38" s="32">
        <v>0.975103734439834</v>
      </c>
      <c r="CR38" s="32">
        <v>0.96336386344712743</v>
      </c>
      <c r="CS38" s="32">
        <v>0.96449747633904603</v>
      </c>
      <c r="CT38" s="32">
        <v>0.97361912613355317</v>
      </c>
      <c r="CU38" s="32">
        <v>0.99335548172757471</v>
      </c>
      <c r="CV38" s="32">
        <v>0.98021434460016488</v>
      </c>
      <c r="CW38" s="32">
        <v>0.98432343234323427</v>
      </c>
      <c r="CX38" s="32">
        <v>0.9826014913007457</v>
      </c>
      <c r="CY38" s="32">
        <v>0.98431048720066061</v>
      </c>
      <c r="CZ38" s="32">
        <v>0.98682042833607908</v>
      </c>
      <c r="DA38" s="32">
        <v>0.98360639880600165</v>
      </c>
      <c r="DB38" s="32">
        <v>0.97051390058972198</v>
      </c>
      <c r="DC38" s="32">
        <v>0.98929159802306421</v>
      </c>
      <c r="DD38" s="32">
        <v>0.96517412935323388</v>
      </c>
      <c r="DE38" s="32">
        <v>0.95230263157894735</v>
      </c>
      <c r="DF38" s="32">
        <v>0.9807852965747702</v>
      </c>
      <c r="DG38" s="32">
        <v>0.98106995884773662</v>
      </c>
      <c r="DH38" s="32">
        <v>0.98189300411522629</v>
      </c>
      <c r="DI38" s="32">
        <v>0.97443293129752873</v>
      </c>
      <c r="DJ38" s="32">
        <v>0.90978723404255324</v>
      </c>
      <c r="DK38" s="32">
        <v>0.984375</v>
      </c>
      <c r="DL38" s="32">
        <v>0.91772688719253603</v>
      </c>
      <c r="DM38" s="32">
        <v>0.97998331943286077</v>
      </c>
      <c r="DN38" s="32">
        <v>0.97043918918918914</v>
      </c>
      <c r="DO38" s="32">
        <v>0.97933884297520657</v>
      </c>
      <c r="DP38" s="32">
        <v>0.96577629382303842</v>
      </c>
      <c r="DQ38" s="32">
        <v>0.95820382380791203</v>
      </c>
    </row>
    <row r="39" spans="2:121" x14ac:dyDescent="0.25">
      <c r="AG39" s="19" t="s">
        <v>102</v>
      </c>
      <c r="AH39" s="32">
        <v>0.91545574636723914</v>
      </c>
      <c r="AI39" s="32">
        <v>0.98331193838254172</v>
      </c>
      <c r="AJ39" s="32">
        <v>0.96174142480211078</v>
      </c>
      <c r="AK39" s="32">
        <v>0.94547872340425532</v>
      </c>
      <c r="AL39" s="32">
        <v>0.96520618556701032</v>
      </c>
      <c r="AM39" s="32">
        <v>0.97422680412371132</v>
      </c>
      <c r="AN39" s="32">
        <v>0.95109395109395112</v>
      </c>
      <c r="AO39" s="32">
        <v>0.95664496767725993</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0.93439950975604213</v>
      </c>
      <c r="BF39" s="32">
        <v>0.94458762886597936</v>
      </c>
      <c r="BG39" s="32">
        <v>0.82010582010582012</v>
      </c>
      <c r="BH39" s="32">
        <v>0.97560975609756095</v>
      </c>
      <c r="BI39" s="32">
        <v>0.97856242118537196</v>
      </c>
      <c r="BJ39" s="32">
        <v>0.95747422680412375</v>
      </c>
      <c r="BK39" s="32">
        <v>0.92267365661861078</v>
      </c>
      <c r="BL39" s="32">
        <v>0.93427835051546393</v>
      </c>
      <c r="BM39" s="32">
        <v>0.9333274085989901</v>
      </c>
      <c r="BN39" s="32">
        <v>0.95177664974619292</v>
      </c>
      <c r="BO39" s="32">
        <v>0.97984886649874059</v>
      </c>
      <c r="BP39" s="32">
        <v>0.94663278271918683</v>
      </c>
      <c r="BQ39" s="32">
        <v>0.95431472081218272</v>
      </c>
      <c r="BR39" s="32">
        <v>0.97466666666666668</v>
      </c>
      <c r="BS39" s="32">
        <v>0.95843828715365242</v>
      </c>
      <c r="BT39" s="32">
        <v>0.99870633893919791</v>
      </c>
      <c r="BU39" s="32">
        <v>0.96634061607654576</v>
      </c>
      <c r="BV39" s="32">
        <v>0.97331639135959336</v>
      </c>
      <c r="BW39" s="32">
        <v>0.9733502538071066</v>
      </c>
      <c r="BX39" s="32">
        <v>0.97477931904161408</v>
      </c>
      <c r="BY39" s="32">
        <v>0.9949685534591195</v>
      </c>
      <c r="BZ39" s="32">
        <v>0.95685279187817263</v>
      </c>
      <c r="CA39" s="32">
        <v>0.9758883248730964</v>
      </c>
      <c r="CB39" s="32">
        <v>0.9733502538071066</v>
      </c>
      <c r="CC39" s="32">
        <v>0.97464369831797271</v>
      </c>
      <c r="CD39" s="32">
        <v>0.96719160104986879</v>
      </c>
      <c r="CE39" s="32">
        <v>0.9758883248730964</v>
      </c>
      <c r="CF39" s="32">
        <v>0.92791612057667106</v>
      </c>
      <c r="CG39" s="32">
        <v>0.98702983138780809</v>
      </c>
      <c r="CH39" s="32">
        <v>0.97392438070404175</v>
      </c>
      <c r="CI39" s="32">
        <v>0.9898605830164765</v>
      </c>
      <c r="CJ39" s="32">
        <v>0.96954314720812185</v>
      </c>
      <c r="CK39" s="32">
        <v>0.97019342697372646</v>
      </c>
      <c r="CL39" s="32">
        <v>0.97385620915032678</v>
      </c>
      <c r="CM39" s="32">
        <v>0.97139141742522761</v>
      </c>
      <c r="CN39" s="32">
        <v>0.96438356164383565</v>
      </c>
      <c r="CO39" s="32">
        <v>0.99740596627756162</v>
      </c>
      <c r="CP39" s="32">
        <v>0.97769028871391073</v>
      </c>
      <c r="CQ39" s="32">
        <v>0.98445595854922274</v>
      </c>
      <c r="CR39" s="32">
        <v>0.97378768020969853</v>
      </c>
      <c r="CS39" s="32">
        <v>0.97756729742425486</v>
      </c>
      <c r="CT39" s="32">
        <v>0.9790849673202614</v>
      </c>
      <c r="CU39" s="32">
        <v>0.9790849673202614</v>
      </c>
      <c r="CV39" s="32">
        <v>0.97544338335607095</v>
      </c>
      <c r="CW39" s="32">
        <v>0.97066326530612246</v>
      </c>
      <c r="CX39" s="32">
        <v>0.97389033942558745</v>
      </c>
      <c r="CY39" s="32">
        <v>0.98562091503267979</v>
      </c>
      <c r="CZ39" s="32">
        <v>0.98028909329829172</v>
      </c>
      <c r="DA39" s="32">
        <v>0.97772527586561075</v>
      </c>
      <c r="DB39" s="32">
        <v>0.94240837696335078</v>
      </c>
      <c r="DC39" s="32">
        <v>0.97570332480818411</v>
      </c>
      <c r="DD39" s="32">
        <v>0.95418848167539272</v>
      </c>
      <c r="DE39" s="32">
        <v>0.9673202614379085</v>
      </c>
      <c r="DF39" s="32">
        <v>0.98051948051948057</v>
      </c>
      <c r="DG39" s="32">
        <v>0.9704370179948586</v>
      </c>
      <c r="DH39" s="32">
        <v>0.98067010309278346</v>
      </c>
      <c r="DI39" s="32">
        <v>0.96732100664170839</v>
      </c>
      <c r="DJ39" s="32">
        <v>0.96862745098039216</v>
      </c>
      <c r="DK39" s="32">
        <v>0.97251308900523559</v>
      </c>
      <c r="DL39" s="32">
        <v>0.94248366013071894</v>
      </c>
      <c r="DM39" s="32">
        <v>0.97142857142857142</v>
      </c>
      <c r="DN39" s="32">
        <v>0.98039215686274506</v>
      </c>
      <c r="DO39" s="32">
        <v>0.97774869109947649</v>
      </c>
      <c r="DP39" s="32">
        <v>0.97647058823529409</v>
      </c>
      <c r="DQ39" s="32">
        <v>0.96995202967749061</v>
      </c>
    </row>
    <row r="40" spans="2:121" x14ac:dyDescent="0.25">
      <c r="AG40" s="19" t="s">
        <v>103</v>
      </c>
      <c r="AH40" s="32">
        <v>0.84150943396226419</v>
      </c>
      <c r="AI40" s="32">
        <v>0.85161290322580641</v>
      </c>
      <c r="AJ40" s="32">
        <v>0.8025157232704403</v>
      </c>
      <c r="AK40" s="32">
        <v>0.8176100628930818</v>
      </c>
      <c r="AL40" s="32">
        <v>0.86037735849056607</v>
      </c>
      <c r="AM40" s="32">
        <v>0.85933503836317138</v>
      </c>
      <c r="AN40" s="32">
        <v>0.86037735849056607</v>
      </c>
      <c r="AO40" s="32">
        <v>0.84190541124227092</v>
      </c>
      <c r="AP40" s="32">
        <v>0.87483870967741939</v>
      </c>
      <c r="AQ40" s="32">
        <v>0.83899371069182394</v>
      </c>
      <c r="AR40" s="32">
        <v>0.85806451612903223</v>
      </c>
      <c r="AS40" s="32">
        <v>0.86451612903225805</v>
      </c>
      <c r="AT40" s="32">
        <v>0.84898477157360408</v>
      </c>
      <c r="AU40" s="32">
        <v>0.8666666666666667</v>
      </c>
      <c r="AV40" s="32">
        <v>0.83396226415094343</v>
      </c>
      <c r="AW40" s="32">
        <v>0.85514668113167824</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0.79096774193548391</v>
      </c>
      <c r="BG40" s="32">
        <v>0.77032258064516124</v>
      </c>
      <c r="BH40" s="32">
        <v>0.78064516129032258</v>
      </c>
      <c r="BI40" s="32">
        <v>0.82322580645161292</v>
      </c>
      <c r="BJ40" s="32">
        <v>0.76387096774193552</v>
      </c>
      <c r="BK40" s="32">
        <v>0.68</v>
      </c>
      <c r="BL40" s="32">
        <v>0.70709677419354844</v>
      </c>
      <c r="BM40" s="32">
        <v>0.75944700460829495</v>
      </c>
      <c r="BN40" s="32">
        <v>0.83814303638644916</v>
      </c>
      <c r="BO40" s="32">
        <v>0.86064516129032254</v>
      </c>
      <c r="BP40" s="32">
        <v>0.82015306122448983</v>
      </c>
      <c r="BQ40" s="32">
        <v>0.82015306122448983</v>
      </c>
      <c r="BR40" s="32">
        <v>0.82233502538071068</v>
      </c>
      <c r="BS40" s="32">
        <v>0.81091370558375631</v>
      </c>
      <c r="BT40" s="32">
        <v>0.82233502538071068</v>
      </c>
      <c r="BU40" s="32">
        <v>0.82781115378156123</v>
      </c>
      <c r="BV40" s="32">
        <v>0.86459627329192545</v>
      </c>
      <c r="BW40" s="32">
        <v>0.8168130489335006</v>
      </c>
      <c r="BX40" s="32">
        <v>0.85838509316770184</v>
      </c>
      <c r="BY40" s="32">
        <v>0.85962732919254659</v>
      </c>
      <c r="BZ40" s="32">
        <v>0.88833124215809289</v>
      </c>
      <c r="CA40" s="32">
        <v>0.86825595984943538</v>
      </c>
      <c r="CB40" s="32">
        <v>0.86825595984943538</v>
      </c>
      <c r="CC40" s="32">
        <v>0.86060927234894824</v>
      </c>
      <c r="CD40" s="32">
        <v>0.85552763819095479</v>
      </c>
      <c r="CE40" s="32">
        <v>0.85465838509316772</v>
      </c>
      <c r="CF40" s="32">
        <v>0.86557788944723613</v>
      </c>
      <c r="CG40" s="32">
        <v>0.88190954773869346</v>
      </c>
      <c r="CH40" s="32">
        <v>0.85929648241206025</v>
      </c>
      <c r="CI40" s="32">
        <v>0.86086956521739133</v>
      </c>
      <c r="CJ40" s="32">
        <v>0.87749999999999995</v>
      </c>
      <c r="CK40" s="32">
        <v>0.86504850115707199</v>
      </c>
      <c r="CL40" s="32">
        <v>0.85606060606060608</v>
      </c>
      <c r="CM40" s="32">
        <v>0.89593908629441621</v>
      </c>
      <c r="CN40" s="32">
        <v>0.84595959595959591</v>
      </c>
      <c r="CO40" s="32">
        <v>0.85606060606060608</v>
      </c>
      <c r="CP40" s="32">
        <v>0.84595959595959591</v>
      </c>
      <c r="CQ40" s="32">
        <v>0.89720812182741116</v>
      </c>
      <c r="CR40" s="32">
        <v>0.83964646464646464</v>
      </c>
      <c r="CS40" s="32">
        <v>0.86240486811552819</v>
      </c>
      <c r="CT40" s="32">
        <v>0.88331242158092849</v>
      </c>
      <c r="CU40" s="32">
        <v>0.86072772898368888</v>
      </c>
      <c r="CV40" s="32">
        <v>0.87829360100376408</v>
      </c>
      <c r="CW40" s="32">
        <v>0.87703889585947303</v>
      </c>
      <c r="CX40" s="32">
        <v>0.87327478042659978</v>
      </c>
      <c r="CY40" s="32">
        <v>0.87578419071518199</v>
      </c>
      <c r="CZ40" s="32">
        <v>0.86700125470514433</v>
      </c>
      <c r="DA40" s="32">
        <v>0.87363326761068305</v>
      </c>
      <c r="DB40" s="32">
        <v>0.86072772898368888</v>
      </c>
      <c r="DC40" s="32">
        <v>0.88205771643663744</v>
      </c>
      <c r="DD40" s="32">
        <v>0.86323713927227097</v>
      </c>
      <c r="DE40" s="32">
        <v>0.87829360100376408</v>
      </c>
      <c r="DF40" s="32">
        <v>0.88080301129234628</v>
      </c>
      <c r="DG40" s="32">
        <v>0.88331242158092849</v>
      </c>
      <c r="DH40" s="32">
        <v>0.86198243412797992</v>
      </c>
      <c r="DI40" s="32">
        <v>0.87291629324251652</v>
      </c>
      <c r="DJ40" s="32">
        <v>0.83814303638644916</v>
      </c>
      <c r="DK40" s="32">
        <v>0.87829360100376408</v>
      </c>
      <c r="DL40" s="32">
        <v>0.821831869510665</v>
      </c>
      <c r="DM40" s="32">
        <v>0.85194479297365122</v>
      </c>
      <c r="DN40" s="32">
        <v>0.85696361355081552</v>
      </c>
      <c r="DO40" s="32">
        <v>0.87829360100376408</v>
      </c>
      <c r="DP40" s="32">
        <v>0.86825595984943538</v>
      </c>
      <c r="DQ40" s="32">
        <v>0.85624663918264921</v>
      </c>
    </row>
    <row r="41" spans="2:121" x14ac:dyDescent="0.25">
      <c r="AG41" s="19" t="s">
        <v>104</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0.97654417513682568</v>
      </c>
      <c r="BG41" s="32">
        <v>0.92536115569823429</v>
      </c>
      <c r="BH41" s="32">
        <v>0.98988326848249031</v>
      </c>
      <c r="BI41" s="32">
        <v>0.98293250581846392</v>
      </c>
      <c r="BJ41" s="32">
        <v>0.97576231430805316</v>
      </c>
      <c r="BK41" s="32">
        <v>0.92449799196787152</v>
      </c>
      <c r="BL41" s="32">
        <v>0.92965627498001602</v>
      </c>
      <c r="BM41" s="32">
        <v>0.95780538377027935</v>
      </c>
      <c r="BN41" s="32">
        <v>0.98388334612432848</v>
      </c>
      <c r="BO41" s="32">
        <v>0.97211463981409763</v>
      </c>
      <c r="BP41" s="32">
        <v>0.98456790123456794</v>
      </c>
      <c r="BQ41" s="32">
        <v>0.98768283294842185</v>
      </c>
      <c r="BR41" s="32">
        <v>0.99006875477463718</v>
      </c>
      <c r="BS41" s="32">
        <v>0.99153846153846159</v>
      </c>
      <c r="BT41" s="32">
        <v>0.99081163859111787</v>
      </c>
      <c r="BU41" s="32">
        <v>0.98580965357509043</v>
      </c>
      <c r="BV41" s="32">
        <v>0.99070487993803258</v>
      </c>
      <c r="BW41" s="32">
        <v>1</v>
      </c>
      <c r="BX41" s="32">
        <v>0.99083969465648858</v>
      </c>
      <c r="BY41" s="32">
        <v>0.99772036474164139</v>
      </c>
      <c r="BZ41" s="32">
        <v>0.99543031226199541</v>
      </c>
      <c r="CA41" s="32">
        <v>0.9992372234935164</v>
      </c>
      <c r="CB41" s="32">
        <v>0.99696509863429439</v>
      </c>
      <c r="CC41" s="32">
        <v>0.99584251053228123</v>
      </c>
      <c r="CD41" s="32">
        <v>0.97847067557535261</v>
      </c>
      <c r="CE41" s="32">
        <v>0.99772554965883242</v>
      </c>
      <c r="CF41" s="32">
        <v>0.99035608308605338</v>
      </c>
      <c r="CG41" s="32">
        <v>0.9970149253731343</v>
      </c>
      <c r="CH41" s="32">
        <v>0.99188191881918819</v>
      </c>
      <c r="CI41" s="32">
        <v>0.99467275494672758</v>
      </c>
      <c r="CJ41" s="32">
        <v>0.9969558599695586</v>
      </c>
      <c r="CK41" s="32">
        <v>0.99243968106126401</v>
      </c>
      <c r="CL41" s="32">
        <v>0.97329376854599403</v>
      </c>
      <c r="CM41" s="32">
        <v>0.98354525056095732</v>
      </c>
      <c r="CN41" s="32">
        <v>0.98509687034277194</v>
      </c>
      <c r="CO41" s="32">
        <v>0.9985283296541575</v>
      </c>
      <c r="CP41" s="32">
        <v>0.98676470588235299</v>
      </c>
      <c r="CQ41" s="32">
        <v>0.99554565701559017</v>
      </c>
      <c r="CR41" s="32">
        <v>0.98230088495575218</v>
      </c>
      <c r="CS41" s="32">
        <v>0.9864393524225108</v>
      </c>
      <c r="CT41" s="32">
        <v>0.97325408618127784</v>
      </c>
      <c r="CU41" s="32">
        <v>0.9948642699926632</v>
      </c>
      <c r="CV41" s="32">
        <v>0.97023809523809523</v>
      </c>
      <c r="CW41" s="32">
        <v>0.99401197604790414</v>
      </c>
      <c r="CX41" s="32">
        <v>0.97928994082840237</v>
      </c>
      <c r="CY41" s="32">
        <v>0.99852398523985242</v>
      </c>
      <c r="CZ41" s="32">
        <v>0.99193548387096775</v>
      </c>
      <c r="DA41" s="32">
        <v>0.98601683391416617</v>
      </c>
      <c r="DB41" s="32">
        <v>0.95976154992548435</v>
      </c>
      <c r="DC41" s="32">
        <v>0.99925650557620815</v>
      </c>
      <c r="DD41" s="32">
        <v>0.97842261904761907</v>
      </c>
      <c r="DE41" s="32">
        <v>0.99256505576208176</v>
      </c>
      <c r="DF41" s="32">
        <v>0.99557195571955714</v>
      </c>
      <c r="DG41" s="32">
        <v>0.9970326409495549</v>
      </c>
      <c r="DH41" s="32">
        <v>0.99484536082474229</v>
      </c>
      <c r="DI41" s="32">
        <v>0.98820795540074957</v>
      </c>
      <c r="DJ41" s="32">
        <v>0.98068350668647841</v>
      </c>
      <c r="DK41" s="32">
        <v>0.99556868537666177</v>
      </c>
      <c r="DL41" s="32">
        <v>0.97617274758004469</v>
      </c>
      <c r="DM41" s="32">
        <v>0.98889711324944485</v>
      </c>
      <c r="DN41" s="32">
        <v>0.99113082039911304</v>
      </c>
      <c r="DO41" s="32">
        <v>0.99408721359940877</v>
      </c>
      <c r="DP41" s="32">
        <v>0.98672566371681414</v>
      </c>
      <c r="DQ41" s="32">
        <v>0.98760939294399519</v>
      </c>
    </row>
    <row r="42" spans="2:121" x14ac:dyDescent="0.25">
      <c r="AG42" s="19" t="s">
        <v>105</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0.92058228134239306</v>
      </c>
      <c r="BF42" s="32">
        <v>0.82822085889570551</v>
      </c>
      <c r="BG42" s="32">
        <v>0.85344827586206895</v>
      </c>
      <c r="BH42" s="32">
        <v>0.85276073619631898</v>
      </c>
      <c r="BI42" s="32">
        <v>0.86956521739130432</v>
      </c>
      <c r="BJ42" s="32">
        <v>0.8404907975460123</v>
      </c>
      <c r="BK42" s="32">
        <v>0.72413793103448276</v>
      </c>
      <c r="BL42" s="32">
        <v>0.88612836438923392</v>
      </c>
      <c r="BM42" s="32">
        <v>0.83639316875930381</v>
      </c>
      <c r="BN42" s="32">
        <v>0.89233954451345754</v>
      </c>
      <c r="BO42" s="32">
        <v>0.85507246376811596</v>
      </c>
      <c r="BP42" s="32">
        <v>0.92339544513457561</v>
      </c>
      <c r="BQ42" s="32">
        <v>0.95510204081632655</v>
      </c>
      <c r="BR42" s="32">
        <v>0.86956521739130432</v>
      </c>
      <c r="BS42" s="32">
        <v>0.88819875776397517</v>
      </c>
      <c r="BT42" s="32">
        <v>0.87991718426501031</v>
      </c>
      <c r="BU42" s="32">
        <v>0.89479866480753778</v>
      </c>
      <c r="BV42" s="32">
        <v>0.94017094017094016</v>
      </c>
      <c r="BW42" s="32">
        <v>0.97463002114164909</v>
      </c>
      <c r="BX42" s="32">
        <v>1</v>
      </c>
      <c r="BY42" s="32">
        <v>0.99186991869918695</v>
      </c>
      <c r="BZ42" s="32">
        <v>0.93162393162393164</v>
      </c>
      <c r="CA42" s="32">
        <v>0.99122807017543857</v>
      </c>
      <c r="CB42" s="32">
        <v>0.98901098901098905</v>
      </c>
      <c r="CC42" s="32">
        <v>0.97407626726030505</v>
      </c>
      <c r="CD42" s="32">
        <v>0.94605809128630702</v>
      </c>
      <c r="CE42" s="32">
        <v>0.98594377510040165</v>
      </c>
      <c r="CF42" s="32">
        <v>0.95850622406639008</v>
      </c>
      <c r="CG42" s="32">
        <v>0.98155737704918034</v>
      </c>
      <c r="CH42" s="32">
        <v>0.95257731958762881</v>
      </c>
      <c r="CI42" s="32">
        <v>0.95748987854251011</v>
      </c>
      <c r="CJ42" s="32">
        <v>0.96296296296296291</v>
      </c>
      <c r="CK42" s="32">
        <v>0.96358508979934021</v>
      </c>
      <c r="CL42" s="32">
        <v>0.90062111801242239</v>
      </c>
      <c r="CM42" s="32">
        <v>0.96120689655172409</v>
      </c>
      <c r="CN42" s="32">
        <v>0.93581780538302273</v>
      </c>
      <c r="CO42" s="32">
        <v>0.98969072164948457</v>
      </c>
      <c r="CP42" s="32">
        <v>0.96976241900647953</v>
      </c>
      <c r="CQ42" s="32">
        <v>0.96458333333333335</v>
      </c>
      <c r="CR42" s="32">
        <v>0.95032397408207347</v>
      </c>
      <c r="CS42" s="32">
        <v>0.95314375257407724</v>
      </c>
      <c r="CT42" s="32">
        <v>0.89958158995815896</v>
      </c>
      <c r="CU42" s="32">
        <v>0.98367346938775513</v>
      </c>
      <c r="CV42" s="32">
        <v>0.92259414225941427</v>
      </c>
      <c r="CW42" s="32">
        <v>0.98117154811715479</v>
      </c>
      <c r="CX42" s="32">
        <v>0.95815899581589958</v>
      </c>
      <c r="CY42" s="32">
        <v>0.97137014314928427</v>
      </c>
      <c r="CZ42" s="32">
        <v>0.97142857142857142</v>
      </c>
      <c r="DA42" s="32">
        <v>0.95542549430231982</v>
      </c>
      <c r="DB42" s="32">
        <v>0.91428571428571426</v>
      </c>
      <c r="DC42" s="32">
        <v>0.98969072164948457</v>
      </c>
      <c r="DD42" s="32">
        <v>0.95510204081632655</v>
      </c>
      <c r="DE42" s="32">
        <v>0.96202531645569622</v>
      </c>
      <c r="DF42" s="32">
        <v>1</v>
      </c>
      <c r="DG42" s="32">
        <v>0.97357723577235777</v>
      </c>
      <c r="DH42" s="32">
        <v>0.95510204081632655</v>
      </c>
      <c r="DI42" s="32">
        <v>0.96425472425655812</v>
      </c>
      <c r="DJ42" s="32">
        <v>0.86842105263157898</v>
      </c>
      <c r="DK42" s="32">
        <v>0.94303797468354433</v>
      </c>
      <c r="DL42" s="32">
        <v>0.93421052631578949</v>
      </c>
      <c r="DM42" s="32">
        <v>0.9652173913043478</v>
      </c>
      <c r="DN42" s="32">
        <v>0.94335511982570808</v>
      </c>
      <c r="DO42" s="32">
        <v>0.97468354430379744</v>
      </c>
      <c r="DP42" s="32">
        <v>0.94703389830508478</v>
      </c>
      <c r="DQ42" s="32">
        <v>0.93942278676712143</v>
      </c>
    </row>
    <row r="43" spans="2:121" x14ac:dyDescent="0.25">
      <c r="AG43" s="19" t="s">
        <v>106</v>
      </c>
      <c r="AH43" s="32">
        <v>0.97756410256410253</v>
      </c>
      <c r="AI43" s="32">
        <v>0.98076923076923073</v>
      </c>
      <c r="AJ43" s="32">
        <v>0.96794871794871795</v>
      </c>
      <c r="AK43" s="32">
        <v>0.97756410256410253</v>
      </c>
      <c r="AL43" s="32">
        <v>0.96474358974358976</v>
      </c>
      <c r="AM43" s="32">
        <v>0.97435897435897434</v>
      </c>
      <c r="AN43" s="32">
        <v>0.97115384615384615</v>
      </c>
      <c r="AO43" s="32">
        <v>0.97344322344322332</v>
      </c>
      <c r="AP43" s="32">
        <v>0.96474358974358976</v>
      </c>
      <c r="AQ43" s="32">
        <v>0.97115384615384615</v>
      </c>
      <c r="AR43" s="32">
        <v>0.97115384615384615</v>
      </c>
      <c r="AS43" s="32">
        <v>0.97115384615384615</v>
      </c>
      <c r="AT43" s="32">
        <v>0.97756410256410253</v>
      </c>
      <c r="AU43" s="32">
        <v>0.96474358974358976</v>
      </c>
      <c r="AV43" s="32">
        <v>0.98076923076923073</v>
      </c>
      <c r="AW43" s="32">
        <v>0.9716117216117216</v>
      </c>
      <c r="AX43" s="32">
        <v>0.9391025641025641</v>
      </c>
      <c r="AY43" s="32">
        <v>0.98717948717948723</v>
      </c>
      <c r="AZ43" s="32">
        <v>0.94871794871794868</v>
      </c>
      <c r="BA43" s="32">
        <v>0.97435897435897434</v>
      </c>
      <c r="BB43" s="32">
        <v>0.97756410256410253</v>
      </c>
      <c r="BC43" s="32">
        <v>0.97756410256410253</v>
      </c>
      <c r="BD43" s="32">
        <v>0.97756410256410253</v>
      </c>
      <c r="BE43" s="32">
        <v>0.96886446886446875</v>
      </c>
      <c r="BF43" s="32">
        <v>0.94871794871794868</v>
      </c>
      <c r="BG43" s="32">
        <v>0.88782051282051277</v>
      </c>
      <c r="BH43" s="32">
        <v>0.97115384615384615</v>
      </c>
      <c r="BI43" s="32">
        <v>0.97756410256410253</v>
      </c>
      <c r="BJ43" s="32">
        <v>0.98397435897435892</v>
      </c>
      <c r="BK43" s="32">
        <v>0.90705128205128205</v>
      </c>
      <c r="BL43" s="32">
        <v>0.94871794871794868</v>
      </c>
      <c r="BM43" s="32">
        <v>0.94642857142857129</v>
      </c>
      <c r="BN43" s="32">
        <v>0.99358974358974361</v>
      </c>
      <c r="BO43" s="32">
        <v>0.9358974358974359</v>
      </c>
      <c r="BP43" s="32">
        <v>0.97435897435897434</v>
      </c>
      <c r="BQ43" s="32">
        <v>0.98397435897435892</v>
      </c>
      <c r="BR43" s="32">
        <v>0.98717948717948723</v>
      </c>
      <c r="BS43" s="32">
        <v>0.94871794871794868</v>
      </c>
      <c r="BT43" s="32">
        <v>0.99358974358974361</v>
      </c>
      <c r="BU43" s="32">
        <v>0.97390109890109888</v>
      </c>
      <c r="BV43" s="32">
        <v>0.95015576323987538</v>
      </c>
      <c r="BW43" s="32">
        <v>0.98397435897435892</v>
      </c>
      <c r="BX43" s="32">
        <v>0.95638629283489096</v>
      </c>
      <c r="BY43" s="32">
        <v>0.97507788161993769</v>
      </c>
      <c r="BZ43" s="32">
        <v>0.95950155763239875</v>
      </c>
      <c r="CA43" s="32">
        <v>0.9719626168224299</v>
      </c>
      <c r="CB43" s="32">
        <v>0.98442367601246106</v>
      </c>
      <c r="CC43" s="32">
        <v>0.96878316387662178</v>
      </c>
      <c r="CD43" s="32">
        <v>0.93865030674846628</v>
      </c>
      <c r="CE43" s="32">
        <v>0.88957055214723924</v>
      </c>
      <c r="CF43" s="32">
        <v>0.95398773006134974</v>
      </c>
      <c r="CG43" s="32">
        <v>0.94785276073619629</v>
      </c>
      <c r="CH43" s="32">
        <v>0.97239263803680986</v>
      </c>
      <c r="CI43" s="32">
        <v>0.93865030674846628</v>
      </c>
      <c r="CJ43" s="32">
        <v>0.98773006134969321</v>
      </c>
      <c r="CK43" s="32">
        <v>0.94697633654688862</v>
      </c>
      <c r="CL43" s="32">
        <v>0.97239263803680986</v>
      </c>
      <c r="CM43" s="32">
        <v>0.98466257668711654</v>
      </c>
      <c r="CN43" s="32">
        <v>0.9785276073619632</v>
      </c>
      <c r="CO43" s="32">
        <v>0.98159509202453987</v>
      </c>
      <c r="CP43" s="32">
        <v>0.99079754601226999</v>
      </c>
      <c r="CQ43" s="32">
        <v>0.96012269938650308</v>
      </c>
      <c r="CR43" s="32">
        <v>0.97546012269938653</v>
      </c>
      <c r="CS43" s="32">
        <v>0.97765118317265554</v>
      </c>
      <c r="CT43" s="32">
        <v>0.92638036809815949</v>
      </c>
      <c r="CU43" s="32">
        <v>0.99386503067484666</v>
      </c>
      <c r="CV43" s="32">
        <v>0.94171779141104295</v>
      </c>
      <c r="CW43" s="32">
        <v>0.98159509202453987</v>
      </c>
      <c r="CX43" s="32">
        <v>0.93558282208588961</v>
      </c>
      <c r="CY43" s="32">
        <v>0.98773006134969321</v>
      </c>
      <c r="CZ43" s="32">
        <v>0.9785276073619632</v>
      </c>
      <c r="DA43" s="32">
        <v>0.96362839614373363</v>
      </c>
      <c r="DB43" s="32">
        <v>0.98136645962732916</v>
      </c>
      <c r="DC43" s="32">
        <v>0.99386503067484666</v>
      </c>
      <c r="DD43" s="32">
        <v>0.98136645962732916</v>
      </c>
      <c r="DE43" s="32">
        <v>0.98136645962732916</v>
      </c>
      <c r="DF43" s="32">
        <v>0.99378881987577639</v>
      </c>
      <c r="DG43" s="32">
        <v>1</v>
      </c>
      <c r="DH43" s="32">
        <v>0.98757763975155277</v>
      </c>
      <c r="DI43" s="32">
        <v>0.98847583845488052</v>
      </c>
      <c r="DJ43" s="32">
        <v>0.94720496894409933</v>
      </c>
      <c r="DK43" s="32">
        <v>0.99689440993788825</v>
      </c>
      <c r="DL43" s="32">
        <v>0.93167701863354035</v>
      </c>
      <c r="DM43" s="32">
        <v>0.98447204968944102</v>
      </c>
      <c r="DN43" s="32">
        <v>0.97515527950310554</v>
      </c>
      <c r="DO43" s="32">
        <v>0.99378881987577639</v>
      </c>
      <c r="DP43" s="32">
        <v>0.98757763975155277</v>
      </c>
      <c r="DQ43" s="32">
        <v>0.97382431233362909</v>
      </c>
    </row>
    <row r="44" spans="2:121" x14ac:dyDescent="0.25">
      <c r="AG44" s="19" t="s">
        <v>107</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0.88913043478260867</v>
      </c>
      <c r="BG44" s="32">
        <v>0.75711159737417943</v>
      </c>
      <c r="BH44" s="32">
        <v>0.90032502708559048</v>
      </c>
      <c r="BI44" s="32">
        <v>0.93527508090614886</v>
      </c>
      <c r="BJ44" s="32">
        <v>0.90336590662323557</v>
      </c>
      <c r="BK44" s="32">
        <v>0.73799126637554591</v>
      </c>
      <c r="BL44" s="32">
        <v>0.75</v>
      </c>
      <c r="BM44" s="32">
        <v>0.83902847330675834</v>
      </c>
      <c r="BN44" s="32">
        <v>0.94204425711275031</v>
      </c>
      <c r="BO44" s="32">
        <v>0.93419633225458465</v>
      </c>
      <c r="BP44" s="32">
        <v>0.94637223974763407</v>
      </c>
      <c r="BQ44" s="32">
        <v>0.94123819517313745</v>
      </c>
      <c r="BR44" s="32">
        <v>0.95983086680761098</v>
      </c>
      <c r="BS44" s="32">
        <v>0.90075512405609492</v>
      </c>
      <c r="BT44" s="32">
        <v>0.94855305466237938</v>
      </c>
      <c r="BU44" s="32">
        <v>0.93899858140202752</v>
      </c>
      <c r="BV44" s="32">
        <v>0.96569646569646572</v>
      </c>
      <c r="BW44" s="32">
        <v>0.95292887029288698</v>
      </c>
      <c r="BX44" s="32">
        <v>0.95248152059134106</v>
      </c>
      <c r="BY44" s="32">
        <v>0.94825765575501586</v>
      </c>
      <c r="BZ44" s="32">
        <v>0.98138572905894517</v>
      </c>
      <c r="CA44" s="32">
        <v>0.93200836820083677</v>
      </c>
      <c r="CB44" s="32">
        <v>0.98045267489711929</v>
      </c>
      <c r="CC44" s="32">
        <v>0.95903018349894442</v>
      </c>
      <c r="CD44" s="32">
        <v>0.93528183716075153</v>
      </c>
      <c r="CE44" s="32">
        <v>0.95178197064989523</v>
      </c>
      <c r="CF44" s="32">
        <v>0.92486772486772484</v>
      </c>
      <c r="CG44" s="32">
        <v>0.92430703624733479</v>
      </c>
      <c r="CH44" s="32">
        <v>0.93429158110882959</v>
      </c>
      <c r="CI44" s="32">
        <v>0.94264859228362874</v>
      </c>
      <c r="CJ44" s="32">
        <v>0.94285714285714284</v>
      </c>
      <c r="CK44" s="32">
        <v>0.93657655502504389</v>
      </c>
      <c r="CL44" s="32">
        <v>0.89915074309978771</v>
      </c>
      <c r="CM44" s="32">
        <v>0.92372881355932202</v>
      </c>
      <c r="CN44" s="32">
        <v>0.92643923240938164</v>
      </c>
      <c r="CO44" s="32">
        <v>0.94179894179894175</v>
      </c>
      <c r="CP44" s="32">
        <v>0.94508975712777188</v>
      </c>
      <c r="CQ44" s="32">
        <v>0.90486486486486484</v>
      </c>
      <c r="CR44" s="32">
        <v>0.93517534537725822</v>
      </c>
      <c r="CS44" s="32">
        <v>0.92517824260533243</v>
      </c>
      <c r="CT44" s="32">
        <v>0.92430703624733479</v>
      </c>
      <c r="CU44" s="32">
        <v>0.94514767932489452</v>
      </c>
      <c r="CV44" s="32">
        <v>0.93783494105037513</v>
      </c>
      <c r="CW44" s="32">
        <v>0.95642933049946866</v>
      </c>
      <c r="CX44" s="32">
        <v>0.94105263157894736</v>
      </c>
      <c r="CY44" s="32">
        <v>0.95468914646996839</v>
      </c>
      <c r="CZ44" s="32">
        <v>0.96972860125260962</v>
      </c>
      <c r="DA44" s="32">
        <v>0.9470270523462283</v>
      </c>
      <c r="DB44" s="32">
        <v>0.95283018867924529</v>
      </c>
      <c r="DC44" s="32">
        <v>0.94514767932489452</v>
      </c>
      <c r="DD44" s="32">
        <v>0.94979079497907948</v>
      </c>
      <c r="DE44" s="32">
        <v>0.94392523364485981</v>
      </c>
      <c r="DF44" s="32">
        <v>0.94813278008298751</v>
      </c>
      <c r="DG44" s="32">
        <v>0.95564941921858504</v>
      </c>
      <c r="DH44" s="32">
        <v>0.94989561586638827</v>
      </c>
      <c r="DI44" s="32">
        <v>0.94933881597086278</v>
      </c>
      <c r="DJ44" s="32">
        <v>0.93527508090614886</v>
      </c>
      <c r="DK44" s="32">
        <v>0.95057833859095686</v>
      </c>
      <c r="DL44" s="32">
        <v>0.932475884244373</v>
      </c>
      <c r="DM44" s="32">
        <v>0.92422625400213443</v>
      </c>
      <c r="DN44" s="32">
        <v>0.95268138801261826</v>
      </c>
      <c r="DO44" s="32">
        <v>0.94318181818181823</v>
      </c>
      <c r="DP44" s="32">
        <v>0.94270833333333337</v>
      </c>
      <c r="DQ44" s="32">
        <v>0.94016101389591189</v>
      </c>
    </row>
    <row r="45" spans="2:121" x14ac:dyDescent="0.25">
      <c r="AG45" s="19" t="s">
        <v>108</v>
      </c>
      <c r="AH45" s="32">
        <v>0.953307392996109</v>
      </c>
      <c r="AI45" s="32">
        <v>0.9609375</v>
      </c>
      <c r="AJ45" s="32">
        <v>0.95419847328244278</v>
      </c>
      <c r="AK45" s="32">
        <v>0.95402298850574707</v>
      </c>
      <c r="AL45" s="32">
        <v>0.95849056603773586</v>
      </c>
      <c r="AM45" s="32">
        <v>0.9653846153846154</v>
      </c>
      <c r="AN45" s="32">
        <v>0.95849802371541504</v>
      </c>
      <c r="AO45" s="32">
        <v>0.95783422284600928</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0.951096573058967</v>
      </c>
      <c r="BF45" s="32">
        <v>0.91844660194174754</v>
      </c>
      <c r="BG45" s="32">
        <v>0.92307692307692313</v>
      </c>
      <c r="BH45" s="32">
        <v>0.93083003952569165</v>
      </c>
      <c r="BI45" s="32">
        <v>0.93346379647749511</v>
      </c>
      <c r="BJ45" s="32">
        <v>0.89922480620155043</v>
      </c>
      <c r="BK45" s="32">
        <v>0.81873727087576376</v>
      </c>
      <c r="BL45" s="32">
        <v>0.84738955823293172</v>
      </c>
      <c r="BM45" s="32">
        <v>0.8958812851903003</v>
      </c>
      <c r="BN45" s="32">
        <v>0.9492481203007519</v>
      </c>
      <c r="BO45" s="32">
        <v>0.96190476190476193</v>
      </c>
      <c r="BP45" s="32">
        <v>0.96131528046421666</v>
      </c>
      <c r="BQ45" s="32">
        <v>0.94003868471953578</v>
      </c>
      <c r="BR45" s="32">
        <v>0.96421845574387943</v>
      </c>
      <c r="BS45" s="32">
        <v>0.94163424124513617</v>
      </c>
      <c r="BT45" s="32">
        <v>0.97297297297297303</v>
      </c>
      <c r="BU45" s="32">
        <v>0.95590464533589359</v>
      </c>
      <c r="BV45" s="32">
        <v>0.95085066162570886</v>
      </c>
      <c r="BW45" s="32">
        <v>0.96138996138996136</v>
      </c>
      <c r="BX45" s="32">
        <v>0.94296577946768056</v>
      </c>
      <c r="BY45" s="32">
        <v>0.96268656716417911</v>
      </c>
      <c r="BZ45" s="32">
        <v>0.96564885496183206</v>
      </c>
      <c r="CA45" s="32">
        <v>0.93904761904761902</v>
      </c>
      <c r="CB45" s="32">
        <v>0.94676806083650189</v>
      </c>
      <c r="CC45" s="32">
        <v>0.95276535778478333</v>
      </c>
      <c r="CD45" s="32">
        <v>0.97047970479704793</v>
      </c>
      <c r="CE45" s="32">
        <v>0.97378277153558057</v>
      </c>
      <c r="CF45" s="32">
        <v>0.97180451127819545</v>
      </c>
      <c r="CG45" s="32">
        <v>0.96834264432029793</v>
      </c>
      <c r="CH45" s="32">
        <v>0.95402298850574707</v>
      </c>
      <c r="CI45" s="32">
        <v>0.97020484171322163</v>
      </c>
      <c r="CJ45" s="32">
        <v>0.95525291828793779</v>
      </c>
      <c r="CK45" s="32">
        <v>0.96627005434828994</v>
      </c>
      <c r="CL45" s="32">
        <v>0.97328244274809161</v>
      </c>
      <c r="CM45" s="32">
        <v>0.97560975609756095</v>
      </c>
      <c r="CN45" s="32">
        <v>0.94497153700189751</v>
      </c>
      <c r="CO45" s="32">
        <v>0.95309568480300189</v>
      </c>
      <c r="CP45" s="32">
        <v>0.9678638941398866</v>
      </c>
      <c r="CQ45" s="32">
        <v>0.95948434622467771</v>
      </c>
      <c r="CR45" s="32">
        <v>0.96886446886446886</v>
      </c>
      <c r="CS45" s="32">
        <v>0.96331030426851216</v>
      </c>
      <c r="CT45" s="32">
        <v>0.9703153988868275</v>
      </c>
      <c r="CU45" s="32">
        <v>0.96816479400749067</v>
      </c>
      <c r="CV45" s="32">
        <v>0.94040968342644315</v>
      </c>
      <c r="CW45" s="32">
        <v>0.9678638941398866</v>
      </c>
      <c r="CX45" s="32">
        <v>0.95588235294117652</v>
      </c>
      <c r="CY45" s="32">
        <v>0.97026022304832715</v>
      </c>
      <c r="CZ45" s="32">
        <v>0.95480225988700562</v>
      </c>
      <c r="DA45" s="32">
        <v>0.96109980090530822</v>
      </c>
      <c r="DB45" s="32">
        <v>0.95265151515151514</v>
      </c>
      <c r="DC45" s="32">
        <v>0.96576576576576578</v>
      </c>
      <c r="DD45" s="32">
        <v>0.94833948339483398</v>
      </c>
      <c r="DE45" s="32">
        <v>0.97407407407407409</v>
      </c>
      <c r="DF45" s="32">
        <v>0.94746716697936206</v>
      </c>
      <c r="DG45" s="32">
        <v>0.95943562610229272</v>
      </c>
      <c r="DH45" s="32">
        <v>0.95772058823529416</v>
      </c>
      <c r="DI45" s="32">
        <v>0.95792203138616261</v>
      </c>
      <c r="DJ45" s="32">
        <v>0.96380952380952378</v>
      </c>
      <c r="DK45" s="32">
        <v>0.95870736086175945</v>
      </c>
      <c r="DL45" s="32">
        <v>0.95910780669144979</v>
      </c>
      <c r="DM45" s="32">
        <v>0.93950850661625707</v>
      </c>
      <c r="DN45" s="32">
        <v>0.97416974169741699</v>
      </c>
      <c r="DO45" s="32">
        <v>0.96727272727272728</v>
      </c>
      <c r="DP45" s="32">
        <v>0.96570397111913353</v>
      </c>
      <c r="DQ45" s="32">
        <v>0.96118280543832413</v>
      </c>
    </row>
    <row r="46" spans="2:121" x14ac:dyDescent="0.25">
      <c r="AG46" s="19" t="s">
        <v>109</v>
      </c>
      <c r="AH46" s="32">
        <v>0.96895213454075035</v>
      </c>
      <c r="AI46" s="32">
        <v>0.92792792792792789</v>
      </c>
      <c r="AJ46" s="32">
        <v>0.96382428940568476</v>
      </c>
      <c r="AK46" s="32">
        <v>0.9214929214929215</v>
      </c>
      <c r="AL46" s="32">
        <v>0.93966623876765087</v>
      </c>
      <c r="AM46" s="32">
        <v>0.92573623559539053</v>
      </c>
      <c r="AN46" s="32">
        <v>0.9377431906614786</v>
      </c>
      <c r="AO46" s="32">
        <v>0.94076327691311501</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0.76196636481241919</v>
      </c>
      <c r="BG46" s="32">
        <v>0.69752281616688394</v>
      </c>
      <c r="BH46" s="32">
        <v>0.76923076923076927</v>
      </c>
      <c r="BI46" s="32">
        <v>0.77966101694915257</v>
      </c>
      <c r="BJ46" s="32">
        <v>0.7567567567567568</v>
      </c>
      <c r="BK46" s="32">
        <v>0.69752281616688394</v>
      </c>
      <c r="BL46" s="32">
        <v>0.72229465449804431</v>
      </c>
      <c r="BM46" s="32">
        <v>0.74070788494012996</v>
      </c>
      <c r="BN46" s="32">
        <v>0.83572359843546284</v>
      </c>
      <c r="BO46" s="32">
        <v>0.86571056062581486</v>
      </c>
      <c r="BP46" s="32">
        <v>0.88396349413298569</v>
      </c>
      <c r="BQ46" s="32">
        <v>0.85381630012936616</v>
      </c>
      <c r="BR46" s="32">
        <v>0.8826597131681877</v>
      </c>
      <c r="BS46" s="32">
        <v>0.83050847457627119</v>
      </c>
      <c r="BT46" s="32">
        <v>0.85919165580182533</v>
      </c>
      <c r="BU46" s="32">
        <v>0.85879625669570203</v>
      </c>
      <c r="BV46" s="32">
        <v>0.91395045632333771</v>
      </c>
      <c r="BW46" s="32">
        <v>0.9029754204398448</v>
      </c>
      <c r="BX46" s="32">
        <v>0.88526727509778358</v>
      </c>
      <c r="BY46" s="32">
        <v>0.90476190476190477</v>
      </c>
      <c r="BZ46" s="32">
        <v>0.92177314211212513</v>
      </c>
      <c r="CA46" s="32">
        <v>0.89780077619663645</v>
      </c>
      <c r="CB46" s="32">
        <v>0.953125</v>
      </c>
      <c r="CC46" s="32">
        <v>0.9113791392759476</v>
      </c>
      <c r="CD46" s="32">
        <v>0.89003880983182404</v>
      </c>
      <c r="CE46" s="32">
        <v>0.92101910828025479</v>
      </c>
      <c r="CF46" s="32">
        <v>0.8848641655886158</v>
      </c>
      <c r="CG46" s="32">
        <v>0.89780077619663645</v>
      </c>
      <c r="CH46" s="32">
        <v>0.92921492921492921</v>
      </c>
      <c r="CI46" s="32">
        <v>0.86175710594315247</v>
      </c>
      <c r="CJ46" s="32">
        <v>0.92792792792792789</v>
      </c>
      <c r="CK46" s="32">
        <v>0.90180326042619163</v>
      </c>
      <c r="CL46" s="32">
        <v>0.85769728331177231</v>
      </c>
      <c r="CM46" s="32">
        <v>0.92367399741267786</v>
      </c>
      <c r="CN46" s="32">
        <v>0.84864165588615781</v>
      </c>
      <c r="CO46" s="32">
        <v>0.86287192755498054</v>
      </c>
      <c r="CP46" s="32">
        <v>0.93103448275862066</v>
      </c>
      <c r="CQ46" s="32">
        <v>0.92189500640204869</v>
      </c>
      <c r="CR46" s="32">
        <v>0.94252873563218387</v>
      </c>
      <c r="CS46" s="32">
        <v>0.89833472699406314</v>
      </c>
      <c r="CT46" s="32">
        <v>0.88098318240620954</v>
      </c>
      <c r="CU46" s="32">
        <v>0.87628865979381443</v>
      </c>
      <c r="CV46" s="32">
        <v>0.87063389391979307</v>
      </c>
      <c r="CW46" s="32">
        <v>0.88615782664941789</v>
      </c>
      <c r="CX46" s="32">
        <v>0.9120310478654593</v>
      </c>
      <c r="CY46" s="32">
        <v>0.85696040868454659</v>
      </c>
      <c r="CZ46" s="32">
        <v>0.90243902439024393</v>
      </c>
      <c r="DA46" s="32">
        <v>0.88364200624421207</v>
      </c>
      <c r="DB46" s="32">
        <v>0.90038809831824063</v>
      </c>
      <c r="DC46" s="32">
        <v>0.92626131953428203</v>
      </c>
      <c r="DD46" s="32">
        <v>0.83958602846054331</v>
      </c>
      <c r="DE46" s="32">
        <v>0.86157826649417857</v>
      </c>
      <c r="DF46" s="32">
        <v>0.93822393822393824</v>
      </c>
      <c r="DG46" s="32">
        <v>0.92792792792792789</v>
      </c>
      <c r="DH46" s="32">
        <v>0.94465894465894462</v>
      </c>
      <c r="DI46" s="32">
        <v>0.90551778908829361</v>
      </c>
      <c r="DJ46" s="32">
        <v>0.86416558861578263</v>
      </c>
      <c r="DK46" s="32">
        <v>0.9073359073359073</v>
      </c>
      <c r="DL46" s="32">
        <v>0.83333333333333337</v>
      </c>
      <c r="DM46" s="32">
        <v>0.8318240620957309</v>
      </c>
      <c r="DN46" s="32">
        <v>0.89858793324775355</v>
      </c>
      <c r="DO46" s="32">
        <v>0.89272030651340994</v>
      </c>
      <c r="DP46" s="32">
        <v>0.90243902439024393</v>
      </c>
      <c r="DQ46" s="32">
        <v>0.87577230793316585</v>
      </c>
    </row>
    <row r="47" spans="2:121" x14ac:dyDescent="0.25">
      <c r="AG47" s="19" t="s">
        <v>110</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0.89878702112380504</v>
      </c>
      <c r="AX47" s="32">
        <v>0.83193277310924374</v>
      </c>
      <c r="AY47" s="32">
        <v>0.92032967032967028</v>
      </c>
      <c r="AZ47" s="32">
        <v>0.81054131054131051</v>
      </c>
      <c r="BA47" s="32">
        <v>0.83690987124463523</v>
      </c>
      <c r="BB47" s="32">
        <v>0.90871369294605808</v>
      </c>
      <c r="BC47" s="32">
        <v>0.92391304347826086</v>
      </c>
      <c r="BD47" s="32">
        <v>0.92382271468144039</v>
      </c>
      <c r="BE47" s="32">
        <v>0.8794518680472313</v>
      </c>
      <c r="BF47" s="32">
        <v>0.86338028169014081</v>
      </c>
      <c r="BG47" s="32">
        <v>0.72568940493468792</v>
      </c>
      <c r="BH47" s="32">
        <v>0.88326300984528827</v>
      </c>
      <c r="BI47" s="32">
        <v>0.91086350974930363</v>
      </c>
      <c r="BJ47" s="32">
        <v>0.85895627644569816</v>
      </c>
      <c r="BK47" s="32">
        <v>0.77553956834532378</v>
      </c>
      <c r="BL47" s="32">
        <v>0.81556195965417866</v>
      </c>
      <c r="BM47" s="32">
        <v>0.83332200152351732</v>
      </c>
      <c r="BN47" s="32">
        <v>0.90054495912806543</v>
      </c>
      <c r="BO47" s="32">
        <v>0.88178025034770513</v>
      </c>
      <c r="BP47" s="32">
        <v>0.92328767123287669</v>
      </c>
      <c r="BQ47" s="32">
        <v>0.92866941015089166</v>
      </c>
      <c r="BR47" s="32">
        <v>0.94383561643835612</v>
      </c>
      <c r="BS47" s="32">
        <v>0.92032967032967028</v>
      </c>
      <c r="BT47" s="32">
        <v>0.9475138121546961</v>
      </c>
      <c r="BU47" s="32">
        <v>0.92085162711175172</v>
      </c>
      <c r="BV47" s="32">
        <v>0.90437158469945356</v>
      </c>
      <c r="BW47" s="32">
        <v>0.948509485094851</v>
      </c>
      <c r="BX47" s="32">
        <v>0.9147180192572214</v>
      </c>
      <c r="BY47" s="32">
        <v>0.94347240915208619</v>
      </c>
      <c r="BZ47" s="32">
        <v>0.9244505494505495</v>
      </c>
      <c r="CA47" s="32">
        <v>0.94864864864864862</v>
      </c>
      <c r="CB47" s="32">
        <v>0.922237380627558</v>
      </c>
      <c r="CC47" s="32">
        <v>0.9294868681329097</v>
      </c>
      <c r="CD47" s="32">
        <v>0.87854251012145745</v>
      </c>
      <c r="CE47" s="32">
        <v>0.94736842105263153</v>
      </c>
      <c r="CF47" s="32">
        <v>0.86363636363636365</v>
      </c>
      <c r="CG47" s="32">
        <v>0.89972527472527475</v>
      </c>
      <c r="CH47" s="32">
        <v>0.91129032258064513</v>
      </c>
      <c r="CI47" s="32">
        <v>0.92266666666666663</v>
      </c>
      <c r="CJ47" s="32">
        <v>0.94899328859060406</v>
      </c>
      <c r="CK47" s="32">
        <v>0.91031754962480615</v>
      </c>
      <c r="CL47" s="32">
        <v>0.88844621513944222</v>
      </c>
      <c r="CM47" s="32">
        <v>0.92183288409703501</v>
      </c>
      <c r="CN47" s="32">
        <v>0.87716955941255004</v>
      </c>
      <c r="CO47" s="32">
        <v>0.91251682368775233</v>
      </c>
      <c r="CP47" s="32">
        <v>0.88196286472148544</v>
      </c>
      <c r="CQ47" s="32">
        <v>0.92828685258964139</v>
      </c>
      <c r="CR47" s="32">
        <v>0.88859060402684564</v>
      </c>
      <c r="CS47" s="32">
        <v>0.89982940052496452</v>
      </c>
      <c r="CT47" s="32">
        <v>0.94806924101198398</v>
      </c>
      <c r="CU47" s="32">
        <v>0.95199999999999996</v>
      </c>
      <c r="CV47" s="32">
        <v>0.91766268260292161</v>
      </c>
      <c r="CW47" s="32">
        <v>0.96096904441453568</v>
      </c>
      <c r="CX47" s="32">
        <v>0.92676431424766981</v>
      </c>
      <c r="CY47" s="32">
        <v>0.95739014647137155</v>
      </c>
      <c r="CZ47" s="32">
        <v>0.93724966622162886</v>
      </c>
      <c r="DA47" s="32">
        <v>0.94287215642430156</v>
      </c>
      <c r="DB47" s="32">
        <v>0.93394980184940557</v>
      </c>
      <c r="DC47" s="32">
        <v>0.97763157894736841</v>
      </c>
      <c r="DD47" s="32">
        <v>0.92438070404172101</v>
      </c>
      <c r="DE47" s="32">
        <v>0.93741851368970008</v>
      </c>
      <c r="DF47" s="32">
        <v>0.95514511873350927</v>
      </c>
      <c r="DG47" s="32">
        <v>0.95567144719687092</v>
      </c>
      <c r="DH47" s="32">
        <v>0.9726918075422627</v>
      </c>
      <c r="DI47" s="32">
        <v>0.95098413885726252</v>
      </c>
      <c r="DJ47" s="32">
        <v>0.92791612057667106</v>
      </c>
      <c r="DK47" s="32">
        <v>0.95958279009126468</v>
      </c>
      <c r="DL47" s="32">
        <v>0.93947368421052635</v>
      </c>
      <c r="DM47" s="32">
        <v>0.95968790637191159</v>
      </c>
      <c r="DN47" s="32">
        <v>0.93421052631578949</v>
      </c>
      <c r="DO47" s="32">
        <v>0.9553219448094612</v>
      </c>
      <c r="DP47" s="32">
        <v>0.95176010430247715</v>
      </c>
      <c r="DQ47" s="32">
        <v>0.94685043952544301</v>
      </c>
    </row>
    <row r="48" spans="2:121" x14ac:dyDescent="0.25">
      <c r="AG48" s="19" t="s">
        <v>111</v>
      </c>
      <c r="AH48" s="32">
        <v>0.85049833887043191</v>
      </c>
      <c r="AI48" s="32">
        <v>0.8910891089108911</v>
      </c>
      <c r="AJ48" s="32">
        <v>0.88215488215488214</v>
      </c>
      <c r="AK48" s="32">
        <v>0.90397350993377479</v>
      </c>
      <c r="AL48" s="32">
        <v>0.89438943894389444</v>
      </c>
      <c r="AM48" s="32">
        <v>0.86</v>
      </c>
      <c r="AN48" s="32">
        <v>0.90131578947368418</v>
      </c>
      <c r="AO48" s="32">
        <v>0.8833458668982227</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0.82295081967213113</v>
      </c>
      <c r="BG48" s="32">
        <v>0.71575342465753422</v>
      </c>
      <c r="BH48" s="32">
        <v>0.79</v>
      </c>
      <c r="BI48" s="32">
        <v>0.83612040133779264</v>
      </c>
      <c r="BJ48" s="32">
        <v>0.84333333333333338</v>
      </c>
      <c r="BK48" s="32">
        <v>0.71768707482993199</v>
      </c>
      <c r="BL48" s="32">
        <v>0.79333333333333333</v>
      </c>
      <c r="BM48" s="32">
        <v>0.78845405530915091</v>
      </c>
      <c r="BN48" s="32">
        <v>0.84013605442176875</v>
      </c>
      <c r="BO48" s="32">
        <v>0.81879194630872487</v>
      </c>
      <c r="BP48" s="32">
        <v>0.83</v>
      </c>
      <c r="BQ48" s="32">
        <v>0.83666666666666667</v>
      </c>
      <c r="BR48" s="32">
        <v>0.82550335570469802</v>
      </c>
      <c r="BS48" s="32">
        <v>0.86138613861386137</v>
      </c>
      <c r="BT48" s="32">
        <v>0.85148514851485146</v>
      </c>
      <c r="BU48" s="32">
        <v>0.83770990146151014</v>
      </c>
      <c r="BV48" s="32">
        <v>0.81818181818181823</v>
      </c>
      <c r="BW48" s="32">
        <v>0.86468646864686471</v>
      </c>
      <c r="BX48" s="32">
        <v>0.85762711864406782</v>
      </c>
      <c r="BY48" s="32">
        <v>0.91919191919191923</v>
      </c>
      <c r="BZ48" s="32">
        <v>0.86710963455149503</v>
      </c>
      <c r="CA48" s="32">
        <v>0.85570469798657722</v>
      </c>
      <c r="CB48" s="32">
        <v>0.87908496732026142</v>
      </c>
      <c r="CC48" s="32">
        <v>0.86594094636042906</v>
      </c>
      <c r="CD48" s="32">
        <v>0.78260869565217395</v>
      </c>
      <c r="CE48" s="32">
        <v>0.94966442953020136</v>
      </c>
      <c r="CF48" s="32">
        <v>0.82666666666666666</v>
      </c>
      <c r="CG48" s="32">
        <v>0.91118421052631582</v>
      </c>
      <c r="CH48" s="32">
        <v>0.82781456953642385</v>
      </c>
      <c r="CI48" s="32">
        <v>0.92758620689655169</v>
      </c>
      <c r="CJ48" s="32">
        <v>0.90878378378378377</v>
      </c>
      <c r="CK48" s="32">
        <v>0.87632979465601668</v>
      </c>
      <c r="CL48" s="32">
        <v>0.83838383838383834</v>
      </c>
      <c r="CM48" s="32">
        <v>0.90228013029315957</v>
      </c>
      <c r="CN48" s="32">
        <v>0.82550335570469802</v>
      </c>
      <c r="CO48" s="32">
        <v>0.82781456953642385</v>
      </c>
      <c r="CP48" s="32">
        <v>0.8666666666666667</v>
      </c>
      <c r="CQ48" s="32">
        <v>0.89144736842105265</v>
      </c>
      <c r="CR48" s="32">
        <v>0.92459016393442628</v>
      </c>
      <c r="CS48" s="32">
        <v>0.86809801327718084</v>
      </c>
      <c r="CT48" s="32">
        <v>0.8523489932885906</v>
      </c>
      <c r="CU48" s="32">
        <v>0.89542483660130723</v>
      </c>
      <c r="CV48" s="32">
        <v>0.91</v>
      </c>
      <c r="CW48" s="32">
        <v>0.92</v>
      </c>
      <c r="CX48" s="32">
        <v>0.86798679867986794</v>
      </c>
      <c r="CY48" s="32">
        <v>0.89473684210526316</v>
      </c>
      <c r="CZ48" s="32">
        <v>0.89250814332247552</v>
      </c>
      <c r="DA48" s="32">
        <v>0.89042937342821493</v>
      </c>
      <c r="DB48" s="32">
        <v>0.86</v>
      </c>
      <c r="DC48" s="32">
        <v>0.90969899665551834</v>
      </c>
      <c r="DD48" s="32">
        <v>0.85382059800664456</v>
      </c>
      <c r="DE48" s="32">
        <v>0.82894736842105265</v>
      </c>
      <c r="DF48" s="32">
        <v>0.83333333333333337</v>
      </c>
      <c r="DG48" s="32">
        <v>0.85430463576158944</v>
      </c>
      <c r="DH48" s="32">
        <v>0.84536082474226804</v>
      </c>
      <c r="DI48" s="32">
        <v>0.85506653670291521</v>
      </c>
      <c r="DJ48" s="32">
        <v>0.86241610738255037</v>
      </c>
      <c r="DK48" s="32">
        <v>0.87748344370860931</v>
      </c>
      <c r="DL48" s="32">
        <v>0.88666666666666671</v>
      </c>
      <c r="DM48" s="32">
        <v>0.8833333333333333</v>
      </c>
      <c r="DN48" s="32">
        <v>0.89700996677740863</v>
      </c>
      <c r="DO48" s="32">
        <v>0.88118811881188119</v>
      </c>
      <c r="DP48" s="32">
        <v>0.89836065573770496</v>
      </c>
      <c r="DQ48" s="32">
        <v>0.88377975605973647</v>
      </c>
    </row>
    <row r="49" spans="33:121" x14ac:dyDescent="0.25">
      <c r="AG49" s="19" t="s">
        <v>112</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0.81333333333333335</v>
      </c>
      <c r="BG49" s="32">
        <v>0.89867841409691629</v>
      </c>
      <c r="BH49" s="32">
        <v>0.7857142857142857</v>
      </c>
      <c r="BI49" s="32">
        <v>0.7901785714285714</v>
      </c>
      <c r="BJ49" s="32">
        <v>0.86725663716814161</v>
      </c>
      <c r="BK49" s="32">
        <v>0.74336283185840712</v>
      </c>
      <c r="BL49" s="32">
        <v>0.76106194690265483</v>
      </c>
      <c r="BM49" s="32">
        <v>0.80851228864318714</v>
      </c>
      <c r="BN49" s="32">
        <v>0.9</v>
      </c>
      <c r="BO49" s="32">
        <v>0.8839285714285714</v>
      </c>
      <c r="BP49" s="32">
        <v>0.7975206611570248</v>
      </c>
      <c r="BQ49" s="32">
        <v>0.81818181818181823</v>
      </c>
      <c r="BR49" s="32">
        <v>0.80241935483870963</v>
      </c>
      <c r="BS49" s="32">
        <v>0.88738738738738743</v>
      </c>
      <c r="BT49" s="32">
        <v>0.78629032258064513</v>
      </c>
      <c r="BU49" s="32">
        <v>0.83938973079630819</v>
      </c>
      <c r="BV49" s="32">
        <v>0.78629032258064513</v>
      </c>
      <c r="BW49" s="32">
        <v>0.85537190082644632</v>
      </c>
      <c r="BX49" s="32">
        <v>0.75</v>
      </c>
      <c r="BY49" s="32">
        <v>0.7661290322580645</v>
      </c>
      <c r="BZ49" s="32">
        <v>0.81854838709677424</v>
      </c>
      <c r="CA49" s="32">
        <v>0.90254237288135597</v>
      </c>
      <c r="CB49" s="32">
        <v>0.81854838709677424</v>
      </c>
      <c r="CC49" s="32">
        <v>0.81391862896286582</v>
      </c>
      <c r="CD49" s="32">
        <v>0.87096774193548387</v>
      </c>
      <c r="CE49" s="32">
        <v>0.81854838709677424</v>
      </c>
      <c r="CF49" s="32">
        <v>0.85483870967741937</v>
      </c>
      <c r="CG49" s="32">
        <v>0.85483870967741937</v>
      </c>
      <c r="CH49" s="32">
        <v>0.91532258064516125</v>
      </c>
      <c r="CI49" s="32">
        <v>0.85080645161290325</v>
      </c>
      <c r="CJ49" s="32">
        <v>0.86290322580645162</v>
      </c>
      <c r="CK49" s="32">
        <v>0.86117511520737311</v>
      </c>
      <c r="CL49" s="32">
        <v>0.81048387096774188</v>
      </c>
      <c r="CM49" s="32">
        <v>0.82258064516129037</v>
      </c>
      <c r="CN49" s="32">
        <v>0.81048387096774188</v>
      </c>
      <c r="CO49" s="32">
        <v>0.84677419354838712</v>
      </c>
      <c r="CP49" s="32">
        <v>0.875</v>
      </c>
      <c r="CQ49" s="32">
        <v>0.91935483870967738</v>
      </c>
      <c r="CR49" s="32">
        <v>0.94758064516129037</v>
      </c>
      <c r="CS49" s="32">
        <v>0.86175115207373276</v>
      </c>
      <c r="CT49" s="32">
        <v>0.9049586776859504</v>
      </c>
      <c r="CU49" s="32">
        <v>0.89516129032258063</v>
      </c>
      <c r="CV49" s="32">
        <v>0.87603305785123964</v>
      </c>
      <c r="CW49" s="32">
        <v>0.85080645161290325</v>
      </c>
      <c r="CX49" s="32">
        <v>0.87603305785123964</v>
      </c>
      <c r="CY49" s="32">
        <v>0.8911290322580645</v>
      </c>
      <c r="CZ49" s="32">
        <v>0.91935483870967738</v>
      </c>
      <c r="DA49" s="32">
        <v>0.88763948661309378</v>
      </c>
      <c r="DB49" s="32">
        <v>0.86991869918699183</v>
      </c>
      <c r="DC49" s="32">
        <v>0.875</v>
      </c>
      <c r="DD49" s="32">
        <v>0.92276422764227639</v>
      </c>
      <c r="DE49" s="32">
        <v>0.93089430894308944</v>
      </c>
      <c r="DF49" s="32">
        <v>0.91532258064516125</v>
      </c>
      <c r="DG49" s="32">
        <v>0.8588709677419355</v>
      </c>
      <c r="DH49" s="32">
        <v>0.85483870967741937</v>
      </c>
      <c r="DI49" s="32">
        <v>0.88965849911955341</v>
      </c>
      <c r="DJ49" s="32">
        <v>0.86419753086419748</v>
      </c>
      <c r="DK49" s="32">
        <v>0.92276422764227639</v>
      </c>
      <c r="DL49" s="32">
        <v>0.84710743801652888</v>
      </c>
      <c r="DM49" s="32">
        <v>0.87190082644628097</v>
      </c>
      <c r="DN49" s="32">
        <v>0.90123456790123457</v>
      </c>
      <c r="DO49" s="32">
        <v>0.90573770491803274</v>
      </c>
      <c r="DP49" s="32">
        <v>0.82786885245901642</v>
      </c>
      <c r="DQ49" s="32">
        <v>0.87725873546393829</v>
      </c>
    </row>
    <row r="50" spans="33:121" x14ac:dyDescent="0.25">
      <c r="AG50" s="19" t="s">
        <v>113</v>
      </c>
      <c r="AH50" s="32">
        <v>0.93220338983050843</v>
      </c>
      <c r="AI50" s="32">
        <v>0.95049504950495045</v>
      </c>
      <c r="AJ50" s="32">
        <v>0.90039840637450197</v>
      </c>
      <c r="AK50" s="32">
        <v>0.94053518334985131</v>
      </c>
      <c r="AL50" s="32">
        <v>0.93843098311817275</v>
      </c>
      <c r="AM50" s="32">
        <v>0.95445544554455441</v>
      </c>
      <c r="AN50" s="32">
        <v>0.97302697302697305</v>
      </c>
      <c r="AO50" s="32">
        <v>0.94136363296421599</v>
      </c>
      <c r="AP50" s="32">
        <v>0.91927346115035313</v>
      </c>
      <c r="AQ50" s="32">
        <v>0.96031746031746035</v>
      </c>
      <c r="AR50" s="32">
        <v>0.88193743693239157</v>
      </c>
      <c r="AS50" s="32">
        <v>0.91557788944723617</v>
      </c>
      <c r="AT50" s="32">
        <v>0.95060483870967738</v>
      </c>
      <c r="AU50" s="32">
        <v>0.96709870388833497</v>
      </c>
      <c r="AV50" s="32">
        <v>0.92345924453280315</v>
      </c>
      <c r="AW50" s="32">
        <v>0.9311812907111795</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0.87872763419483102</v>
      </c>
      <c r="BG50" s="32">
        <v>0.73192771084337349</v>
      </c>
      <c r="BH50" s="32">
        <v>0.85387673956262422</v>
      </c>
      <c r="BI50" s="32">
        <v>0.87475149105367789</v>
      </c>
      <c r="BJ50" s="32">
        <v>0.86282306163021871</v>
      </c>
      <c r="BK50" s="32">
        <v>0.73668341708542717</v>
      </c>
      <c r="BL50" s="32">
        <v>0.78827037773359843</v>
      </c>
      <c r="BM50" s="32">
        <v>0.8181514903005358</v>
      </c>
      <c r="BN50" s="32">
        <v>0.90039840637450197</v>
      </c>
      <c r="BO50" s="32">
        <v>0.84592445328031807</v>
      </c>
      <c r="BP50" s="32">
        <v>0.87549800796812749</v>
      </c>
      <c r="BQ50" s="32">
        <v>0.92031872509960155</v>
      </c>
      <c r="BR50" s="32">
        <v>0.93034825870646765</v>
      </c>
      <c r="BS50" s="32">
        <v>0.86978131212723653</v>
      </c>
      <c r="BT50" s="32">
        <v>0.92544731610337971</v>
      </c>
      <c r="BU50" s="32">
        <v>0.89538806852280473</v>
      </c>
      <c r="BV50" s="32">
        <v>0.88568588469184895</v>
      </c>
      <c r="BW50" s="32">
        <v>0.95019920318725104</v>
      </c>
      <c r="BX50" s="32">
        <v>0.87400793650793651</v>
      </c>
      <c r="BY50" s="32">
        <v>0.90476190476190477</v>
      </c>
      <c r="BZ50" s="32">
        <v>0.94731610337972172</v>
      </c>
      <c r="CA50" s="32">
        <v>0.95009980039920161</v>
      </c>
      <c r="CB50" s="32">
        <v>0.95912263210368898</v>
      </c>
      <c r="CC50" s="32">
        <v>0.92445620929022199</v>
      </c>
      <c r="CD50" s="32">
        <v>0.89384920634920639</v>
      </c>
      <c r="CE50" s="32">
        <v>0.93849206349206349</v>
      </c>
      <c r="CF50" s="32">
        <v>0.88591269841269837</v>
      </c>
      <c r="CG50" s="32">
        <v>0.90575396825396826</v>
      </c>
      <c r="CH50" s="32">
        <v>0.95138888888888884</v>
      </c>
      <c r="CI50" s="32">
        <v>0.94146825396825395</v>
      </c>
      <c r="CJ50" s="32">
        <v>0.94841269841269837</v>
      </c>
      <c r="CK50" s="32">
        <v>0.92361111111111105</v>
      </c>
      <c r="CL50" s="32">
        <v>0.89980158730158732</v>
      </c>
      <c r="CM50" s="32">
        <v>0.93551587301587302</v>
      </c>
      <c r="CN50" s="32">
        <v>0.89186507936507942</v>
      </c>
      <c r="CO50" s="32">
        <v>0.93948412698412698</v>
      </c>
      <c r="CP50" s="32">
        <v>0.95337301587301593</v>
      </c>
      <c r="CQ50" s="32">
        <v>0.94543650793650791</v>
      </c>
      <c r="CR50" s="32">
        <v>0.93353174603174605</v>
      </c>
      <c r="CS50" s="32">
        <v>0.92842970521541957</v>
      </c>
      <c r="CT50" s="32">
        <v>0.89771598808341613</v>
      </c>
      <c r="CU50" s="32">
        <v>0.98115079365079361</v>
      </c>
      <c r="CV50" s="32">
        <v>0.86494538232373386</v>
      </c>
      <c r="CW50" s="32">
        <v>0.90972222222222221</v>
      </c>
      <c r="CX50" s="32">
        <v>0.96329365079365081</v>
      </c>
      <c r="CY50" s="32">
        <v>0.95734126984126988</v>
      </c>
      <c r="CZ50" s="32">
        <v>0.97222222222222221</v>
      </c>
      <c r="DA50" s="32">
        <v>0.93519878987675831</v>
      </c>
      <c r="DB50" s="32">
        <v>0.91567460317460314</v>
      </c>
      <c r="DC50" s="32">
        <v>0.95928500496524327</v>
      </c>
      <c r="DD50" s="32">
        <v>0.88293650793650791</v>
      </c>
      <c r="DE50" s="32">
        <v>0.93253968253968256</v>
      </c>
      <c r="DF50" s="32">
        <v>0.96924603174603174</v>
      </c>
      <c r="DG50" s="32">
        <v>0.96520874751491059</v>
      </c>
      <c r="DH50" s="32">
        <v>0.96626984126984128</v>
      </c>
      <c r="DI50" s="32">
        <v>0.94159434559240296</v>
      </c>
      <c r="DJ50" s="32">
        <v>0.93253968253968256</v>
      </c>
      <c r="DK50" s="32">
        <v>0.96626984126984128</v>
      </c>
      <c r="DL50" s="32">
        <v>0.91865079365079361</v>
      </c>
      <c r="DM50" s="32">
        <v>0.93849206349206349</v>
      </c>
      <c r="DN50" s="32">
        <v>0.97817460317460314</v>
      </c>
      <c r="DO50" s="32">
        <v>0.9821428571428571</v>
      </c>
      <c r="DP50" s="32">
        <v>0.97817460317460314</v>
      </c>
      <c r="DQ50" s="32">
        <v>0.95634920634920639</v>
      </c>
    </row>
    <row r="51" spans="33:121" x14ac:dyDescent="0.25">
      <c r="AG51" s="19" t="s">
        <v>114</v>
      </c>
      <c r="AH51" s="32">
        <v>0.9188660801564027</v>
      </c>
      <c r="AI51" s="32">
        <v>0.93255131964809379</v>
      </c>
      <c r="AJ51" s="32">
        <v>0.89833822091886606</v>
      </c>
      <c r="AK51" s="32">
        <v>0.90224828934506351</v>
      </c>
      <c r="AL51" s="32">
        <v>0.93841642228739008</v>
      </c>
      <c r="AM51" s="32">
        <v>0.95014662756598245</v>
      </c>
      <c r="AN51" s="32">
        <v>0.9540566959921799</v>
      </c>
      <c r="AO51" s="32">
        <v>0.92780337941628266</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0.82758620689655171</v>
      </c>
      <c r="BG51" s="32">
        <v>0.87093596059113298</v>
      </c>
      <c r="BH51" s="32">
        <v>0.80295566502463056</v>
      </c>
      <c r="BI51" s="32">
        <v>0.82955665024630543</v>
      </c>
      <c r="BJ51" s="32">
        <v>0.81576354679802954</v>
      </c>
      <c r="BK51" s="32">
        <v>0.81970443349753697</v>
      </c>
      <c r="BL51" s="32">
        <v>0.81083743842364531</v>
      </c>
      <c r="BM51" s="32">
        <v>0.82533427163969031</v>
      </c>
      <c r="BN51" s="32">
        <v>0.90291262135922334</v>
      </c>
      <c r="BO51" s="32">
        <v>0.761576354679803</v>
      </c>
      <c r="BP51" s="32">
        <v>0.88942774005819591</v>
      </c>
      <c r="BQ51" s="32">
        <v>0.88651794374393789</v>
      </c>
      <c r="BR51" s="32">
        <v>0.92639842983316978</v>
      </c>
      <c r="BS51" s="32">
        <v>0.84464110127826941</v>
      </c>
      <c r="BT51" s="32">
        <v>0.87118977384464114</v>
      </c>
      <c r="BU51" s="32">
        <v>0.86895199497103437</v>
      </c>
      <c r="BV51" s="32">
        <v>0.94884169884169889</v>
      </c>
      <c r="BW51" s="32">
        <v>0.93598448108632393</v>
      </c>
      <c r="BX51" s="32">
        <v>0.92471042471042475</v>
      </c>
      <c r="BY51" s="32">
        <v>0.93629343629343631</v>
      </c>
      <c r="BZ51" s="32">
        <v>0.96131528046421666</v>
      </c>
      <c r="CA51" s="32">
        <v>0.96023278370514065</v>
      </c>
      <c r="CB51" s="32">
        <v>0.95559845559845558</v>
      </c>
      <c r="CC51" s="32">
        <v>0.94613950867138519</v>
      </c>
      <c r="CD51" s="32">
        <v>0.92535885167464116</v>
      </c>
      <c r="CE51" s="32">
        <v>0.93505253104106967</v>
      </c>
      <c r="CF51" s="32">
        <v>0.89473684210526316</v>
      </c>
      <c r="CG51" s="32">
        <v>0.90909090909090906</v>
      </c>
      <c r="CH51" s="32">
        <v>0.91674641148325364</v>
      </c>
      <c r="CI51" s="32">
        <v>0.94044188280499519</v>
      </c>
      <c r="CJ51" s="32">
        <v>0.93756003842459179</v>
      </c>
      <c r="CK51" s="32">
        <v>0.9227124952321033</v>
      </c>
      <c r="CL51" s="32">
        <v>0.93887297039159501</v>
      </c>
      <c r="CM51" s="32">
        <v>0.93492822966507172</v>
      </c>
      <c r="CN51" s="32">
        <v>0.93887297039159501</v>
      </c>
      <c r="CO51" s="32">
        <v>0.94269340974212035</v>
      </c>
      <c r="CP51" s="32">
        <v>0.95224450811843364</v>
      </c>
      <c r="CQ51" s="32">
        <v>0.95319961795606489</v>
      </c>
      <c r="CR51" s="32">
        <v>0.95033428844317092</v>
      </c>
      <c r="CS51" s="32">
        <v>0.94444942781543595</v>
      </c>
      <c r="CT51" s="32">
        <v>0.95934172313649568</v>
      </c>
      <c r="CU51" s="32">
        <v>0.94837476099426388</v>
      </c>
      <c r="CV51" s="32">
        <v>0.92061955469506296</v>
      </c>
      <c r="CW51" s="32">
        <v>0.91965150048402711</v>
      </c>
      <c r="CX51" s="32">
        <v>0.94675701839303006</v>
      </c>
      <c r="CY51" s="32">
        <v>0.94375595805529078</v>
      </c>
      <c r="CZ51" s="32">
        <v>0.95740561471442398</v>
      </c>
      <c r="DA51" s="32">
        <v>0.94227230435322784</v>
      </c>
      <c r="DB51" s="32">
        <v>0.94675701839303006</v>
      </c>
      <c r="DC51" s="32">
        <v>0.94482090997095836</v>
      </c>
      <c r="DD51" s="32">
        <v>0.91965150048402711</v>
      </c>
      <c r="DE51" s="32">
        <v>0.92255566311713455</v>
      </c>
      <c r="DF51" s="32">
        <v>0.95546950629235239</v>
      </c>
      <c r="DG51" s="32">
        <v>0.94288480154888676</v>
      </c>
      <c r="DH51" s="32">
        <v>0.94191674733785091</v>
      </c>
      <c r="DI51" s="32">
        <v>0.9391508781634631</v>
      </c>
      <c r="DJ51" s="32">
        <v>0.90997095837366893</v>
      </c>
      <c r="DK51" s="32">
        <v>0.9215876089060987</v>
      </c>
      <c r="DL51" s="32">
        <v>0.89932236205227489</v>
      </c>
      <c r="DM51" s="32">
        <v>0.89545014520813171</v>
      </c>
      <c r="DN51" s="32">
        <v>0.91868344627299126</v>
      </c>
      <c r="DO51" s="32">
        <v>0.93804453049370762</v>
      </c>
      <c r="DP51" s="32">
        <v>0.93030009680542114</v>
      </c>
      <c r="DQ51" s="32">
        <v>0.91619416401604215</v>
      </c>
    </row>
    <row r="52" spans="33:121" x14ac:dyDescent="0.25">
      <c r="AG52" s="19" t="s">
        <v>115</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0.9178864168618267</v>
      </c>
      <c r="BF52" s="32">
        <v>0.96536796536796532</v>
      </c>
      <c r="BG52" s="32">
        <v>0.85416666666666663</v>
      </c>
      <c r="BH52" s="32">
        <v>0.96721311475409832</v>
      </c>
      <c r="BI52" s="32">
        <v>0.97950819672131151</v>
      </c>
      <c r="BJ52" s="32">
        <v>0.84583333333333333</v>
      </c>
      <c r="BK52" s="32">
        <v>0.87878787878787878</v>
      </c>
      <c r="BL52" s="32">
        <v>0.83750000000000002</v>
      </c>
      <c r="BM52" s="32">
        <v>0.90405387937589343</v>
      </c>
      <c r="BN52" s="32">
        <v>0.92436974789915971</v>
      </c>
      <c r="BO52" s="32">
        <v>0.96311475409836067</v>
      </c>
      <c r="BP52" s="32">
        <v>0.92016806722689071</v>
      </c>
      <c r="BQ52" s="32">
        <v>0.98760330578512401</v>
      </c>
      <c r="BR52" s="32">
        <v>0.95081967213114749</v>
      </c>
      <c r="BS52" s="32">
        <v>0.95121951219512191</v>
      </c>
      <c r="BT52" s="32">
        <v>0.98770491803278693</v>
      </c>
      <c r="BU52" s="32">
        <v>0.95499999676694181</v>
      </c>
      <c r="BV52" s="32">
        <v>0.9291666666666667</v>
      </c>
      <c r="BW52" s="32">
        <v>0.97959183673469385</v>
      </c>
      <c r="BX52" s="32">
        <v>0.95491803278688525</v>
      </c>
      <c r="BY52" s="32">
        <v>0.95901639344262291</v>
      </c>
      <c r="BZ52" s="32">
        <v>0.93852459016393441</v>
      </c>
      <c r="CA52" s="32">
        <v>0.95901639344262291</v>
      </c>
      <c r="CB52" s="32">
        <v>0.96311475409836067</v>
      </c>
      <c r="CC52" s="32">
        <v>0.95476409533368367</v>
      </c>
      <c r="CD52" s="32">
        <v>0.94672131147540983</v>
      </c>
      <c r="CE52" s="32">
        <v>0.96311475409836067</v>
      </c>
      <c r="CF52" s="32">
        <v>0.96721311475409832</v>
      </c>
      <c r="CG52" s="32">
        <v>0.98393574297188757</v>
      </c>
      <c r="CH52" s="32">
        <v>0.97142857142857142</v>
      </c>
      <c r="CI52" s="32">
        <v>0.97950819672131151</v>
      </c>
      <c r="CJ52" s="32">
        <v>1</v>
      </c>
      <c r="CK52" s="32">
        <v>0.97313167020709124</v>
      </c>
      <c r="CL52" s="32">
        <v>0.97154471544715448</v>
      </c>
      <c r="CM52" s="32">
        <v>0.99196787148594379</v>
      </c>
      <c r="CN52" s="32">
        <v>0.98804780876494025</v>
      </c>
      <c r="CO52" s="32">
        <v>0.99203187250996017</v>
      </c>
      <c r="CP52" s="32">
        <v>0.98804780876494025</v>
      </c>
      <c r="CQ52" s="32">
        <v>0.98360655737704916</v>
      </c>
      <c r="CR52" s="32">
        <v>1</v>
      </c>
      <c r="CS52" s="32">
        <v>0.98789237633571259</v>
      </c>
      <c r="CT52" s="32">
        <v>0.98804780876494025</v>
      </c>
      <c r="CU52" s="32">
        <v>0.99603174603174605</v>
      </c>
      <c r="CV52" s="32">
        <v>1</v>
      </c>
      <c r="CW52" s="32">
        <v>1</v>
      </c>
      <c r="CX52" s="32">
        <v>0.98340248962655596</v>
      </c>
      <c r="CY52" s="32">
        <v>0.98007968127490042</v>
      </c>
      <c r="CZ52" s="32">
        <v>0.97580645161290325</v>
      </c>
      <c r="DA52" s="32">
        <v>0.98905259675872081</v>
      </c>
      <c r="DB52" s="32">
        <v>0.94799999999999995</v>
      </c>
      <c r="DC52" s="32">
        <v>1</v>
      </c>
      <c r="DD52" s="32">
        <v>0.89959839357429716</v>
      </c>
      <c r="DE52" s="32">
        <v>0.96799999999999997</v>
      </c>
      <c r="DF52" s="32">
        <v>0.97177419354838712</v>
      </c>
      <c r="DG52" s="32">
        <v>0.99180327868852458</v>
      </c>
      <c r="DH52" s="32">
        <v>0.98399999999999999</v>
      </c>
      <c r="DI52" s="32">
        <v>0.96616798083017275</v>
      </c>
      <c r="DJ52" s="32">
        <v>0.92682926829268297</v>
      </c>
      <c r="DK52" s="32">
        <v>0.95582329317269077</v>
      </c>
      <c r="DL52" s="32">
        <v>0.9322709163346613</v>
      </c>
      <c r="DM52" s="32">
        <v>0.952191235059761</v>
      </c>
      <c r="DN52" s="32">
        <v>0.96812749003984067</v>
      </c>
      <c r="DO52" s="32">
        <v>0.97560975609756095</v>
      </c>
      <c r="DP52" s="32">
        <v>0.98015873015873012</v>
      </c>
      <c r="DQ52" s="32">
        <v>0.95585866987941814</v>
      </c>
    </row>
    <row r="53" spans="33:121" x14ac:dyDescent="0.25">
      <c r="AG53" s="19" t="s">
        <v>116</v>
      </c>
      <c r="AH53" s="32">
        <v>0.94072164948453607</v>
      </c>
      <c r="AI53" s="32">
        <v>0.98</v>
      </c>
      <c r="AJ53" s="32">
        <v>0.9431524547803618</v>
      </c>
      <c r="AK53" s="32">
        <v>0.94832041343669249</v>
      </c>
      <c r="AL53" s="32">
        <v>0.97422680412371132</v>
      </c>
      <c r="AM53" s="32">
        <v>0.94974874371859297</v>
      </c>
      <c r="AN53" s="32">
        <v>0.95939086294416243</v>
      </c>
      <c r="AO53" s="32">
        <v>0.95650870406972233</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0.96491228070175439</v>
      </c>
      <c r="BG53" s="32">
        <v>0.90697674418604646</v>
      </c>
      <c r="BH53" s="32">
        <v>1</v>
      </c>
      <c r="BI53" s="32">
        <v>1</v>
      </c>
      <c r="BJ53" s="32">
        <v>0.93893129770992367</v>
      </c>
      <c r="BK53" s="32">
        <v>0.93281653746770021</v>
      </c>
      <c r="BL53" s="32">
        <v>0.95348837209302328</v>
      </c>
      <c r="BM53" s="32">
        <v>0.95673217602263538</v>
      </c>
      <c r="BN53" s="32">
        <v>0.99514563106796117</v>
      </c>
      <c r="BO53" s="32">
        <v>0.96376811594202894</v>
      </c>
      <c r="BP53" s="32">
        <v>0.96359223300970875</v>
      </c>
      <c r="BQ53" s="32">
        <v>0.95388349514563109</v>
      </c>
      <c r="BR53" s="32">
        <v>1</v>
      </c>
      <c r="BS53" s="32">
        <v>1</v>
      </c>
      <c r="BT53" s="32">
        <v>1</v>
      </c>
      <c r="BU53" s="32">
        <v>0.98234135359504715</v>
      </c>
      <c r="BV53" s="32">
        <v>0.95750000000000002</v>
      </c>
      <c r="BW53" s="32">
        <v>0.98800959232613905</v>
      </c>
      <c r="BX53" s="32">
        <v>0.96954314720812185</v>
      </c>
      <c r="BY53" s="32">
        <v>0.94974874371859297</v>
      </c>
      <c r="BZ53" s="32">
        <v>0.95566502463054193</v>
      </c>
      <c r="CA53" s="32">
        <v>0.93794749403341293</v>
      </c>
      <c r="CB53" s="32">
        <v>0.94621026894865523</v>
      </c>
      <c r="CC53" s="32">
        <v>0.9578034672664949</v>
      </c>
      <c r="CD53" s="32">
        <v>0.95792079207920788</v>
      </c>
      <c r="CE53" s="32">
        <v>0.96368038740920092</v>
      </c>
      <c r="CF53" s="32">
        <v>0.90370370370370368</v>
      </c>
      <c r="CG53" s="32">
        <v>0.95297029702970293</v>
      </c>
      <c r="CH53" s="32">
        <v>0.98048780487804876</v>
      </c>
      <c r="CI53" s="32">
        <v>0.97368421052631582</v>
      </c>
      <c r="CJ53" s="32">
        <v>0.96153846153846156</v>
      </c>
      <c r="CK53" s="32">
        <v>0.95628366530923459</v>
      </c>
      <c r="CL53" s="32">
        <v>0.9854368932038835</v>
      </c>
      <c r="CM53" s="32">
        <v>0.95061728395061729</v>
      </c>
      <c r="CN53" s="32">
        <v>0.99264705882352944</v>
      </c>
      <c r="CO53" s="32">
        <v>0.94376528117359415</v>
      </c>
      <c r="CP53" s="32">
        <v>0.97101449275362317</v>
      </c>
      <c r="CQ53" s="32">
        <v>0.98529411764705888</v>
      </c>
      <c r="CR53" s="32">
        <v>0.97810218978102192</v>
      </c>
      <c r="CS53" s="32">
        <v>0.97241104533333256</v>
      </c>
      <c r="CT53" s="32">
        <v>0.99518072289156623</v>
      </c>
      <c r="CU53" s="32">
        <v>0.96368038740920092</v>
      </c>
      <c r="CV53" s="32">
        <v>0.98547215496368035</v>
      </c>
      <c r="CW53" s="32">
        <v>0.98786407766990292</v>
      </c>
      <c r="CX53" s="32">
        <v>1</v>
      </c>
      <c r="CY53" s="32">
        <v>1</v>
      </c>
      <c r="CZ53" s="32">
        <v>1</v>
      </c>
      <c r="DA53" s="32">
        <v>0.99031390613347869</v>
      </c>
      <c r="DB53" s="32">
        <v>0.94132029339853296</v>
      </c>
      <c r="DC53" s="32">
        <v>0.96445497630331756</v>
      </c>
      <c r="DD53" s="32">
        <v>0.96534653465346532</v>
      </c>
      <c r="DE53" s="32">
        <v>0.96534653465346532</v>
      </c>
      <c r="DF53" s="32">
        <v>0.97355769230769229</v>
      </c>
      <c r="DG53" s="32">
        <v>0.96912114014251782</v>
      </c>
      <c r="DH53" s="32">
        <v>0.97122302158273377</v>
      </c>
      <c r="DI53" s="32">
        <v>0.96433859900596086</v>
      </c>
      <c r="DJ53" s="32">
        <v>0.96332518337408313</v>
      </c>
      <c r="DK53" s="32">
        <v>1</v>
      </c>
      <c r="DL53" s="32">
        <v>0.9652605459057072</v>
      </c>
      <c r="DM53" s="32">
        <v>1</v>
      </c>
      <c r="DN53" s="32">
        <v>0.97073170731707314</v>
      </c>
      <c r="DO53" s="32">
        <v>0.99026763990267641</v>
      </c>
      <c r="DP53" s="32">
        <v>0.97323600973236013</v>
      </c>
      <c r="DQ53" s="32">
        <v>0.98040301231884286</v>
      </c>
    </row>
    <row r="54" spans="33:121" x14ac:dyDescent="0.25">
      <c r="AG54" s="19" t="s">
        <v>117</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0.97169974980703933</v>
      </c>
      <c r="AX54" s="32">
        <v>0.90095238095238095</v>
      </c>
      <c r="AY54" s="32">
        <v>0.99620493358633777</v>
      </c>
      <c r="AZ54" s="32">
        <v>0.90476190476190477</v>
      </c>
      <c r="BA54" s="32">
        <v>0.91619047619047622</v>
      </c>
      <c r="BB54" s="32">
        <v>0.9486692015209125</v>
      </c>
      <c r="BC54" s="32">
        <v>0.97547169811320755</v>
      </c>
      <c r="BD54" s="32">
        <v>0.95833333333333337</v>
      </c>
      <c r="BE54" s="32">
        <v>0.94294056120836489</v>
      </c>
      <c r="BF54" s="32">
        <v>0.935969868173258</v>
      </c>
      <c r="BG54" s="32">
        <v>0.83238095238095233</v>
      </c>
      <c r="BH54" s="32">
        <v>0.98285714285714287</v>
      </c>
      <c r="BI54" s="32">
        <v>0.99248120300751874</v>
      </c>
      <c r="BJ54" s="32">
        <v>0.97164461247637046</v>
      </c>
      <c r="BK54" s="32">
        <v>0.85523809523809524</v>
      </c>
      <c r="BL54" s="32">
        <v>0.93904761904761902</v>
      </c>
      <c r="BM54" s="32">
        <v>0.92994564188299389</v>
      </c>
      <c r="BN54" s="32">
        <v>0.96401515151515149</v>
      </c>
      <c r="BO54" s="32">
        <v>0.98292220113851991</v>
      </c>
      <c r="BP54" s="32">
        <v>0.95454545454545459</v>
      </c>
      <c r="BQ54" s="32">
        <v>0.97565543071161054</v>
      </c>
      <c r="BR54" s="32">
        <v>0.9925373134328358</v>
      </c>
      <c r="BS54" s="32">
        <v>1</v>
      </c>
      <c r="BT54" s="32">
        <v>0.98123827392120078</v>
      </c>
      <c r="BU54" s="32">
        <v>0.97870197503782475</v>
      </c>
      <c r="BV54" s="32">
        <v>0.95627376425855515</v>
      </c>
      <c r="BW54" s="32">
        <v>0.98703703703703705</v>
      </c>
      <c r="BX54" s="32">
        <v>0.96226415094339623</v>
      </c>
      <c r="BY54" s="32">
        <v>0.97058823529411764</v>
      </c>
      <c r="BZ54" s="32">
        <v>0.9719626168224299</v>
      </c>
      <c r="CA54" s="32">
        <v>0.98529411764705888</v>
      </c>
      <c r="CB54" s="32">
        <v>0.99628252788104088</v>
      </c>
      <c r="CC54" s="32">
        <v>0.97567177855480502</v>
      </c>
      <c r="CD54" s="32">
        <v>0.967984934086629</v>
      </c>
      <c r="CE54" s="32">
        <v>0.99063670411985016</v>
      </c>
      <c r="CF54" s="32">
        <v>0.96455223880597019</v>
      </c>
      <c r="CG54" s="32">
        <v>0.99256505576208176</v>
      </c>
      <c r="CH54" s="32">
        <v>0.98</v>
      </c>
      <c r="CI54" s="32">
        <v>0.99070631970260226</v>
      </c>
      <c r="CJ54" s="32">
        <v>0.98738738738738741</v>
      </c>
      <c r="CK54" s="32">
        <v>0.98197609140921727</v>
      </c>
      <c r="CL54" s="32">
        <v>0.96296296296296291</v>
      </c>
      <c r="CM54" s="32">
        <v>0.98888888888888893</v>
      </c>
      <c r="CN54" s="32">
        <v>0.96697247706422018</v>
      </c>
      <c r="CO54" s="32">
        <v>0.97636363636363632</v>
      </c>
      <c r="CP54" s="32">
        <v>0.97623400365630708</v>
      </c>
      <c r="CQ54" s="32">
        <v>0.98717948717948723</v>
      </c>
      <c r="CR54" s="32">
        <v>0.99816513761467895</v>
      </c>
      <c r="CS54" s="32">
        <v>0.97953808481859739</v>
      </c>
      <c r="CT54" s="32">
        <v>0.95910780669144979</v>
      </c>
      <c r="CU54" s="32">
        <v>0.9780621572212066</v>
      </c>
      <c r="CV54" s="32">
        <v>0.96672828096118302</v>
      </c>
      <c r="CW54" s="32">
        <v>0.95081967213114749</v>
      </c>
      <c r="CX54" s="32">
        <v>0.97627737226277367</v>
      </c>
      <c r="CY54" s="32">
        <v>0.97644927536231885</v>
      </c>
      <c r="CZ54" s="32">
        <v>0.96750902527075811</v>
      </c>
      <c r="DA54" s="32">
        <v>0.96785051284297674</v>
      </c>
      <c r="DB54" s="32">
        <v>0.96296296296296291</v>
      </c>
      <c r="DC54" s="32">
        <v>0.99274047186932846</v>
      </c>
      <c r="DD54" s="32">
        <v>0.96880733944954134</v>
      </c>
      <c r="DE54" s="32">
        <v>0.98715596330275235</v>
      </c>
      <c r="DF54" s="32">
        <v>0.98372513562386976</v>
      </c>
      <c r="DG54" s="32">
        <v>0.98563734290843807</v>
      </c>
      <c r="DH54" s="32">
        <v>0.97623400365630708</v>
      </c>
      <c r="DI54" s="32">
        <v>0.97960903139617128</v>
      </c>
      <c r="DJ54" s="32">
        <v>0.95378927911275413</v>
      </c>
      <c r="DK54" s="32">
        <v>0.99099099099099097</v>
      </c>
      <c r="DL54" s="32">
        <v>0.97773654916512054</v>
      </c>
      <c r="DM54" s="32">
        <v>0.97042513863216262</v>
      </c>
      <c r="DN54" s="32">
        <v>0.98372513562386976</v>
      </c>
      <c r="DO54" s="32">
        <v>0.99281867145421898</v>
      </c>
      <c r="DP54" s="32">
        <v>0.98724954462659376</v>
      </c>
      <c r="DQ54" s="32">
        <v>0.9795336156579586</v>
      </c>
    </row>
    <row r="55" spans="33:121" x14ac:dyDescent="0.25">
      <c r="AG55" s="19" t="s">
        <v>118</v>
      </c>
      <c r="AH55" s="32">
        <v>0.99180327868852458</v>
      </c>
      <c r="AI55" s="32">
        <v>1</v>
      </c>
      <c r="AJ55" s="32">
        <v>0.98739807264640478</v>
      </c>
      <c r="AK55" s="32">
        <v>0.99925484351713856</v>
      </c>
      <c r="AL55" s="32">
        <v>0.99851961509992593</v>
      </c>
      <c r="AM55" s="32">
        <v>0.99775784753363228</v>
      </c>
      <c r="AN55" s="32">
        <v>0.99702380952380953</v>
      </c>
      <c r="AO55" s="32">
        <v>0.99596535242991935</v>
      </c>
      <c r="AP55" s="32">
        <v>0.98808637379002229</v>
      </c>
      <c r="AQ55" s="32">
        <v>0.99850074962518742</v>
      </c>
      <c r="AR55" s="32">
        <v>0.99327856609410003</v>
      </c>
      <c r="AS55" s="32">
        <v>1</v>
      </c>
      <c r="AT55" s="32">
        <v>0.99179716629381054</v>
      </c>
      <c r="AU55" s="32">
        <v>0.99183976261127593</v>
      </c>
      <c r="AV55" s="32">
        <v>0.99332344213649848</v>
      </c>
      <c r="AW55" s="32">
        <v>0.99383229436441334</v>
      </c>
      <c r="AX55" s="32">
        <v>0.93243243243243246</v>
      </c>
      <c r="AY55" s="32">
        <v>0.99109131403118045</v>
      </c>
      <c r="AZ55" s="32">
        <v>0.93103448275862066</v>
      </c>
      <c r="BA55" s="32">
        <v>0.9724292101341282</v>
      </c>
      <c r="BB55" s="32">
        <v>0.97602996254681651</v>
      </c>
      <c r="BC55" s="32">
        <v>0.99105812220566314</v>
      </c>
      <c r="BD55" s="32">
        <v>0.98729446935724963</v>
      </c>
      <c r="BE55" s="32">
        <v>0.96876714192372737</v>
      </c>
      <c r="BF55" s="32">
        <v>0.98657718120805371</v>
      </c>
      <c r="BG55" s="32">
        <v>0.97240865026099921</v>
      </c>
      <c r="BH55" s="32">
        <v>0.98593634344929681</v>
      </c>
      <c r="BI55" s="32">
        <v>0.98970588235294121</v>
      </c>
      <c r="BJ55" s="32">
        <v>0.98289962825278809</v>
      </c>
      <c r="BK55" s="32">
        <v>0.90543559195830225</v>
      </c>
      <c r="BL55" s="32">
        <v>0.95512341062079287</v>
      </c>
      <c r="BM55" s="32">
        <v>0.96829809830045332</v>
      </c>
      <c r="BN55" s="32">
        <v>0.97176820208023773</v>
      </c>
      <c r="BO55" s="32">
        <v>0.98969830757910227</v>
      </c>
      <c r="BP55" s="32">
        <v>0.98075499629903773</v>
      </c>
      <c r="BQ55" s="32">
        <v>0.99102468212415862</v>
      </c>
      <c r="BR55" s="32">
        <v>0.97772828507795095</v>
      </c>
      <c r="BS55" s="32">
        <v>0.9848828420256992</v>
      </c>
      <c r="BT55" s="32">
        <v>0.98943396226415092</v>
      </c>
      <c r="BU55" s="32">
        <v>0.98361303963576241</v>
      </c>
      <c r="BV55" s="32">
        <v>0.97979041916167664</v>
      </c>
      <c r="BW55" s="32">
        <v>0.9948642699926632</v>
      </c>
      <c r="BX55" s="32">
        <v>0.97104677060133626</v>
      </c>
      <c r="BY55" s="32">
        <v>0.9887892376681614</v>
      </c>
      <c r="BZ55" s="32">
        <v>0.97979041916167664</v>
      </c>
      <c r="CA55" s="32">
        <v>0.98750918442321822</v>
      </c>
      <c r="CB55" s="32">
        <v>0.99097065462753953</v>
      </c>
      <c r="CC55" s="32">
        <v>0.98468013651946751</v>
      </c>
      <c r="CD55" s="32">
        <v>0.99235474006116209</v>
      </c>
      <c r="CE55" s="32">
        <v>0.99555555555555553</v>
      </c>
      <c r="CF55" s="32">
        <v>0.9876160990712074</v>
      </c>
      <c r="CG55" s="32">
        <v>0.98677042801556425</v>
      </c>
      <c r="CH55" s="32">
        <v>1</v>
      </c>
      <c r="CI55" s="32">
        <v>0.98597785977859775</v>
      </c>
      <c r="CJ55" s="32">
        <v>0.99335793357933577</v>
      </c>
      <c r="CK55" s="32">
        <v>0.99166180229448897</v>
      </c>
      <c r="CL55" s="32">
        <v>0.97096053611317945</v>
      </c>
      <c r="CM55" s="32">
        <v>0.99610894941634243</v>
      </c>
      <c r="CN55" s="32">
        <v>0.97832585949177875</v>
      </c>
      <c r="CO55" s="32">
        <v>0.99245283018867925</v>
      </c>
      <c r="CP55" s="32">
        <v>0.9955357142857143</v>
      </c>
      <c r="CQ55" s="32">
        <v>0.99698113207547168</v>
      </c>
      <c r="CR55" s="32">
        <v>0.98996913580246915</v>
      </c>
      <c r="CS55" s="32">
        <v>0.98861916533909078</v>
      </c>
      <c r="CT55" s="32">
        <v>0.99697428139183053</v>
      </c>
      <c r="CU55" s="32">
        <v>0.9984744469870328</v>
      </c>
      <c r="CV55" s="32">
        <v>0.99017384731670444</v>
      </c>
      <c r="CW55" s="32">
        <v>0.99924812030075183</v>
      </c>
      <c r="CX55" s="32">
        <v>0.99772209567198178</v>
      </c>
      <c r="CY55" s="32">
        <v>0.99199999999999999</v>
      </c>
      <c r="CZ55" s="32">
        <v>0.99696048632218848</v>
      </c>
      <c r="DA55" s="32">
        <v>0.99593618257006999</v>
      </c>
      <c r="DB55" s="32">
        <v>0.97994056463595836</v>
      </c>
      <c r="DC55" s="32">
        <v>0.99550224887556227</v>
      </c>
      <c r="DD55" s="32">
        <v>0.99105145413870244</v>
      </c>
      <c r="DE55" s="32">
        <v>0.99625748502994016</v>
      </c>
      <c r="DF55" s="32">
        <v>0.99032738095238093</v>
      </c>
      <c r="DG55" s="32">
        <v>0.99851521900519669</v>
      </c>
      <c r="DH55" s="32">
        <v>0.99703484062268344</v>
      </c>
      <c r="DI55" s="32">
        <v>0.99266131332291763</v>
      </c>
      <c r="DJ55" s="32">
        <v>0.98039215686274506</v>
      </c>
      <c r="DK55" s="32">
        <v>0.99550561797752812</v>
      </c>
      <c r="DL55" s="32">
        <v>0.9909228441754917</v>
      </c>
      <c r="DM55" s="32">
        <v>0.99620349278663634</v>
      </c>
      <c r="DN55" s="32">
        <v>0.99398948159278733</v>
      </c>
      <c r="DO55" s="32">
        <v>0.9955223880597015</v>
      </c>
      <c r="DP55" s="32">
        <v>0.99179104477611946</v>
      </c>
      <c r="DQ55" s="32">
        <v>0.99204671803300126</v>
      </c>
    </row>
    <row r="56" spans="33:121" x14ac:dyDescent="0.25">
      <c r="AG56" s="19" t="s">
        <v>119</v>
      </c>
      <c r="AH56" s="32">
        <v>0.95290858725761773</v>
      </c>
      <c r="AI56" s="32">
        <v>0.96153846153846156</v>
      </c>
      <c r="AJ56" s="32">
        <v>0.95543175487465182</v>
      </c>
      <c r="AK56" s="32">
        <v>0.97214484679665736</v>
      </c>
      <c r="AL56" s="32">
        <v>0.92896174863387981</v>
      </c>
      <c r="AM56" s="32">
        <v>0.95856353591160226</v>
      </c>
      <c r="AN56" s="32">
        <v>0.95833333333333337</v>
      </c>
      <c r="AO56" s="32">
        <v>0.95541175262088618</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0.93406593406593408</v>
      </c>
      <c r="BG56" s="32">
        <v>0.89444444444444449</v>
      </c>
      <c r="BH56" s="32">
        <v>0.93074792243767313</v>
      </c>
      <c r="BI56" s="32">
        <v>0.9623655913978495</v>
      </c>
      <c r="BJ56" s="32">
        <v>0.94086021505376349</v>
      </c>
      <c r="BK56" s="32">
        <v>0.92285714285714282</v>
      </c>
      <c r="BL56" s="32">
        <v>0.90581717451523547</v>
      </c>
      <c r="BM56" s="32">
        <v>0.92730834639600623</v>
      </c>
      <c r="BN56" s="32">
        <v>0.94021739130434778</v>
      </c>
      <c r="BO56" s="32">
        <v>0.94005449591280654</v>
      </c>
      <c r="BP56" s="32">
        <v>0.93684210526315792</v>
      </c>
      <c r="BQ56" s="32">
        <v>0.96578947368421053</v>
      </c>
      <c r="BR56" s="32">
        <v>0.93478260869565222</v>
      </c>
      <c r="BS56" s="32">
        <v>0.92493297587131362</v>
      </c>
      <c r="BT56" s="32">
        <v>0.93617021276595747</v>
      </c>
      <c r="BU56" s="32">
        <v>0.93982703764249231</v>
      </c>
      <c r="BV56" s="32">
        <v>0.92520775623268703</v>
      </c>
      <c r="BW56" s="32">
        <v>0.97593582887700536</v>
      </c>
      <c r="BX56" s="32">
        <v>0.94878706199460916</v>
      </c>
      <c r="BY56" s="32">
        <v>0.95148247978436662</v>
      </c>
      <c r="BZ56" s="32">
        <v>0.96132596685082872</v>
      </c>
      <c r="CA56" s="32">
        <v>0.96</v>
      </c>
      <c r="CB56" s="32">
        <v>0.97843665768194066</v>
      </c>
      <c r="CC56" s="32">
        <v>0.95731082163163383</v>
      </c>
      <c r="CD56" s="32">
        <v>0.91869918699186992</v>
      </c>
      <c r="CE56" s="32">
        <v>0.98895027624309395</v>
      </c>
      <c r="CF56" s="32">
        <v>0.96226415094339623</v>
      </c>
      <c r="CG56" s="32">
        <v>0.98412698412698407</v>
      </c>
      <c r="CH56" s="32">
        <v>0.94308943089430897</v>
      </c>
      <c r="CI56" s="32">
        <v>0.98659517426273458</v>
      </c>
      <c r="CJ56" s="32">
        <v>0.95329670329670335</v>
      </c>
      <c r="CK56" s="32">
        <v>0.9624317009655845</v>
      </c>
      <c r="CL56" s="32">
        <v>0.95833333333333337</v>
      </c>
      <c r="CM56" s="32">
        <v>0.96276595744680848</v>
      </c>
      <c r="CN56" s="32">
        <v>0.9506849315068493</v>
      </c>
      <c r="CO56" s="32">
        <v>0.97922077922077921</v>
      </c>
      <c r="CP56" s="32">
        <v>0.95767195767195767</v>
      </c>
      <c r="CQ56" s="32">
        <v>0.97354497354497349</v>
      </c>
      <c r="CR56" s="32">
        <v>0.96306068601583117</v>
      </c>
      <c r="CS56" s="32">
        <v>0.96361180267721902</v>
      </c>
      <c r="CT56" s="32">
        <v>0.97112860892388453</v>
      </c>
      <c r="CU56" s="32">
        <v>0.97650130548302871</v>
      </c>
      <c r="CV56" s="32">
        <v>0.97142857142857142</v>
      </c>
      <c r="CW56" s="32">
        <v>0.9765625</v>
      </c>
      <c r="CX56" s="32">
        <v>0.98955613577023493</v>
      </c>
      <c r="CY56" s="32">
        <v>0.97120418848167545</v>
      </c>
      <c r="CZ56" s="32">
        <v>0.97120418848167545</v>
      </c>
      <c r="DA56" s="32">
        <v>0.97536935693843863</v>
      </c>
      <c r="DB56" s="32">
        <v>0.9513513513513514</v>
      </c>
      <c r="DC56" s="32">
        <v>0.99224806201550386</v>
      </c>
      <c r="DD56" s="32">
        <v>0.94054054054054059</v>
      </c>
      <c r="DE56" s="32">
        <v>0.96866840731070492</v>
      </c>
      <c r="DF56" s="32">
        <v>0.95405405405405408</v>
      </c>
      <c r="DG56" s="32">
        <v>0.96799999999999997</v>
      </c>
      <c r="DH56" s="32">
        <v>0.964769647696477</v>
      </c>
      <c r="DI56" s="32">
        <v>0.96280458042409034</v>
      </c>
      <c r="DJ56" s="32">
        <v>0.95580110497237569</v>
      </c>
      <c r="DK56" s="32">
        <v>0.98673740053050396</v>
      </c>
      <c r="DL56" s="32">
        <v>0.949438202247191</v>
      </c>
      <c r="DM56" s="32">
        <v>0.99460916442048519</v>
      </c>
      <c r="DN56" s="32">
        <v>0.97237569060773477</v>
      </c>
      <c r="DO56" s="32">
        <v>0.97282608695652173</v>
      </c>
      <c r="DP56" s="32">
        <v>0.95148247978436662</v>
      </c>
      <c r="DQ56" s="32">
        <v>0.96903858993131131</v>
      </c>
    </row>
    <row r="57" spans="33:121" x14ac:dyDescent="0.25">
      <c r="AG57" s="19" t="s">
        <v>120</v>
      </c>
      <c r="AH57" s="32">
        <v>0.97980997624703092</v>
      </c>
      <c r="AI57" s="32">
        <v>0.99643281807372175</v>
      </c>
      <c r="AJ57" s="32">
        <v>0.99051008303677346</v>
      </c>
      <c r="AK57" s="32">
        <v>0.99760479041916172</v>
      </c>
      <c r="AL57" s="32">
        <v>0.99524375743162896</v>
      </c>
      <c r="AM57" s="32">
        <v>0.99643281807372175</v>
      </c>
      <c r="AN57" s="32">
        <v>0.97869822485207103</v>
      </c>
      <c r="AO57" s="32">
        <v>0.9906760668763015</v>
      </c>
      <c r="AP57" s="32">
        <v>0.95709177592371875</v>
      </c>
      <c r="AQ57" s="32">
        <v>0.99526627218934915</v>
      </c>
      <c r="AR57" s="32">
        <v>0.95095693779904311</v>
      </c>
      <c r="AS57" s="32">
        <v>0.98222748815165872</v>
      </c>
      <c r="AT57" s="32">
        <v>0.98088410991636799</v>
      </c>
      <c r="AU57" s="32">
        <v>0.99406880189798341</v>
      </c>
      <c r="AV57" s="32">
        <v>0.99761904761904763</v>
      </c>
      <c r="AW57" s="32">
        <v>0.97973063335673838</v>
      </c>
      <c r="AX57" s="32">
        <v>0.95667870036101088</v>
      </c>
      <c r="AY57" s="32">
        <v>0.9821428571428571</v>
      </c>
      <c r="AZ57" s="32">
        <v>0.95667870036101088</v>
      </c>
      <c r="BA57" s="32">
        <v>0.94337349397590364</v>
      </c>
      <c r="BB57" s="32">
        <v>0.98201438848920863</v>
      </c>
      <c r="BC57" s="32">
        <v>0.98450536352800955</v>
      </c>
      <c r="BD57" s="32">
        <v>0.97727272727272729</v>
      </c>
      <c r="BE57" s="32">
        <v>0.96895231873296128</v>
      </c>
      <c r="BF57" s="32">
        <v>0.97115384615384615</v>
      </c>
      <c r="BG57" s="32">
        <v>0.86265060240963853</v>
      </c>
      <c r="BH57" s="32">
        <v>0.95180722891566261</v>
      </c>
      <c r="BI57" s="32">
        <v>0.9785969084423306</v>
      </c>
      <c r="BJ57" s="32">
        <v>0.96522781774580335</v>
      </c>
      <c r="BK57" s="32">
        <v>0.8892900120336944</v>
      </c>
      <c r="BL57" s="32">
        <v>0.95066185318892904</v>
      </c>
      <c r="BM57" s="32">
        <v>0.93848403841284356</v>
      </c>
      <c r="BN57" s="32">
        <v>0.97261904761904761</v>
      </c>
      <c r="BO57" s="32">
        <v>0.95803357314148685</v>
      </c>
      <c r="BP57" s="32">
        <v>0.97387173396674587</v>
      </c>
      <c r="BQ57" s="32">
        <v>0.98574821852731587</v>
      </c>
      <c r="BR57" s="32">
        <v>0.99049881235154391</v>
      </c>
      <c r="BS57" s="32">
        <v>0.985731272294887</v>
      </c>
      <c r="BT57" s="32">
        <v>0.98092967818831944</v>
      </c>
      <c r="BU57" s="32">
        <v>0.97820461944133519</v>
      </c>
      <c r="BV57" s="32">
        <v>0.97627520759193354</v>
      </c>
      <c r="BW57" s="32">
        <v>0.99046483909415972</v>
      </c>
      <c r="BX57" s="32">
        <v>0.96897374701670647</v>
      </c>
      <c r="BY57" s="32">
        <v>0.99404052443384983</v>
      </c>
      <c r="BZ57" s="32">
        <v>0.99762470308788598</v>
      </c>
      <c r="CA57" s="32">
        <v>0.98688915375446962</v>
      </c>
      <c r="CB57" s="32">
        <v>0.98335315101070153</v>
      </c>
      <c r="CC57" s="32">
        <v>0.98537447514138665</v>
      </c>
      <c r="CD57" s="32">
        <v>0.98333333333333328</v>
      </c>
      <c r="CE57" s="32">
        <v>0.99642004773269688</v>
      </c>
      <c r="CF57" s="32">
        <v>0.9845971563981043</v>
      </c>
      <c r="CG57" s="32">
        <v>0.99287410926365793</v>
      </c>
      <c r="CH57" s="32">
        <v>0.99049881235154391</v>
      </c>
      <c r="CI57" s="32">
        <v>0.9893111638954869</v>
      </c>
      <c r="CJ57" s="32">
        <v>0.99644970414201184</v>
      </c>
      <c r="CK57" s="32">
        <v>0.99049776101669074</v>
      </c>
      <c r="CL57" s="32">
        <v>0.98333333333333328</v>
      </c>
      <c r="CM57" s="32">
        <v>0.9893111638954869</v>
      </c>
      <c r="CN57" s="32">
        <v>0.97136038186157514</v>
      </c>
      <c r="CO57" s="32">
        <v>0.95838287752675388</v>
      </c>
      <c r="CP57" s="32">
        <v>0.98329355608591884</v>
      </c>
      <c r="CQ57" s="32">
        <v>1</v>
      </c>
      <c r="CR57" s="32">
        <v>0.9916666666666667</v>
      </c>
      <c r="CS57" s="32">
        <v>0.98247828276710492</v>
      </c>
      <c r="CT57" s="32">
        <v>0.97265160523186678</v>
      </c>
      <c r="CU57" s="32">
        <v>0.99406880189798341</v>
      </c>
      <c r="CV57" s="32">
        <v>0.96547619047619049</v>
      </c>
      <c r="CW57" s="32">
        <v>0.97980997624703092</v>
      </c>
      <c r="CX57" s="32">
        <v>0.98454221165279432</v>
      </c>
      <c r="CY57" s="32">
        <v>0.99285714285714288</v>
      </c>
      <c r="CZ57" s="32">
        <v>0.99284009546539376</v>
      </c>
      <c r="DA57" s="32">
        <v>0.98317800340405748</v>
      </c>
      <c r="DB57" s="32">
        <v>0.96543504171632899</v>
      </c>
      <c r="DC57" s="32">
        <v>0.97268408551068886</v>
      </c>
      <c r="DD57" s="32">
        <v>0.98329355608591884</v>
      </c>
      <c r="DE57" s="32">
        <v>0.9845971563981043</v>
      </c>
      <c r="DF57" s="32">
        <v>0.98452380952380958</v>
      </c>
      <c r="DG57" s="32">
        <v>0.97387173396674587</v>
      </c>
      <c r="DH57" s="32">
        <v>0.98099762470308793</v>
      </c>
      <c r="DI57" s="32">
        <v>0.97791471541495489</v>
      </c>
      <c r="DJ57" s="32">
        <v>0.96300715990453456</v>
      </c>
      <c r="DK57" s="32">
        <v>0.98809523809523814</v>
      </c>
      <c r="DL57" s="32">
        <v>0.96539379474940334</v>
      </c>
      <c r="DM57" s="32">
        <v>0.98331346841477951</v>
      </c>
      <c r="DN57" s="32">
        <v>0.98088410991636799</v>
      </c>
      <c r="DO57" s="32">
        <v>0.98457888493475687</v>
      </c>
      <c r="DP57" s="32">
        <v>0.99642004773269688</v>
      </c>
      <c r="DQ57" s="32">
        <v>0.98024181482111117</v>
      </c>
    </row>
    <row r="58" spans="33:121" x14ac:dyDescent="0.25">
      <c r="AG58" s="19" t="s">
        <v>121</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0.91254315304948219</v>
      </c>
      <c r="BG58" s="32">
        <v>0.92289442467378413</v>
      </c>
      <c r="BH58" s="32">
        <v>0.94799054373522462</v>
      </c>
      <c r="BI58" s="32">
        <v>0.94826572604350379</v>
      </c>
      <c r="BJ58" s="32">
        <v>0.99180844360428477</v>
      </c>
      <c r="BK58" s="32">
        <v>0.92289442467378413</v>
      </c>
      <c r="BL58" s="32">
        <v>0.88660968660968664</v>
      </c>
      <c r="BM58" s="32">
        <v>0.93328662891282144</v>
      </c>
      <c r="BN58" s="32">
        <v>0.95273775216138323</v>
      </c>
      <c r="BO58" s="32">
        <v>0.9145299145299145</v>
      </c>
      <c r="BP58" s="32">
        <v>0.95610913404507714</v>
      </c>
      <c r="BQ58" s="32">
        <v>0.95967270601987142</v>
      </c>
      <c r="BR58" s="32">
        <v>0.97328027288231955</v>
      </c>
      <c r="BS58" s="32">
        <v>0.93447293447293445</v>
      </c>
      <c r="BT58" s="32">
        <v>0.95589919816723945</v>
      </c>
      <c r="BU58" s="32">
        <v>0.94952884461124842</v>
      </c>
      <c r="BV58" s="32">
        <v>0.95286195286195285</v>
      </c>
      <c r="BW58" s="32">
        <v>0.98609566184649611</v>
      </c>
      <c r="BX58" s="32">
        <v>0.96082949308755761</v>
      </c>
      <c r="BY58" s="32">
        <v>0.97471264367816091</v>
      </c>
      <c r="BZ58" s="32">
        <v>0.97119113573407201</v>
      </c>
      <c r="CA58" s="32">
        <v>0.98609566184649611</v>
      </c>
      <c r="CB58" s="32">
        <v>0.98681318681318686</v>
      </c>
      <c r="CC58" s="32">
        <v>0.9740856765525604</v>
      </c>
      <c r="CD58" s="32">
        <v>0.9622222222222222</v>
      </c>
      <c r="CE58" s="32">
        <v>0.97394678492239473</v>
      </c>
      <c r="CF58" s="32">
        <v>0.97047132311186823</v>
      </c>
      <c r="CG58" s="32">
        <v>0.98024830699774268</v>
      </c>
      <c r="CH58" s="32">
        <v>0.96969696969696972</v>
      </c>
      <c r="CI58" s="32">
        <v>0.98667406996113272</v>
      </c>
      <c r="CJ58" s="32">
        <v>0.97400442477876104</v>
      </c>
      <c r="CK58" s="32">
        <v>0.97389487167015587</v>
      </c>
      <c r="CL58" s="32">
        <v>0.96300448430493268</v>
      </c>
      <c r="CM58" s="32">
        <v>0.98247535596933189</v>
      </c>
      <c r="CN58" s="32">
        <v>0.96013864818024264</v>
      </c>
      <c r="CO58" s="32">
        <v>0.97174163783160328</v>
      </c>
      <c r="CP58" s="32">
        <v>0.97384529771841954</v>
      </c>
      <c r="CQ58" s="32">
        <v>0.97961432506887047</v>
      </c>
      <c r="CR58" s="32">
        <v>0.9807162534435262</v>
      </c>
      <c r="CS58" s="32">
        <v>0.97307657178813234</v>
      </c>
      <c r="CT58" s="32">
        <v>0.96414565826330534</v>
      </c>
      <c r="CU58" s="32">
        <v>0.98387993329627565</v>
      </c>
      <c r="CV58" s="32">
        <v>0.96180555555555558</v>
      </c>
      <c r="CW58" s="32">
        <v>0.98105625717566014</v>
      </c>
      <c r="CX58" s="32">
        <v>0.98383500557413606</v>
      </c>
      <c r="CY58" s="32">
        <v>0.98890737659456462</v>
      </c>
      <c r="CZ58" s="32">
        <v>0.98833981121599113</v>
      </c>
      <c r="DA58" s="32">
        <v>0.97885279966792693</v>
      </c>
      <c r="DB58" s="32">
        <v>0.98783858485351028</v>
      </c>
      <c r="DC58" s="32">
        <v>0.99222222222222223</v>
      </c>
      <c r="DD58" s="32">
        <v>0.97876004592422505</v>
      </c>
      <c r="DE58" s="32">
        <v>0.9908779931584949</v>
      </c>
      <c r="DF58" s="32">
        <v>0.99229922992299235</v>
      </c>
      <c r="DG58" s="32">
        <v>0.99449944994499451</v>
      </c>
      <c r="DH58" s="32">
        <v>0.98465753424657532</v>
      </c>
      <c r="DI58" s="32">
        <v>0.98873643718185922</v>
      </c>
      <c r="DJ58" s="32">
        <v>0.95414364640883975</v>
      </c>
      <c r="DK58" s="32">
        <v>0.98674765323025948</v>
      </c>
      <c r="DL58" s="32">
        <v>0.95240825688073394</v>
      </c>
      <c r="DM58" s="32">
        <v>0.97269624573378843</v>
      </c>
      <c r="DN58" s="32">
        <v>0.9692814042786615</v>
      </c>
      <c r="DO58" s="32">
        <v>0.98402203856749315</v>
      </c>
      <c r="DP58" s="32">
        <v>0.98458149779735682</v>
      </c>
      <c r="DQ58" s="32">
        <v>0.97198296327101907</v>
      </c>
    </row>
    <row r="59" spans="33:121" x14ac:dyDescent="0.25">
      <c r="AG59" s="19" t="s">
        <v>122</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0.9478054567022538</v>
      </c>
      <c r="BG59" s="32">
        <v>0.84777517564402816</v>
      </c>
      <c r="BH59" s="32">
        <v>0.95906432748538006</v>
      </c>
      <c r="BI59" s="32">
        <v>0.98720930232558135</v>
      </c>
      <c r="BJ59" s="32">
        <v>0.9258400926998841</v>
      </c>
      <c r="BK59" s="32">
        <v>0.86721504112808456</v>
      </c>
      <c r="BL59" s="32">
        <v>0.90548424737456246</v>
      </c>
      <c r="BM59" s="32">
        <v>0.9200562347656821</v>
      </c>
      <c r="BN59" s="32">
        <v>0.97018348623853212</v>
      </c>
      <c r="BO59" s="32">
        <v>0.98379629629629628</v>
      </c>
      <c r="BP59" s="32">
        <v>0.95691609977324266</v>
      </c>
      <c r="BQ59" s="32">
        <v>0.97975253093363335</v>
      </c>
      <c r="BR59" s="32">
        <v>0.98747152619589973</v>
      </c>
      <c r="BS59" s="32">
        <v>0.97643097643097643</v>
      </c>
      <c r="BT59" s="32">
        <v>0.97828571428571431</v>
      </c>
      <c r="BU59" s="32">
        <v>0.9761195185934709</v>
      </c>
      <c r="BV59" s="32">
        <v>0.97942857142857143</v>
      </c>
      <c r="BW59" s="32">
        <v>0.97653631284916198</v>
      </c>
      <c r="BX59" s="32">
        <v>0.99318181818181817</v>
      </c>
      <c r="BY59" s="32">
        <v>0.98085585585585588</v>
      </c>
      <c r="BZ59" s="32">
        <v>0.97806004618937648</v>
      </c>
      <c r="CA59" s="32">
        <v>0.97266514806378135</v>
      </c>
      <c r="CB59" s="32">
        <v>0.98297389330306473</v>
      </c>
      <c r="CC59" s="32">
        <v>0.98052880655308994</v>
      </c>
      <c r="CD59" s="32">
        <v>0.94994311717861202</v>
      </c>
      <c r="CE59" s="32">
        <v>0.97616345062429055</v>
      </c>
      <c r="CF59" s="32">
        <v>0.97586206896551719</v>
      </c>
      <c r="CG59" s="32">
        <v>0.98964326812428083</v>
      </c>
      <c r="CH59" s="32">
        <v>0.97011494252873565</v>
      </c>
      <c r="CI59" s="32">
        <v>0.97982062780269064</v>
      </c>
      <c r="CJ59" s="32">
        <v>0.97608200455580862</v>
      </c>
      <c r="CK59" s="32">
        <v>0.9739470685399908</v>
      </c>
      <c r="CL59" s="32">
        <v>0.93609865470852016</v>
      </c>
      <c r="CM59" s="32">
        <v>0.9908675799086758</v>
      </c>
      <c r="CN59" s="32">
        <v>0.954337899543379</v>
      </c>
      <c r="CO59" s="32">
        <v>0.98198198198198194</v>
      </c>
      <c r="CP59" s="32">
        <v>0.95622895622895621</v>
      </c>
      <c r="CQ59" s="32">
        <v>0.98631698973774229</v>
      </c>
      <c r="CR59" s="32">
        <v>0.97949886104783601</v>
      </c>
      <c r="CS59" s="32">
        <v>0.96933298902244169</v>
      </c>
      <c r="CT59" s="32">
        <v>0.95642201834862384</v>
      </c>
      <c r="CU59" s="32">
        <v>0.97099767981438512</v>
      </c>
      <c r="CV59" s="32">
        <v>0.9694224235560589</v>
      </c>
      <c r="CW59" s="32">
        <v>0.98870056497175141</v>
      </c>
      <c r="CX59" s="32">
        <v>0.96632996632996637</v>
      </c>
      <c r="CY59" s="32">
        <v>0.98659217877094973</v>
      </c>
      <c r="CZ59" s="32">
        <v>0.97853107344632773</v>
      </c>
      <c r="DA59" s="32">
        <v>0.97385655789115178</v>
      </c>
      <c r="DB59" s="32">
        <v>0.97970687711386695</v>
      </c>
      <c r="DC59" s="32">
        <v>0.98985343855693353</v>
      </c>
      <c r="DD59" s="32">
        <v>0.97972972972972971</v>
      </c>
      <c r="DE59" s="32">
        <v>0.98262757871878392</v>
      </c>
      <c r="DF59" s="32">
        <v>0.94104560622914346</v>
      </c>
      <c r="DG59" s="32">
        <v>0.98423423423423428</v>
      </c>
      <c r="DH59" s="32">
        <v>0.95744680851063835</v>
      </c>
      <c r="DI59" s="32">
        <v>0.97352061044190441</v>
      </c>
      <c r="DJ59" s="32">
        <v>0.95039458850056369</v>
      </c>
      <c r="DK59" s="32">
        <v>0.99230769230769234</v>
      </c>
      <c r="DL59" s="32">
        <v>0.96956031567080048</v>
      </c>
      <c r="DM59" s="32">
        <v>0.97966101694915253</v>
      </c>
      <c r="DN59" s="32">
        <v>0.97541899441340785</v>
      </c>
      <c r="DO59" s="32">
        <v>0.97566371681415931</v>
      </c>
      <c r="DP59" s="32">
        <v>0.97857948139797069</v>
      </c>
      <c r="DQ59" s="32">
        <v>0.97451225800767804</v>
      </c>
    </row>
    <row r="60" spans="33:121" x14ac:dyDescent="0.25">
      <c r="AG60" s="19" t="s">
        <v>261</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0.99212184873949572</v>
      </c>
      <c r="AX60" s="32">
        <v>0.98897058823529416</v>
      </c>
      <c r="AY60" s="32">
        <v>0.99816176470588236</v>
      </c>
      <c r="AZ60" s="32">
        <v>0.99264705882352944</v>
      </c>
      <c r="BA60" s="32">
        <v>0.99540441176470584</v>
      </c>
      <c r="BB60" s="32">
        <v>0.97058823529411764</v>
      </c>
      <c r="BC60" s="32">
        <v>1</v>
      </c>
      <c r="BD60" s="32">
        <v>1</v>
      </c>
      <c r="BE60" s="32">
        <v>0.99225315126050428</v>
      </c>
      <c r="BF60" s="32">
        <v>1</v>
      </c>
      <c r="BG60" s="32">
        <v>0.99540441176470584</v>
      </c>
      <c r="BH60" s="32">
        <v>1</v>
      </c>
      <c r="BI60" s="32">
        <v>1</v>
      </c>
      <c r="BJ60" s="32">
        <v>1</v>
      </c>
      <c r="BK60" s="32">
        <v>1</v>
      </c>
      <c r="BL60" s="32">
        <v>1</v>
      </c>
      <c r="BM60" s="32">
        <v>0.99934348739495793</v>
      </c>
      <c r="BN60" s="32">
        <v>1</v>
      </c>
      <c r="BO60" s="32">
        <v>0.99448529411764708</v>
      </c>
      <c r="BP60" s="32">
        <v>1</v>
      </c>
      <c r="BQ60" s="32">
        <v>1</v>
      </c>
      <c r="BR60" s="32">
        <v>1</v>
      </c>
      <c r="BS60" s="32">
        <v>0.99632352941176472</v>
      </c>
      <c r="BT60" s="32">
        <v>0.99172794117647056</v>
      </c>
      <c r="BU60" s="32">
        <v>0.99750525210084029</v>
      </c>
      <c r="BV60" s="32">
        <v>0.99908088235294112</v>
      </c>
      <c r="BW60" s="32">
        <v>0.99540441176470584</v>
      </c>
      <c r="BX60" s="32">
        <v>1</v>
      </c>
      <c r="BY60" s="32">
        <v>1</v>
      </c>
      <c r="BZ60" s="32">
        <v>0.98988970588235292</v>
      </c>
      <c r="CA60" s="32">
        <v>0.99448529411764708</v>
      </c>
      <c r="CB60" s="32">
        <v>0.99816176470588236</v>
      </c>
      <c r="CC60" s="32">
        <v>0.99671743697478987</v>
      </c>
      <c r="CD60" s="32">
        <v>0.99735216240070612</v>
      </c>
      <c r="CE60" s="32">
        <v>1</v>
      </c>
      <c r="CF60" s="32">
        <v>1</v>
      </c>
      <c r="CG60" s="32">
        <v>0.98852603706972642</v>
      </c>
      <c r="CH60" s="32">
        <v>0.97616946160635476</v>
      </c>
      <c r="CI60" s="32">
        <v>0.99728752260397835</v>
      </c>
      <c r="CJ60" s="32">
        <v>0.99457504520795659</v>
      </c>
      <c r="CK60" s="32">
        <v>0.99341574698410329</v>
      </c>
      <c r="CL60" s="32">
        <v>1</v>
      </c>
      <c r="CM60" s="32">
        <v>1</v>
      </c>
      <c r="CN60" s="32">
        <v>1</v>
      </c>
      <c r="CO60" s="32">
        <v>0.98194325021496132</v>
      </c>
      <c r="CP60" s="32">
        <v>0.99382171226831417</v>
      </c>
      <c r="CQ60" s="32">
        <v>1</v>
      </c>
      <c r="CR60" s="32">
        <v>0.9955869373345102</v>
      </c>
      <c r="CS60" s="32">
        <v>0.99590741425968354</v>
      </c>
      <c r="CT60" s="32">
        <v>0.98710232158211519</v>
      </c>
      <c r="CU60" s="32">
        <v>0.97764402407566642</v>
      </c>
      <c r="CV60" s="32">
        <v>0.99398108340498714</v>
      </c>
      <c r="CW60" s="32">
        <v>0.9828030954428203</v>
      </c>
      <c r="CX60" s="32">
        <v>0.98882201203783315</v>
      </c>
      <c r="CY60" s="32">
        <v>0.98108340498710234</v>
      </c>
      <c r="CZ60" s="32">
        <v>0.98710232158211519</v>
      </c>
      <c r="DA60" s="32">
        <v>0.98550546615894852</v>
      </c>
      <c r="DB60" s="32">
        <v>0.99054170249355111</v>
      </c>
      <c r="DC60" s="32">
        <v>0.98968185726569213</v>
      </c>
      <c r="DD60" s="32">
        <v>1</v>
      </c>
      <c r="DE60" s="32">
        <v>0.9957007738607051</v>
      </c>
      <c r="DF60" s="32">
        <v>0.99312123817712816</v>
      </c>
      <c r="DG60" s="32">
        <v>0.99312123817712816</v>
      </c>
      <c r="DH60" s="32">
        <v>0.99226139294926918</v>
      </c>
      <c r="DI60" s="32">
        <v>0.9934897432747819</v>
      </c>
      <c r="DJ60" s="32">
        <v>1</v>
      </c>
      <c r="DK60" s="32">
        <v>0.99914015477214102</v>
      </c>
      <c r="DL60" s="32">
        <v>0.99398108340498714</v>
      </c>
      <c r="DM60" s="32">
        <v>0.99914015477214102</v>
      </c>
      <c r="DN60" s="32">
        <v>1</v>
      </c>
      <c r="DO60" s="32">
        <v>1</v>
      </c>
      <c r="DP60" s="32">
        <v>1</v>
      </c>
      <c r="DQ60" s="32">
        <v>0.99889448470703834</v>
      </c>
    </row>
    <row r="61" spans="33:121" x14ac:dyDescent="0.25">
      <c r="AG61" s="19" t="s">
        <v>123</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0.89498432601880873</v>
      </c>
      <c r="BG61" s="32">
        <v>0.78056426332288398</v>
      </c>
      <c r="BH61" s="32">
        <v>0.93573667711598751</v>
      </c>
      <c r="BI61" s="32">
        <v>0.94427244582043346</v>
      </c>
      <c r="BJ61" s="32">
        <v>0.90438871473354232</v>
      </c>
      <c r="BK61" s="32">
        <v>0.8150470219435737</v>
      </c>
      <c r="BL61" s="32">
        <v>0.83228840125391845</v>
      </c>
      <c r="BM61" s="32">
        <v>0.87246883574416412</v>
      </c>
      <c r="BN61" s="32">
        <v>0.97408536585365857</v>
      </c>
      <c r="BO61" s="32">
        <v>0.93962848297213619</v>
      </c>
      <c r="BP61" s="32">
        <v>0.9375</v>
      </c>
      <c r="BQ61" s="32">
        <v>0.9598214285714286</v>
      </c>
      <c r="BR61" s="32">
        <v>0.95303030303030301</v>
      </c>
      <c r="BS61" s="32">
        <v>0.97213622291021673</v>
      </c>
      <c r="BT61" s="32">
        <v>0.96696696696696693</v>
      </c>
      <c r="BU61" s="32">
        <v>0.9575955386149585</v>
      </c>
      <c r="BV61" s="32">
        <v>0.91222570532915359</v>
      </c>
      <c r="BW61" s="32">
        <v>0.96215429403202324</v>
      </c>
      <c r="BX61" s="32">
        <v>0.96284829721362231</v>
      </c>
      <c r="BY61" s="32">
        <v>0.94054878048780488</v>
      </c>
      <c r="BZ61" s="32">
        <v>0.93653250773993812</v>
      </c>
      <c r="CA61" s="32">
        <v>0.94054878048780488</v>
      </c>
      <c r="CB61" s="32">
        <v>0.92093023255813955</v>
      </c>
      <c r="CC61" s="32">
        <v>0.93939837112121238</v>
      </c>
      <c r="CD61" s="32">
        <v>0.89655172413793105</v>
      </c>
      <c r="CE61" s="32">
        <v>0.95281582952815824</v>
      </c>
      <c r="CF61" s="32">
        <v>0.94043887147335425</v>
      </c>
      <c r="CG61" s="32">
        <v>0.95924764890282133</v>
      </c>
      <c r="CH61" s="32">
        <v>0.94359756097560976</v>
      </c>
      <c r="CI61" s="32">
        <v>0.94359756097560976</v>
      </c>
      <c r="CJ61" s="32">
        <v>0.95426829268292679</v>
      </c>
      <c r="CK61" s="32">
        <v>0.94150249838234434</v>
      </c>
      <c r="CL61" s="32">
        <v>0.89498432601880873</v>
      </c>
      <c r="CM61" s="32">
        <v>0.94744976816074189</v>
      </c>
      <c r="CN61" s="32">
        <v>0.88401253918495293</v>
      </c>
      <c r="CO61" s="32">
        <v>0.89937106918238996</v>
      </c>
      <c r="CP61" s="32">
        <v>0.92633228840125392</v>
      </c>
      <c r="CQ61" s="32">
        <v>0.89969135802469136</v>
      </c>
      <c r="CR61" s="32">
        <v>0.93887147335423193</v>
      </c>
      <c r="CS61" s="32">
        <v>0.9129589746181529</v>
      </c>
      <c r="CT61" s="32">
        <v>0.90723270440251569</v>
      </c>
      <c r="CU61" s="32">
        <v>0.93333333333333335</v>
      </c>
      <c r="CV61" s="32">
        <v>0.86477987421383651</v>
      </c>
      <c r="CW61" s="32">
        <v>0.94976452119309263</v>
      </c>
      <c r="CX61" s="32">
        <v>0.91509433962264153</v>
      </c>
      <c r="CY61" s="32">
        <v>0.92138364779874216</v>
      </c>
      <c r="CZ61" s="32">
        <v>0.89779874213836475</v>
      </c>
      <c r="DA61" s="32">
        <v>0.91276959467178964</v>
      </c>
      <c r="DB61" s="32">
        <v>0.9643962848297214</v>
      </c>
      <c r="DC61" s="32">
        <v>0.94961832061068707</v>
      </c>
      <c r="DD61" s="32">
        <v>0.9375</v>
      </c>
      <c r="DE61" s="32">
        <v>0.96996996996996998</v>
      </c>
      <c r="DF61" s="32">
        <v>0.95356037151702788</v>
      </c>
      <c r="DG61" s="32">
        <v>0.95725190839694652</v>
      </c>
      <c r="DH61" s="32">
        <v>0.95201238390092879</v>
      </c>
      <c r="DI61" s="32">
        <v>0.95490131988932592</v>
      </c>
      <c r="DJ61" s="32">
        <v>0.91950464396284826</v>
      </c>
      <c r="DK61" s="32">
        <v>0.96246246246246248</v>
      </c>
      <c r="DL61" s="32">
        <v>0.9272445820433437</v>
      </c>
      <c r="DM61" s="32">
        <v>0.94720496894409933</v>
      </c>
      <c r="DN61" s="32">
        <v>0.9471228615863142</v>
      </c>
      <c r="DO61" s="32">
        <v>0.96048632218844987</v>
      </c>
      <c r="DP61" s="32">
        <v>0.96889580093312599</v>
      </c>
      <c r="DQ61" s="32">
        <v>0.94756023458866345</v>
      </c>
    </row>
    <row r="62" spans="33:121" x14ac:dyDescent="0.25">
      <c r="AG62" s="19" t="s">
        <v>124</v>
      </c>
      <c r="AH62" s="32">
        <v>0.93188405797101448</v>
      </c>
      <c r="AI62" s="32">
        <v>0.9576271186440678</v>
      </c>
      <c r="AJ62" s="32">
        <v>0.94744318181818177</v>
      </c>
      <c r="AK62" s="32">
        <v>0.9576271186440678</v>
      </c>
      <c r="AL62" s="32">
        <v>0.95621468926553677</v>
      </c>
      <c r="AM62" s="32">
        <v>0.94766619519094764</v>
      </c>
      <c r="AN62" s="32">
        <v>0.96468926553672318</v>
      </c>
      <c r="AO62" s="32">
        <v>0.95187880386722001</v>
      </c>
      <c r="AP62" s="32">
        <v>0.95741556534508077</v>
      </c>
      <c r="AQ62" s="32">
        <v>0.97406340057636887</v>
      </c>
      <c r="AR62" s="32">
        <v>0.94920174165457183</v>
      </c>
      <c r="AS62" s="32">
        <v>0.95395683453237412</v>
      </c>
      <c r="AT62" s="32">
        <v>0.96098265895953761</v>
      </c>
      <c r="AU62" s="32">
        <v>0.95149786019971472</v>
      </c>
      <c r="AV62" s="32">
        <v>0.96098265895953761</v>
      </c>
      <c r="AW62" s="32">
        <v>0.95830010288959788</v>
      </c>
      <c r="AX62" s="32">
        <v>0.94466936572199733</v>
      </c>
      <c r="AY62" s="32">
        <v>0.93305439330543938</v>
      </c>
      <c r="AZ62" s="32">
        <v>0.94466936572199733</v>
      </c>
      <c r="BA62" s="32">
        <v>0.92521994134897356</v>
      </c>
      <c r="BB62" s="32">
        <v>0.91619318181818177</v>
      </c>
      <c r="BC62" s="32">
        <v>0.94125874125874121</v>
      </c>
      <c r="BD62" s="32">
        <v>0.93653032440056416</v>
      </c>
      <c r="BE62" s="32">
        <v>0.93451361622512785</v>
      </c>
      <c r="BF62" s="32">
        <v>0.94466936572199733</v>
      </c>
      <c r="BG62" s="32">
        <v>0.89635036496350362</v>
      </c>
      <c r="BH62" s="32">
        <v>0.94466936572199733</v>
      </c>
      <c r="BI62" s="32">
        <v>0.96383866481223923</v>
      </c>
      <c r="BJ62" s="32">
        <v>0.91486291486291482</v>
      </c>
      <c r="BK62" s="32">
        <v>0.86877828054298645</v>
      </c>
      <c r="BL62" s="32">
        <v>0.90187590187590183</v>
      </c>
      <c r="BM62" s="32">
        <v>0.91929212264307714</v>
      </c>
      <c r="BN62" s="32">
        <v>0.9555555555555556</v>
      </c>
      <c r="BO62" s="32">
        <v>0.9505494505494505</v>
      </c>
      <c r="BP62" s="32">
        <v>0.93877551020408168</v>
      </c>
      <c r="BQ62" s="32">
        <v>0.93716577540106949</v>
      </c>
      <c r="BR62" s="32">
        <v>0.94565217391304346</v>
      </c>
      <c r="BS62" s="32">
        <v>0.94986449864498645</v>
      </c>
      <c r="BT62" s="32">
        <v>0.95161290322580649</v>
      </c>
      <c r="BU62" s="32">
        <v>0.94702512392771332</v>
      </c>
      <c r="BV62" s="32">
        <v>0.97210599721059976</v>
      </c>
      <c r="BW62" s="32">
        <v>0.95013477088948783</v>
      </c>
      <c r="BX62" s="32">
        <v>0.95682451253481893</v>
      </c>
      <c r="BY62" s="32">
        <v>0.94451962110960763</v>
      </c>
      <c r="BZ62" s="32">
        <v>0.94117647058823528</v>
      </c>
      <c r="CA62" s="32">
        <v>0.93732970027247953</v>
      </c>
      <c r="CB62" s="32">
        <v>0.94117647058823528</v>
      </c>
      <c r="CC62" s="32">
        <v>0.94903822045620922</v>
      </c>
      <c r="CD62" s="32">
        <v>0.92372881355932202</v>
      </c>
      <c r="CE62" s="32">
        <v>0.95669824086603517</v>
      </c>
      <c r="CF62" s="32">
        <v>0.94475138121546964</v>
      </c>
      <c r="CG62" s="32">
        <v>0.94451962110960763</v>
      </c>
      <c r="CH62" s="32">
        <v>0.9396067415730337</v>
      </c>
      <c r="CI62" s="32">
        <v>0.94896551724137934</v>
      </c>
      <c r="CJ62" s="32">
        <v>0.93112947658402201</v>
      </c>
      <c r="CK62" s="32">
        <v>0.94134282744983866</v>
      </c>
      <c r="CL62" s="32">
        <v>0.96498599439775912</v>
      </c>
      <c r="CM62" s="32">
        <v>0.95522388059701491</v>
      </c>
      <c r="CN62" s="32">
        <v>0.9538461538461539</v>
      </c>
      <c r="CO62" s="32">
        <v>0.96900269541778972</v>
      </c>
      <c r="CP62" s="32">
        <v>0.95884773662551437</v>
      </c>
      <c r="CQ62" s="32">
        <v>0.94931506849315073</v>
      </c>
      <c r="CR62" s="32">
        <v>0.95799457994579951</v>
      </c>
      <c r="CS62" s="32">
        <v>0.95845944418902618</v>
      </c>
      <c r="CT62" s="32">
        <v>0.94466936572199733</v>
      </c>
      <c r="CU62" s="32">
        <v>0.96375838926174495</v>
      </c>
      <c r="CV62" s="32">
        <v>0.95735900962861076</v>
      </c>
      <c r="CW62" s="32">
        <v>0.97593582887700536</v>
      </c>
      <c r="CX62" s="32">
        <v>0.9297752808988764</v>
      </c>
      <c r="CY62" s="32">
        <v>0.96621621621621623</v>
      </c>
      <c r="CZ62" s="32">
        <v>0.96904441453566625</v>
      </c>
      <c r="DA62" s="32">
        <v>0.95810835787715976</v>
      </c>
      <c r="DB62" s="32">
        <v>0.96519410977242304</v>
      </c>
      <c r="DC62" s="32">
        <v>0.94912985274431061</v>
      </c>
      <c r="DD62" s="32">
        <v>0.96569920844327173</v>
      </c>
      <c r="DE62" s="32">
        <v>0.98673740053050396</v>
      </c>
      <c r="DF62" s="32">
        <v>0.9651474530831099</v>
      </c>
      <c r="DG62" s="32">
        <v>0.94459459459459461</v>
      </c>
      <c r="DH62" s="32">
        <v>0.96821192052980132</v>
      </c>
      <c r="DI62" s="32">
        <v>0.96353064852828785</v>
      </c>
      <c r="DJ62" s="32">
        <v>0.94466936572199733</v>
      </c>
      <c r="DK62" s="32">
        <v>0.97142857142857142</v>
      </c>
      <c r="DL62" s="32">
        <v>0.92054794520547945</v>
      </c>
      <c r="DM62" s="32">
        <v>0.88597640891218876</v>
      </c>
      <c r="DN62" s="32">
        <v>0.9528936742934051</v>
      </c>
      <c r="DO62" s="32">
        <v>0.9593709043250328</v>
      </c>
      <c r="DP62" s="32">
        <v>0.95314591700133866</v>
      </c>
      <c r="DQ62" s="32">
        <v>0.94114754098400211</v>
      </c>
    </row>
    <row r="63" spans="33:121" x14ac:dyDescent="0.25">
      <c r="AG63" s="19" t="s">
        <v>125</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0.77452923686818631</v>
      </c>
      <c r="BG63" s="32">
        <v>0.77049180327868849</v>
      </c>
      <c r="BH63" s="32">
        <v>0.85942971485742869</v>
      </c>
      <c r="BI63" s="32">
        <v>0.86563436563436569</v>
      </c>
      <c r="BJ63" s="32">
        <v>0.76961271102284012</v>
      </c>
      <c r="BK63" s="32">
        <v>0.76289682539682535</v>
      </c>
      <c r="BL63" s="32">
        <v>0.78191753601589664</v>
      </c>
      <c r="BM63" s="32">
        <v>0.79778745615346147</v>
      </c>
      <c r="BN63" s="32">
        <v>0.89151873767258383</v>
      </c>
      <c r="BO63" s="32">
        <v>0.84455445544554453</v>
      </c>
      <c r="BP63" s="32">
        <v>0.88579940417080438</v>
      </c>
      <c r="BQ63" s="32">
        <v>0.91567460317460314</v>
      </c>
      <c r="BR63" s="32">
        <v>0.89896500739280438</v>
      </c>
      <c r="BS63" s="32">
        <v>0.86491835724888666</v>
      </c>
      <c r="BT63" s="32">
        <v>0.89333333333333331</v>
      </c>
      <c r="BU63" s="32">
        <v>0.88496627120550853</v>
      </c>
      <c r="BV63" s="32">
        <v>0.92436974789915971</v>
      </c>
      <c r="BW63" s="32">
        <v>0.94082840236686394</v>
      </c>
      <c r="BX63" s="32">
        <v>0.91840796019900495</v>
      </c>
      <c r="BY63" s="32">
        <v>0.91393034825870645</v>
      </c>
      <c r="BZ63" s="32">
        <v>0.94419753086419755</v>
      </c>
      <c r="CA63" s="32">
        <v>0.93537247163295512</v>
      </c>
      <c r="CB63" s="32">
        <v>0.92501233349778</v>
      </c>
      <c r="CC63" s="32">
        <v>0.92887411353123828</v>
      </c>
      <c r="CD63" s="32">
        <v>0.92755051749630357</v>
      </c>
      <c r="CE63" s="32">
        <v>0.92874814448292919</v>
      </c>
      <c r="CF63" s="32">
        <v>0.93545183714001989</v>
      </c>
      <c r="CG63" s="32">
        <v>0.95529061102831592</v>
      </c>
      <c r="CH63" s="32">
        <v>0.92758620689655169</v>
      </c>
      <c r="CI63" s="32">
        <v>0.923837784371909</v>
      </c>
      <c r="CJ63" s="32">
        <v>0.91415885545140607</v>
      </c>
      <c r="CK63" s="32">
        <v>0.93037485098106221</v>
      </c>
      <c r="CL63" s="32">
        <v>0.92182088075210289</v>
      </c>
      <c r="CM63" s="32">
        <v>0.93990147783251232</v>
      </c>
      <c r="CN63" s="32">
        <v>0.92668329177057351</v>
      </c>
      <c r="CO63" s="32">
        <v>0.93024414549078227</v>
      </c>
      <c r="CP63" s="32">
        <v>0.93719090009891193</v>
      </c>
      <c r="CQ63" s="32">
        <v>0.94184327254805322</v>
      </c>
      <c r="CR63" s="32">
        <v>0.9412055335968379</v>
      </c>
      <c r="CS63" s="32">
        <v>0.93412707172711051</v>
      </c>
      <c r="CT63" s="32">
        <v>0.93111871030776749</v>
      </c>
      <c r="CU63" s="32">
        <v>0.93663366336633669</v>
      </c>
      <c r="CV63" s="32">
        <v>0.93293885601577908</v>
      </c>
      <c r="CW63" s="32">
        <v>0.93145956607495073</v>
      </c>
      <c r="CX63" s="32">
        <v>0.96057171020206999</v>
      </c>
      <c r="CY63" s="32">
        <v>0.93885601577909272</v>
      </c>
      <c r="CZ63" s="32">
        <v>0.930576070901034</v>
      </c>
      <c r="DA63" s="32">
        <v>0.93745065609243294</v>
      </c>
      <c r="DB63" s="32">
        <v>0.91686922702965479</v>
      </c>
      <c r="DC63" s="32">
        <v>0.93804878048780482</v>
      </c>
      <c r="DD63" s="32">
        <v>0.91502946954813358</v>
      </c>
      <c r="DE63" s="32">
        <v>0.93565815324165025</v>
      </c>
      <c r="DF63" s="32">
        <v>0.96531509526135806</v>
      </c>
      <c r="DG63" s="32">
        <v>0.93856655290102387</v>
      </c>
      <c r="DH63" s="32">
        <v>0.95168374816983892</v>
      </c>
      <c r="DI63" s="32">
        <v>0.93731014666278067</v>
      </c>
      <c r="DJ63" s="32">
        <v>0.91666666666666663</v>
      </c>
      <c r="DK63" s="32">
        <v>0.93810916179337234</v>
      </c>
      <c r="DL63" s="32">
        <v>0.93946850393700787</v>
      </c>
      <c r="DM63" s="32">
        <v>0.942014742014742</v>
      </c>
      <c r="DN63" s="32">
        <v>0.94252313687286893</v>
      </c>
      <c r="DO63" s="32">
        <v>0.94034917555771091</v>
      </c>
      <c r="DP63" s="32">
        <v>0.94057476863127132</v>
      </c>
      <c r="DQ63" s="32">
        <v>0.93710087935337738</v>
      </c>
    </row>
    <row r="64" spans="33:121" x14ac:dyDescent="0.25">
      <c r="AG64" s="19" t="s">
        <v>126</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0.98322851153039836</v>
      </c>
      <c r="BG64" s="32">
        <v>0.93156732891832228</v>
      </c>
      <c r="BH64" s="32">
        <v>0.98526315789473684</v>
      </c>
      <c r="BI64" s="32">
        <v>0.98956158663883087</v>
      </c>
      <c r="BJ64" s="32">
        <v>0.97268907563025209</v>
      </c>
      <c r="BK64" s="32">
        <v>0.96710526315789469</v>
      </c>
      <c r="BL64" s="32">
        <v>0.98510638297872344</v>
      </c>
      <c r="BM64" s="32">
        <v>0.97350304382130837</v>
      </c>
      <c r="BN64" s="32">
        <v>0.98747390396659707</v>
      </c>
      <c r="BO64" s="32">
        <v>0.99371069182389937</v>
      </c>
      <c r="BP64" s="32">
        <v>0.97916666666666663</v>
      </c>
      <c r="BQ64" s="32">
        <v>1</v>
      </c>
      <c r="BR64" s="32">
        <v>0.98136645962732916</v>
      </c>
      <c r="BS64" s="32">
        <v>0.98747390396659707</v>
      </c>
      <c r="BT64" s="32">
        <v>0.99585062240663902</v>
      </c>
      <c r="BU64" s="32">
        <v>0.98929174977967549</v>
      </c>
      <c r="BV64" s="32">
        <v>0.97689075630252098</v>
      </c>
      <c r="BW64" s="32">
        <v>0.99176954732510292</v>
      </c>
      <c r="BX64" s="32">
        <v>0.97286012526096033</v>
      </c>
      <c r="BY64" s="32">
        <v>0.97314049586776863</v>
      </c>
      <c r="BZ64" s="32">
        <v>0.98136645962732916</v>
      </c>
      <c r="CA64" s="32">
        <v>0.98755186721991706</v>
      </c>
      <c r="CB64" s="32">
        <v>0.96694214876033058</v>
      </c>
      <c r="CC64" s="32">
        <v>0.97864591433770431</v>
      </c>
      <c r="CD64" s="32">
        <v>0.97731958762886595</v>
      </c>
      <c r="CE64" s="32">
        <v>0.96487603305785119</v>
      </c>
      <c r="CF64" s="32">
        <v>0.97920997920997921</v>
      </c>
      <c r="CG64" s="32">
        <v>0.98964803312629401</v>
      </c>
      <c r="CH64" s="32">
        <v>0.97274633123689724</v>
      </c>
      <c r="CI64" s="32">
        <v>0.97920997920997921</v>
      </c>
      <c r="CJ64" s="32">
        <v>0.97698744769874479</v>
      </c>
      <c r="CK64" s="32">
        <v>0.97714248445265872</v>
      </c>
      <c r="CL64" s="32">
        <v>0.96523517382413093</v>
      </c>
      <c r="CM64" s="32">
        <v>0.97741273100616022</v>
      </c>
      <c r="CN64" s="32">
        <v>0.97938144329896903</v>
      </c>
      <c r="CO64" s="32">
        <v>0.98966942148760328</v>
      </c>
      <c r="CP64" s="32">
        <v>0.97755102040816322</v>
      </c>
      <c r="CQ64" s="32">
        <v>0.9795501022494888</v>
      </c>
      <c r="CR64" s="32">
        <v>0.96106557377049184</v>
      </c>
      <c r="CS64" s="32">
        <v>0.97569506657785821</v>
      </c>
      <c r="CT64" s="32">
        <v>0.99367088607594933</v>
      </c>
      <c r="CU64" s="32">
        <v>0.97530864197530864</v>
      </c>
      <c r="CV64" s="32">
        <v>0.99367088607594933</v>
      </c>
      <c r="CW64" s="32">
        <v>0.98541666666666672</v>
      </c>
      <c r="CX64" s="32">
        <v>0.97330595482546201</v>
      </c>
      <c r="CY64" s="32">
        <v>0.99175257731958766</v>
      </c>
      <c r="CZ64" s="32">
        <v>0.9711934156378601</v>
      </c>
      <c r="DA64" s="32">
        <v>0.98347414693954049</v>
      </c>
      <c r="DB64" s="32">
        <v>0.98553719008264462</v>
      </c>
      <c r="DC64" s="32">
        <v>0.98541666666666672</v>
      </c>
      <c r="DD64" s="32">
        <v>0.99585062240663902</v>
      </c>
      <c r="DE64" s="32">
        <v>0.98128898128898134</v>
      </c>
      <c r="DF64" s="32">
        <v>0.99171842650103514</v>
      </c>
      <c r="DG64" s="32">
        <v>0.98350515463917521</v>
      </c>
      <c r="DH64" s="32">
        <v>0.98550724637681164</v>
      </c>
      <c r="DI64" s="32">
        <v>0.98697489828027918</v>
      </c>
      <c r="DJ64" s="32">
        <v>0.97040169133192389</v>
      </c>
      <c r="DK64" s="32">
        <v>0.98973305954825463</v>
      </c>
      <c r="DL64" s="32">
        <v>0.97052631578947368</v>
      </c>
      <c r="DM64" s="32">
        <v>0.98966942148760328</v>
      </c>
      <c r="DN64" s="32">
        <v>0.98297872340425529</v>
      </c>
      <c r="DO64" s="32">
        <v>0.98347107438016534</v>
      </c>
      <c r="DP64" s="32">
        <v>0.98319327731092432</v>
      </c>
      <c r="DQ64" s="32">
        <v>0.98142479475037159</v>
      </c>
    </row>
    <row r="65" spans="33:121" x14ac:dyDescent="0.25">
      <c r="AG65" s="19" t="s">
        <v>127</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0.91940187667767714</v>
      </c>
      <c r="BF65" s="32">
        <v>0.95825049701789267</v>
      </c>
      <c r="BG65" s="32">
        <v>0.83896620278330025</v>
      </c>
      <c r="BH65" s="32">
        <v>0.9562624254473161</v>
      </c>
      <c r="BI65" s="32">
        <v>0.95938104448742745</v>
      </c>
      <c r="BJ65" s="32">
        <v>0.87077534791252487</v>
      </c>
      <c r="BK65" s="32">
        <v>0.79324055666003979</v>
      </c>
      <c r="BL65" s="32">
        <v>0.86481113320079528</v>
      </c>
      <c r="BM65" s="32">
        <v>0.8916696010727565</v>
      </c>
      <c r="BN65" s="32">
        <v>0.97363465160075324</v>
      </c>
      <c r="BO65" s="32">
        <v>0.9678638941398866</v>
      </c>
      <c r="BP65" s="32">
        <v>0.96281800391389427</v>
      </c>
      <c r="BQ65" s="32">
        <v>0.95938104448742745</v>
      </c>
      <c r="BR65" s="32">
        <v>0.99444444444444446</v>
      </c>
      <c r="BS65" s="32">
        <v>0.9678638941398866</v>
      </c>
      <c r="BT65" s="32">
        <v>0.96022727272727271</v>
      </c>
      <c r="BU65" s="32">
        <v>0.96946188649336662</v>
      </c>
      <c r="BV65" s="32">
        <v>0.97542533081285443</v>
      </c>
      <c r="BW65" s="32">
        <v>0.96408317580340264</v>
      </c>
      <c r="BX65" s="32">
        <v>0.95610687022900764</v>
      </c>
      <c r="BY65" s="32">
        <v>0.95256166982922197</v>
      </c>
      <c r="BZ65" s="32">
        <v>0.96219281663516065</v>
      </c>
      <c r="CA65" s="32">
        <v>0.96408317580340264</v>
      </c>
      <c r="CB65" s="32">
        <v>0.9678638941398866</v>
      </c>
      <c r="CC65" s="32">
        <v>0.96318813332184805</v>
      </c>
      <c r="CD65" s="32">
        <v>0.98839458413926495</v>
      </c>
      <c r="CE65" s="32">
        <v>0.92438563327032142</v>
      </c>
      <c r="CF65" s="32">
        <v>0.9751434034416826</v>
      </c>
      <c r="CG65" s="32">
        <v>0.96086105675146771</v>
      </c>
      <c r="CH65" s="32">
        <v>0.95938104448742745</v>
      </c>
      <c r="CI65" s="32">
        <v>0.98715596330275235</v>
      </c>
      <c r="CJ65" s="32">
        <v>0.97292069632495159</v>
      </c>
      <c r="CK65" s="32">
        <v>0.96689176881683825</v>
      </c>
      <c r="CL65" s="32">
        <v>0.93617021276595747</v>
      </c>
      <c r="CM65" s="32">
        <v>0.97292069632495159</v>
      </c>
      <c r="CN65" s="32">
        <v>0.91295938104448737</v>
      </c>
      <c r="CO65" s="32">
        <v>0.92456479690522242</v>
      </c>
      <c r="CP65" s="32">
        <v>0.97292069632495159</v>
      </c>
      <c r="CQ65" s="32">
        <v>0.96905222437137328</v>
      </c>
      <c r="CR65" s="32">
        <v>0.97872340425531912</v>
      </c>
      <c r="CS65" s="32">
        <v>0.9524730588560375</v>
      </c>
      <c r="CT65" s="32">
        <v>0.89941972920696323</v>
      </c>
      <c r="CU65" s="32">
        <v>0.9352380952380952</v>
      </c>
      <c r="CV65" s="32">
        <v>0.87866927592954991</v>
      </c>
      <c r="CW65" s="32">
        <v>0.90410958904109584</v>
      </c>
      <c r="CX65" s="32">
        <v>0.96905222437137328</v>
      </c>
      <c r="CY65" s="32">
        <v>0.99809523809523815</v>
      </c>
      <c r="CZ65" s="32">
        <v>0.9149338374291115</v>
      </c>
      <c r="DA65" s="32">
        <v>0.92850256990163249</v>
      </c>
      <c r="DB65" s="32">
        <v>0.92047713717693835</v>
      </c>
      <c r="DC65" s="32">
        <v>0.94324853228962813</v>
      </c>
      <c r="DD65" s="32">
        <v>0.92047713717693835</v>
      </c>
      <c r="DE65" s="32">
        <v>0.88667992047713717</v>
      </c>
      <c r="DF65" s="32">
        <v>0.95427435387673953</v>
      </c>
      <c r="DG65" s="32">
        <v>0.97678916827853002</v>
      </c>
      <c r="DH65" s="32">
        <v>0.97415506958250497</v>
      </c>
      <c r="DI65" s="32">
        <v>0.93944304555120239</v>
      </c>
      <c r="DJ65" s="32">
        <v>0.95542635658914732</v>
      </c>
      <c r="DK65" s="32">
        <v>0.96620278330019882</v>
      </c>
      <c r="DL65" s="32">
        <v>0.97669902912621365</v>
      </c>
      <c r="DM65" s="32">
        <v>0.95610687022900764</v>
      </c>
      <c r="DN65" s="32">
        <v>0.95339805825242718</v>
      </c>
      <c r="DO65" s="32">
        <v>0.94951456310679616</v>
      </c>
      <c r="DP65" s="32">
        <v>0.95533980582524269</v>
      </c>
      <c r="DQ65" s="32">
        <v>0.95895535234700469</v>
      </c>
    </row>
    <row r="66" spans="33:121" x14ac:dyDescent="0.25">
      <c r="AG66" s="19" t="s">
        <v>128</v>
      </c>
      <c r="AH66" s="32">
        <v>0.95777351247600773</v>
      </c>
      <c r="AI66" s="32">
        <v>0.98046875</v>
      </c>
      <c r="AJ66" s="32">
        <v>0.95576923076923082</v>
      </c>
      <c r="AK66" s="32">
        <v>0.96946564885496178</v>
      </c>
      <c r="AL66" s="32">
        <v>0.95969289827255277</v>
      </c>
      <c r="AM66" s="32">
        <v>0.99607843137254903</v>
      </c>
      <c r="AN66" s="32">
        <v>0.97528517110266155</v>
      </c>
      <c r="AO66" s="32">
        <v>0.97064766326399476</v>
      </c>
      <c r="AP66" s="32">
        <v>0.98854961832061072</v>
      </c>
      <c r="AQ66" s="32">
        <v>0.97328244274809161</v>
      </c>
      <c r="AR66" s="32">
        <v>0.98854961832061072</v>
      </c>
      <c r="AS66" s="32">
        <v>0.97896749521988524</v>
      </c>
      <c r="AT66" s="32">
        <v>0.98854961832061072</v>
      </c>
      <c r="AU66" s="32">
        <v>0.98282442748091603</v>
      </c>
      <c r="AV66" s="32">
        <v>0.98854961832061072</v>
      </c>
      <c r="AW66" s="32">
        <v>0.98418183410447657</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0.91515151515151516</v>
      </c>
      <c r="BG66" s="32">
        <v>0.927734375</v>
      </c>
      <c r="BH66" s="32">
        <v>0.93939393939393945</v>
      </c>
      <c r="BI66" s="32">
        <v>0.94979919678714864</v>
      </c>
      <c r="BJ66" s="32">
        <v>0.92323232323232318</v>
      </c>
      <c r="BK66" s="32">
        <v>0.927734375</v>
      </c>
      <c r="BL66" s="32">
        <v>0.86895161290322576</v>
      </c>
      <c r="BM66" s="32">
        <v>0.92171390535259323</v>
      </c>
      <c r="BN66" s="32">
        <v>0.9943074003795066</v>
      </c>
      <c r="BO66" s="32">
        <v>0.96963562753036436</v>
      </c>
      <c r="BP66" s="32">
        <v>0.92015209125475284</v>
      </c>
      <c r="BQ66" s="32">
        <v>0.9563567362428842</v>
      </c>
      <c r="BR66" s="32">
        <v>0.9943074003795066</v>
      </c>
      <c r="BS66" s="32">
        <v>0.98541666666666672</v>
      </c>
      <c r="BT66" s="32">
        <v>0.98541666666666672</v>
      </c>
      <c r="BU66" s="32">
        <v>0.97222751273147823</v>
      </c>
      <c r="BV66" s="32">
        <v>0.92045454545454541</v>
      </c>
      <c r="BW66" s="32">
        <v>0.99246704331450097</v>
      </c>
      <c r="BX66" s="32">
        <v>0.93511450381679384</v>
      </c>
      <c r="BY66" s="32">
        <v>0.96394686907020877</v>
      </c>
      <c r="BZ66" s="32">
        <v>0.95265151515151514</v>
      </c>
      <c r="CA66" s="32">
        <v>0.9606741573033708</v>
      </c>
      <c r="CB66" s="32">
        <v>0.93333333333333335</v>
      </c>
      <c r="CC66" s="32">
        <v>0.95123456677775275</v>
      </c>
      <c r="CD66" s="32">
        <v>0.947069943289225</v>
      </c>
      <c r="CE66" s="32">
        <v>0.97709923664122134</v>
      </c>
      <c r="CF66" s="32">
        <v>0.95825426944971537</v>
      </c>
      <c r="CG66" s="32">
        <v>0.96045197740112997</v>
      </c>
      <c r="CH66" s="32">
        <v>0.96233521657250476</v>
      </c>
      <c r="CI66" s="32">
        <v>0.94896030245746688</v>
      </c>
      <c r="CJ66" s="32">
        <v>0.97579143389199252</v>
      </c>
      <c r="CK66" s="32">
        <v>0.96142319710046509</v>
      </c>
      <c r="CL66" s="32">
        <v>0.96261682242990654</v>
      </c>
      <c r="CM66" s="32">
        <v>0.95864661654135341</v>
      </c>
      <c r="CN66" s="32">
        <v>0.967984934086629</v>
      </c>
      <c r="CO66" s="32">
        <v>0.97551789077212803</v>
      </c>
      <c r="CP66" s="32">
        <v>0.94905660377358492</v>
      </c>
      <c r="CQ66" s="32">
        <v>0.97537878787878785</v>
      </c>
      <c r="CR66" s="32">
        <v>0.96590909090909094</v>
      </c>
      <c r="CS66" s="32">
        <v>0.96501582091306859</v>
      </c>
      <c r="CT66" s="32">
        <v>0.95992366412213737</v>
      </c>
      <c r="CU66" s="32">
        <v>0.97153700189753323</v>
      </c>
      <c r="CV66" s="32">
        <v>0.96082089552238803</v>
      </c>
      <c r="CW66" s="32">
        <v>0.96816479400749067</v>
      </c>
      <c r="CX66" s="32">
        <v>0.93408662900188322</v>
      </c>
      <c r="CY66" s="32">
        <v>0.96992481203007519</v>
      </c>
      <c r="CZ66" s="32">
        <v>0.96992481203007519</v>
      </c>
      <c r="DA66" s="32">
        <v>0.96205465837308324</v>
      </c>
      <c r="DB66" s="32">
        <v>0.97583643122676578</v>
      </c>
      <c r="DC66" s="32">
        <v>0.98333333333333328</v>
      </c>
      <c r="DD66" s="32">
        <v>0.96816479400749067</v>
      </c>
      <c r="DE66" s="32">
        <v>0.95643939393939392</v>
      </c>
      <c r="DF66" s="32">
        <v>0.97397769516728627</v>
      </c>
      <c r="DG66" s="32">
        <v>0.97201492537313428</v>
      </c>
      <c r="DH66" s="32">
        <v>0.9649446494464945</v>
      </c>
      <c r="DI66" s="32">
        <v>0.97067303178484265</v>
      </c>
      <c r="DJ66" s="32">
        <v>0.91954022988505746</v>
      </c>
      <c r="DK66" s="32">
        <v>0.97597042513863219</v>
      </c>
      <c r="DL66" s="32">
        <v>0.90095238095238095</v>
      </c>
      <c r="DM66" s="32">
        <v>0.87907869481765832</v>
      </c>
      <c r="DN66" s="32">
        <v>0.92467043314500941</v>
      </c>
      <c r="DO66" s="32">
        <v>0.9587242026266416</v>
      </c>
      <c r="DP66" s="32">
        <v>0.91557223264540333</v>
      </c>
      <c r="DQ66" s="32">
        <v>0.92492979988725477</v>
      </c>
    </row>
    <row r="67" spans="33:121" x14ac:dyDescent="0.25">
      <c r="AG67" s="19" t="s">
        <v>129</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0.97206641979823161</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0.96102564102564103</v>
      </c>
      <c r="BG67" s="32">
        <v>0.90560165975103735</v>
      </c>
      <c r="BH67" s="32">
        <v>0.98871794871794871</v>
      </c>
      <c r="BI67" s="32">
        <v>0.96865520728008092</v>
      </c>
      <c r="BJ67" s="32">
        <v>0.96048632218844987</v>
      </c>
      <c r="BK67" s="32">
        <v>0.93775933609958506</v>
      </c>
      <c r="BL67" s="32">
        <v>0.95971074380165289</v>
      </c>
      <c r="BM67" s="32">
        <v>0.95456526555205645</v>
      </c>
      <c r="BN67" s="32">
        <v>0.96906187624750495</v>
      </c>
      <c r="BO67" s="32">
        <v>0.95761856710393545</v>
      </c>
      <c r="BP67" s="32">
        <v>0.97904191616766467</v>
      </c>
      <c r="BQ67" s="32">
        <v>0.96626984126984128</v>
      </c>
      <c r="BR67" s="32">
        <v>0.94626865671641791</v>
      </c>
      <c r="BS67" s="32">
        <v>0.96991701244813278</v>
      </c>
      <c r="BT67" s="32">
        <v>0.96783919597989954</v>
      </c>
      <c r="BU67" s="32">
        <v>0.96514529513334235</v>
      </c>
      <c r="BV67" s="32">
        <v>0.96632653061224494</v>
      </c>
      <c r="BW67" s="32">
        <v>0.98131760078662733</v>
      </c>
      <c r="BX67" s="32">
        <v>0.97560975609756095</v>
      </c>
      <c r="BY67" s="32">
        <v>0.95617529880478092</v>
      </c>
      <c r="BZ67" s="32">
        <v>0.98073022312373226</v>
      </c>
      <c r="CA67" s="32">
        <v>0.97751710654936463</v>
      </c>
      <c r="CB67" s="32">
        <v>0.95289499509322861</v>
      </c>
      <c r="CC67" s="32">
        <v>0.97008164443821998</v>
      </c>
      <c r="CD67" s="32">
        <v>0.95329949238578682</v>
      </c>
      <c r="CE67" s="32">
        <v>0.97402597402597402</v>
      </c>
      <c r="CF67" s="32">
        <v>0.97502497502497498</v>
      </c>
      <c r="CG67" s="32">
        <v>0.98499999999999999</v>
      </c>
      <c r="CH67" s="32">
        <v>0.94277108433734935</v>
      </c>
      <c r="CI67" s="32">
        <v>0.97194388777555107</v>
      </c>
      <c r="CJ67" s="32">
        <v>0.97587939698492465</v>
      </c>
      <c r="CK67" s="32">
        <v>0.96827783007636581</v>
      </c>
      <c r="CL67" s="32">
        <v>0.93881644934804409</v>
      </c>
      <c r="CM67" s="32">
        <v>0.97177419354838712</v>
      </c>
      <c r="CN67" s="32">
        <v>0.95899999999999996</v>
      </c>
      <c r="CO67" s="32">
        <v>0.96586345381526106</v>
      </c>
      <c r="CP67" s="32">
        <v>0.96690070210631895</v>
      </c>
      <c r="CQ67" s="32">
        <v>0.96909272183449646</v>
      </c>
      <c r="CR67" s="32">
        <v>0.96496496496496498</v>
      </c>
      <c r="CS67" s="32">
        <v>0.96234464080249604</v>
      </c>
      <c r="CT67" s="32">
        <v>0.96610169491525422</v>
      </c>
      <c r="CU67" s="32">
        <v>0.96887550200803207</v>
      </c>
      <c r="CV67" s="32">
        <v>0.96699999999999997</v>
      </c>
      <c r="CW67" s="32">
        <v>0.97529644268774707</v>
      </c>
      <c r="CX67" s="32">
        <v>0.95595595595595595</v>
      </c>
      <c r="CY67" s="32">
        <v>0.97085427135678393</v>
      </c>
      <c r="CZ67" s="32">
        <v>0.95586760280842531</v>
      </c>
      <c r="DA67" s="32">
        <v>0.96570735281888553</v>
      </c>
      <c r="DB67" s="32">
        <v>0.95205479452054798</v>
      </c>
      <c r="DC67" s="32">
        <v>0.97363083164300201</v>
      </c>
      <c r="DD67" s="32">
        <v>0.95242718446601937</v>
      </c>
      <c r="DE67" s="32">
        <v>0.95761078998073212</v>
      </c>
      <c r="DF67" s="32">
        <v>0.97933070866141736</v>
      </c>
      <c r="DG67" s="32">
        <v>0.97197197197197194</v>
      </c>
      <c r="DH67" s="32">
        <v>0.98212512413108244</v>
      </c>
      <c r="DI67" s="32">
        <v>0.9670216293392534</v>
      </c>
      <c r="DJ67" s="32">
        <v>0.93756194251734393</v>
      </c>
      <c r="DK67" s="32">
        <v>0.95869356388088378</v>
      </c>
      <c r="DL67" s="32">
        <v>0.95303326810176126</v>
      </c>
      <c r="DM67" s="32">
        <v>0.95100864553314124</v>
      </c>
      <c r="DN67" s="32">
        <v>0.95853899308983215</v>
      </c>
      <c r="DO67" s="32">
        <v>0.94985535197685633</v>
      </c>
      <c r="DP67" s="32">
        <v>0.95344325897187199</v>
      </c>
      <c r="DQ67" s="32">
        <v>0.95173357486738441</v>
      </c>
    </row>
    <row r="68" spans="33:121" x14ac:dyDescent="0.25">
      <c r="AG68" s="19" t="s">
        <v>130</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0.92192018507807971</v>
      </c>
      <c r="AX68" s="32">
        <v>0.87449392712550611</v>
      </c>
      <c r="AY68" s="32">
        <v>0.93117408906882593</v>
      </c>
      <c r="AZ68" s="32">
        <v>0.86842105263157898</v>
      </c>
      <c r="BA68" s="32">
        <v>0.88461538461538458</v>
      </c>
      <c r="BB68" s="32">
        <v>0.95344129554655865</v>
      </c>
      <c r="BC68" s="32">
        <v>0.95546558704453444</v>
      </c>
      <c r="BD68" s="32">
        <v>0.94736842105263153</v>
      </c>
      <c r="BE68" s="32">
        <v>0.91642567958357424</v>
      </c>
      <c r="BF68" s="32">
        <v>0.85657370517928288</v>
      </c>
      <c r="BG68" s="32">
        <v>0.77689243027888444</v>
      </c>
      <c r="BH68" s="32">
        <v>0.90438247011952189</v>
      </c>
      <c r="BI68" s="32">
        <v>0.94621513944223112</v>
      </c>
      <c r="BJ68" s="32">
        <v>0.8605577689243028</v>
      </c>
      <c r="BK68" s="32">
        <v>0.8027888446215139</v>
      </c>
      <c r="BL68" s="32">
        <v>0.84860557768924305</v>
      </c>
      <c r="BM68" s="32">
        <v>0.856573705179283</v>
      </c>
      <c r="BN68" s="32">
        <v>0.91106719367588929</v>
      </c>
      <c r="BO68" s="32">
        <v>0.92629482071713143</v>
      </c>
      <c r="BP68" s="32">
        <v>0.9189723320158103</v>
      </c>
      <c r="BQ68" s="32">
        <v>0.94466403162055335</v>
      </c>
      <c r="BR68" s="32">
        <v>0.95849802371541504</v>
      </c>
      <c r="BS68" s="32">
        <v>0.93824701195219129</v>
      </c>
      <c r="BT68" s="32">
        <v>0.94268774703557312</v>
      </c>
      <c r="BU68" s="32">
        <v>0.93434730867608073</v>
      </c>
      <c r="BV68" s="32">
        <v>0.9486166007905138</v>
      </c>
      <c r="BW68" s="32">
        <v>0.96047430830039526</v>
      </c>
      <c r="BX68" s="32">
        <v>0.95454545454545459</v>
      </c>
      <c r="BY68" s="32">
        <v>0.95256916996047436</v>
      </c>
      <c r="BZ68" s="32">
        <v>0.94071146245059289</v>
      </c>
      <c r="CA68" s="32">
        <v>0.93675889328063244</v>
      </c>
      <c r="CB68" s="32">
        <v>0.9486166007905138</v>
      </c>
      <c r="CC68" s="32">
        <v>0.94889892715979673</v>
      </c>
      <c r="CD68" s="32">
        <v>0.93675889328063244</v>
      </c>
      <c r="CE68" s="32">
        <v>0.96837944664031617</v>
      </c>
      <c r="CF68" s="32">
        <v>0.96837944664031617</v>
      </c>
      <c r="CG68" s="32">
        <v>0.96442687747035571</v>
      </c>
      <c r="CH68" s="32">
        <v>0.93873517786561267</v>
      </c>
      <c r="CI68" s="32">
        <v>0.93675889328063244</v>
      </c>
      <c r="CJ68" s="32">
        <v>0.97035573122529639</v>
      </c>
      <c r="CK68" s="32">
        <v>0.95482778091473741</v>
      </c>
      <c r="CL68" s="32">
        <v>0.89920948616600793</v>
      </c>
      <c r="CM68" s="32">
        <v>0.96837944664031617</v>
      </c>
      <c r="CN68" s="32">
        <v>0.91501976284584985</v>
      </c>
      <c r="CO68" s="32">
        <v>0.95256916996047436</v>
      </c>
      <c r="CP68" s="32">
        <v>0.9189723320158103</v>
      </c>
      <c r="CQ68" s="32">
        <v>0.95849802371541504</v>
      </c>
      <c r="CR68" s="32">
        <v>0.95652173913043481</v>
      </c>
      <c r="CS68" s="32">
        <v>0.93845285149632984</v>
      </c>
      <c r="CT68" s="32">
        <v>0.89130434782608692</v>
      </c>
      <c r="CU68" s="32">
        <v>0.94466403162055335</v>
      </c>
      <c r="CV68" s="32">
        <v>0.90513833992094861</v>
      </c>
      <c r="CW68" s="32">
        <v>0.92292490118577075</v>
      </c>
      <c r="CX68" s="32">
        <v>0.97035573122529639</v>
      </c>
      <c r="CY68" s="32">
        <v>0.94466403162055335</v>
      </c>
      <c r="CZ68" s="32">
        <v>0.96837944664031617</v>
      </c>
      <c r="DA68" s="32">
        <v>0.93534726143421787</v>
      </c>
      <c r="DB68" s="32">
        <v>0.89723320158102771</v>
      </c>
      <c r="DC68" s="32">
        <v>0.94268774703557312</v>
      </c>
      <c r="DD68" s="32">
        <v>0.91106719367588929</v>
      </c>
      <c r="DE68" s="32">
        <v>0.95454545454545459</v>
      </c>
      <c r="DF68" s="32">
        <v>0.92094861660079053</v>
      </c>
      <c r="DG68" s="32">
        <v>0.94071146245059289</v>
      </c>
      <c r="DH68" s="32">
        <v>0.96047430830039526</v>
      </c>
      <c r="DI68" s="32">
        <v>0.93252399774138894</v>
      </c>
      <c r="DJ68" s="32">
        <v>0.9189723320158103</v>
      </c>
      <c r="DK68" s="32">
        <v>0.97430830039525695</v>
      </c>
      <c r="DL68" s="32">
        <v>0.94071146245059289</v>
      </c>
      <c r="DM68" s="32">
        <v>0.93675889328063244</v>
      </c>
      <c r="DN68" s="32">
        <v>0.94071146245059289</v>
      </c>
      <c r="DO68" s="32">
        <v>0.96047430830039526</v>
      </c>
      <c r="DP68" s="32">
        <v>0.98023715415019763</v>
      </c>
      <c r="DQ68" s="32">
        <v>0.9503105590062112</v>
      </c>
    </row>
    <row r="69" spans="33:121" x14ac:dyDescent="0.25">
      <c r="AG69" s="19" t="s">
        <v>131</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0.92162626095554512</v>
      </c>
      <c r="AX69" s="32">
        <v>0.87892898719441215</v>
      </c>
      <c r="AY69" s="32">
        <v>0.91438356164383561</v>
      </c>
      <c r="AZ69" s="32">
        <v>0.85263157894736841</v>
      </c>
      <c r="BA69" s="32">
        <v>0.84334511189634864</v>
      </c>
      <c r="BB69" s="32">
        <v>0.87285223367697595</v>
      </c>
      <c r="BC69" s="32">
        <v>0.88698630136986301</v>
      </c>
      <c r="BD69" s="32">
        <v>0.89874857792946528</v>
      </c>
      <c r="BE69" s="32">
        <v>0.87826805037975275</v>
      </c>
      <c r="BF69" s="32">
        <v>0.89383561643835618</v>
      </c>
      <c r="BG69" s="32">
        <v>0.81325301204819278</v>
      </c>
      <c r="BH69" s="32">
        <v>0.9125993189557321</v>
      </c>
      <c r="BI69" s="32">
        <v>0.88926174496644295</v>
      </c>
      <c r="BJ69" s="32">
        <v>0.88636363636363635</v>
      </c>
      <c r="BK69" s="32">
        <v>0.8178528347406514</v>
      </c>
      <c r="BL69" s="32">
        <v>0.87635054021608638</v>
      </c>
      <c r="BM69" s="32">
        <v>0.86993095767558548</v>
      </c>
      <c r="BN69" s="32">
        <v>0.88756756756756761</v>
      </c>
      <c r="BO69" s="32">
        <v>0.88752783964365256</v>
      </c>
      <c r="BP69" s="32">
        <v>0.87286324786324787</v>
      </c>
      <c r="BQ69" s="32">
        <v>0.91969196919691965</v>
      </c>
      <c r="BR69" s="32">
        <v>0.91270718232044201</v>
      </c>
      <c r="BS69" s="32">
        <v>0.89567147613762488</v>
      </c>
      <c r="BT69" s="32">
        <v>0.94033149171270713</v>
      </c>
      <c r="BU69" s="32">
        <v>0.90233725349173732</v>
      </c>
      <c r="BV69" s="32">
        <v>0.90268456375838924</v>
      </c>
      <c r="BW69" s="32">
        <v>0.92004381161007665</v>
      </c>
      <c r="BX69" s="32">
        <v>0.90687361419068735</v>
      </c>
      <c r="BY69" s="32">
        <v>0.92715231788079466</v>
      </c>
      <c r="BZ69" s="32">
        <v>0.91255605381165916</v>
      </c>
      <c r="CA69" s="32">
        <v>0.9147286821705426</v>
      </c>
      <c r="CB69" s="32">
        <v>0.91843575418994416</v>
      </c>
      <c r="CC69" s="32">
        <v>0.91463925680172775</v>
      </c>
      <c r="CD69" s="32">
        <v>0.90089086859688194</v>
      </c>
      <c r="CE69" s="32">
        <v>0.92974753018660816</v>
      </c>
      <c r="CF69" s="32">
        <v>0.89479512735326694</v>
      </c>
      <c r="CG69" s="32">
        <v>0.9072847682119205</v>
      </c>
      <c r="CH69" s="32">
        <v>0.9252232142857143</v>
      </c>
      <c r="CI69" s="32">
        <v>0.91179713340683577</v>
      </c>
      <c r="CJ69" s="32">
        <v>0.90827740492170017</v>
      </c>
      <c r="CK69" s="32">
        <v>0.91114514956613246</v>
      </c>
      <c r="CL69" s="32">
        <v>0.88400900900900903</v>
      </c>
      <c r="CM69" s="32">
        <v>0.92375690607734806</v>
      </c>
      <c r="CN69" s="32">
        <v>0.89076576576576572</v>
      </c>
      <c r="CO69" s="32">
        <v>0.90476190476190477</v>
      </c>
      <c r="CP69" s="32">
        <v>0.91130820399113077</v>
      </c>
      <c r="CQ69" s="32">
        <v>0.93562708102108771</v>
      </c>
      <c r="CR69" s="32">
        <v>0.90089086859688194</v>
      </c>
      <c r="CS69" s="32">
        <v>0.9073028198890184</v>
      </c>
      <c r="CT69" s="32">
        <v>0.8976640711902113</v>
      </c>
      <c r="CU69" s="32">
        <v>0.92402234636871505</v>
      </c>
      <c r="CV69" s="32">
        <v>0.89415656008820288</v>
      </c>
      <c r="CW69" s="32">
        <v>0.9031180400890868</v>
      </c>
      <c r="CX69" s="32">
        <v>0.92350332594235029</v>
      </c>
      <c r="CY69" s="32">
        <v>0.9027322404371585</v>
      </c>
      <c r="CZ69" s="32">
        <v>0.9138495092693566</v>
      </c>
      <c r="DA69" s="32">
        <v>0.90843515619786874</v>
      </c>
      <c r="DB69" s="32">
        <v>0.89076576576576572</v>
      </c>
      <c r="DC69" s="32">
        <v>0.90329670329670331</v>
      </c>
      <c r="DD69" s="32">
        <v>0.89241223103057754</v>
      </c>
      <c r="DE69" s="32">
        <v>0.90776152980877389</v>
      </c>
      <c r="DF69" s="32">
        <v>0.8938547486033519</v>
      </c>
      <c r="DG69" s="32">
        <v>0.91444444444444439</v>
      </c>
      <c r="DH69" s="32">
        <v>0.93318485523385297</v>
      </c>
      <c r="DI69" s="32">
        <v>0.90510289688335277</v>
      </c>
      <c r="DJ69" s="32">
        <v>0.92108229988726043</v>
      </c>
      <c r="DK69" s="32">
        <v>0.91498881431767343</v>
      </c>
      <c r="DL69" s="32">
        <v>0.93438914027149322</v>
      </c>
      <c r="DM69" s="32">
        <v>0.93891402714932126</v>
      </c>
      <c r="DN69" s="32">
        <v>0.93665158371040724</v>
      </c>
      <c r="DO69" s="32">
        <v>0.92176870748299322</v>
      </c>
      <c r="DP69" s="32">
        <v>0.92655367231638419</v>
      </c>
      <c r="DQ69" s="32">
        <v>0.927764035019362</v>
      </c>
    </row>
    <row r="70" spans="33:121" x14ac:dyDescent="0.25">
      <c r="AG70" s="19" t="s">
        <v>132</v>
      </c>
      <c r="AH70" s="32">
        <v>0.96485260770975056</v>
      </c>
      <c r="AI70" s="32">
        <v>0.98648648648648651</v>
      </c>
      <c r="AJ70" s="32">
        <v>0.97580645161290325</v>
      </c>
      <c r="AK70" s="32">
        <v>0.98858447488584478</v>
      </c>
      <c r="AL70" s="32">
        <v>0.98761261261261257</v>
      </c>
      <c r="AM70" s="32">
        <v>0.99423963133640558</v>
      </c>
      <c r="AN70" s="32">
        <v>0.9885057471264368</v>
      </c>
      <c r="AO70" s="32">
        <v>0.98372685882434852</v>
      </c>
      <c r="AP70" s="32">
        <v>0.91820276497695852</v>
      </c>
      <c r="AQ70" s="32">
        <v>0.97850678733031671</v>
      </c>
      <c r="AR70" s="32">
        <v>0.90646651270207856</v>
      </c>
      <c r="AS70" s="32">
        <v>0.95612009237875284</v>
      </c>
      <c r="AT70" s="32">
        <v>0.95039458850056369</v>
      </c>
      <c r="AU70" s="32">
        <v>0.967741935483871</v>
      </c>
      <c r="AV70" s="32">
        <v>0.98295454545454541</v>
      </c>
      <c r="AW70" s="32">
        <v>0.95148388954672669</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0.87528868360277134</v>
      </c>
      <c r="BG70" s="32">
        <v>0.73441108545034639</v>
      </c>
      <c r="BH70" s="32">
        <v>0.91454965357967666</v>
      </c>
      <c r="BI70" s="32">
        <v>0.94367816091954027</v>
      </c>
      <c r="BJ70" s="32">
        <v>0.86803185437997721</v>
      </c>
      <c r="BK70" s="32">
        <v>0.76212471131639725</v>
      </c>
      <c r="BL70" s="32">
        <v>0.84295612009237875</v>
      </c>
      <c r="BM70" s="32">
        <v>0.84872003847729816</v>
      </c>
      <c r="BN70" s="32">
        <v>0.92272202998846597</v>
      </c>
      <c r="BO70" s="32">
        <v>0.9094036697247706</v>
      </c>
      <c r="BP70" s="32">
        <v>0.94688221709006926</v>
      </c>
      <c r="BQ70" s="32">
        <v>0.96662830840046032</v>
      </c>
      <c r="BR70" s="32">
        <v>0.98179749715585896</v>
      </c>
      <c r="BS70" s="32">
        <v>0.96078431372549022</v>
      </c>
      <c r="BT70" s="32">
        <v>0.96449026345933564</v>
      </c>
      <c r="BU70" s="32">
        <v>0.95038689993492143</v>
      </c>
      <c r="BV70" s="32">
        <v>0.97806004618937648</v>
      </c>
      <c r="BW70" s="32">
        <v>0.97139588100686503</v>
      </c>
      <c r="BX70" s="32">
        <v>0.9757505773672055</v>
      </c>
      <c r="BY70" s="32">
        <v>0.99096045197740112</v>
      </c>
      <c r="BZ70" s="32">
        <v>0.95622119815668205</v>
      </c>
      <c r="CA70" s="32">
        <v>0.97968397291196385</v>
      </c>
      <c r="CB70" s="32">
        <v>0.98738532110091748</v>
      </c>
      <c r="CC70" s="32">
        <v>0.9770653498157732</v>
      </c>
      <c r="CD70" s="32">
        <v>0.96651270207852191</v>
      </c>
      <c r="CE70" s="32">
        <v>0.98301245753114386</v>
      </c>
      <c r="CF70" s="32">
        <v>0.95612009237875284</v>
      </c>
      <c r="CG70" s="32">
        <v>0.99659090909090908</v>
      </c>
      <c r="CH70" s="32">
        <v>0.98637911464245176</v>
      </c>
      <c r="CI70" s="32">
        <v>0.9838337182448037</v>
      </c>
      <c r="CJ70" s="32">
        <v>0.99100112485939262</v>
      </c>
      <c r="CK70" s="32">
        <v>0.98049287411799646</v>
      </c>
      <c r="CL70" s="32">
        <v>0.98500576701268738</v>
      </c>
      <c r="CM70" s="32">
        <v>0.98754246885617214</v>
      </c>
      <c r="CN70" s="32">
        <v>0.98614318706697457</v>
      </c>
      <c r="CO70" s="32">
        <v>0.99088838268792712</v>
      </c>
      <c r="CP70" s="32">
        <v>0.98529411764705888</v>
      </c>
      <c r="CQ70" s="32">
        <v>0.98521046643913535</v>
      </c>
      <c r="CR70" s="32">
        <v>0.99548532731376971</v>
      </c>
      <c r="CS70" s="32">
        <v>0.98793853100338935</v>
      </c>
      <c r="CT70" s="32">
        <v>0.97840909090909089</v>
      </c>
      <c r="CU70" s="32">
        <v>0.99315068493150682</v>
      </c>
      <c r="CV70" s="32">
        <v>0.98633257403189067</v>
      </c>
      <c r="CW70" s="32">
        <v>0.99772985244040857</v>
      </c>
      <c r="CX70" s="32">
        <v>0.98750000000000004</v>
      </c>
      <c r="CY70" s="32">
        <v>0.98521046643913535</v>
      </c>
      <c r="CZ70" s="32">
        <v>0.9886104783599089</v>
      </c>
      <c r="DA70" s="32">
        <v>0.98813473530170592</v>
      </c>
      <c r="DB70" s="32">
        <v>0.9759174311926605</v>
      </c>
      <c r="DC70" s="32">
        <v>0.99547511312217196</v>
      </c>
      <c r="DD70" s="32">
        <v>0.98275862068965514</v>
      </c>
      <c r="DE70" s="32">
        <v>0.99771689497716898</v>
      </c>
      <c r="DF70" s="32">
        <v>0.98295454545454541</v>
      </c>
      <c r="DG70" s="32">
        <v>0.99208144796380093</v>
      </c>
      <c r="DH70" s="32">
        <v>0.99090909090909096</v>
      </c>
      <c r="DI70" s="32">
        <v>0.9882590206155849</v>
      </c>
      <c r="DJ70" s="32">
        <v>0.98729792147806006</v>
      </c>
      <c r="DK70" s="32">
        <v>0.99210822998872605</v>
      </c>
      <c r="DL70" s="32">
        <v>0.98631698973774229</v>
      </c>
      <c r="DM70" s="32">
        <v>0.98862343572241185</v>
      </c>
      <c r="DN70" s="32">
        <v>0.98976109215017061</v>
      </c>
      <c r="DO70" s="32">
        <v>0.99096045197740112</v>
      </c>
      <c r="DP70" s="32">
        <v>0.97921478060046185</v>
      </c>
      <c r="DQ70" s="32">
        <v>0.98775470023642475</v>
      </c>
    </row>
    <row r="71" spans="33:121" x14ac:dyDescent="0.25">
      <c r="AG71" s="19" t="s">
        <v>133</v>
      </c>
      <c r="AH71" s="32">
        <v>0.9315589353612167</v>
      </c>
      <c r="AI71" s="32">
        <v>0.9438202247191011</v>
      </c>
      <c r="AJ71" s="32">
        <v>0.93678160919540232</v>
      </c>
      <c r="AK71" s="32">
        <v>0.92322097378277157</v>
      </c>
      <c r="AL71" s="32">
        <v>0.93653846153846154</v>
      </c>
      <c r="AM71" s="32">
        <v>0.9213483146067416</v>
      </c>
      <c r="AN71" s="32">
        <v>0.95019157088122608</v>
      </c>
      <c r="AO71" s="32">
        <v>0.93478001286927448</v>
      </c>
      <c r="AP71" s="32">
        <v>0.93307839388145319</v>
      </c>
      <c r="AQ71" s="32">
        <v>0.967984934086629</v>
      </c>
      <c r="AR71" s="32">
        <v>0.92220113851992414</v>
      </c>
      <c r="AS71" s="32">
        <v>0.95018450184501846</v>
      </c>
      <c r="AT71" s="32">
        <v>0.92789373814041742</v>
      </c>
      <c r="AU71" s="32">
        <v>0.9455909943714822</v>
      </c>
      <c r="AV71" s="32">
        <v>0.9447619047619048</v>
      </c>
      <c r="AW71" s="32">
        <v>0.94167080080097565</v>
      </c>
      <c r="AX71" s="32">
        <v>0.92528735632183912</v>
      </c>
      <c r="AY71" s="32">
        <v>0.95716945996275604</v>
      </c>
      <c r="AZ71" s="32">
        <v>0.87332053742802307</v>
      </c>
      <c r="BA71" s="32">
        <v>0.87832699619771859</v>
      </c>
      <c r="BB71" s="32">
        <v>0.93258426966292129</v>
      </c>
      <c r="BC71" s="32">
        <v>0.94785847299813786</v>
      </c>
      <c r="BD71" s="32">
        <v>0.9457943925233645</v>
      </c>
      <c r="BE71" s="32">
        <v>0.92290592644210867</v>
      </c>
      <c r="BF71" s="32">
        <v>0.94486692015209128</v>
      </c>
      <c r="BG71" s="32">
        <v>0.77629063097514339</v>
      </c>
      <c r="BH71" s="32">
        <v>0.96660482374768086</v>
      </c>
      <c r="BI71" s="32">
        <v>0.94423791821561343</v>
      </c>
      <c r="BJ71" s="32">
        <v>0.9352380952380952</v>
      </c>
      <c r="BK71" s="32">
        <v>0.83235867446393763</v>
      </c>
      <c r="BL71" s="32">
        <v>0.90648854961832059</v>
      </c>
      <c r="BM71" s="32">
        <v>0.90086937320155458</v>
      </c>
      <c r="BN71" s="32">
        <v>0.9455909943714822</v>
      </c>
      <c r="BO71" s="32">
        <v>0.94402985074626866</v>
      </c>
      <c r="BP71" s="32">
        <v>0.949438202247191</v>
      </c>
      <c r="BQ71" s="32">
        <v>0.92193308550185871</v>
      </c>
      <c r="BR71" s="32">
        <v>0.94589552238805974</v>
      </c>
      <c r="BS71" s="32">
        <v>0.93530499075785578</v>
      </c>
      <c r="BT71" s="32">
        <v>0.93045112781954886</v>
      </c>
      <c r="BU71" s="32">
        <v>0.93894911054746644</v>
      </c>
      <c r="BV71" s="32">
        <v>0.9476635514018692</v>
      </c>
      <c r="BW71" s="32">
        <v>0.95992714025500914</v>
      </c>
      <c r="BX71" s="32">
        <v>0.94007490636704116</v>
      </c>
      <c r="BY71" s="32">
        <v>0.937037037037037</v>
      </c>
      <c r="BZ71" s="32">
        <v>0.95185185185185184</v>
      </c>
      <c r="CA71" s="32">
        <v>0.9455909943714822</v>
      </c>
      <c r="CB71" s="32">
        <v>0.9505494505494505</v>
      </c>
      <c r="CC71" s="32">
        <v>0.9475278474048201</v>
      </c>
      <c r="CD71" s="32">
        <v>0.91028037383177574</v>
      </c>
      <c r="CE71" s="32">
        <v>0.94805194805194803</v>
      </c>
      <c r="CF71" s="32">
        <v>0.94106463878326996</v>
      </c>
      <c r="CG71" s="32">
        <v>0.9492481203007519</v>
      </c>
      <c r="CH71" s="32">
        <v>0.93457943925233644</v>
      </c>
      <c r="CI71" s="32">
        <v>0.96363636363636362</v>
      </c>
      <c r="CJ71" s="32">
        <v>0.94269870609981521</v>
      </c>
      <c r="CK71" s="32">
        <v>0.94136565570803721</v>
      </c>
      <c r="CL71" s="32">
        <v>0.94454713493530496</v>
      </c>
      <c r="CM71" s="32">
        <v>0.96146788990825693</v>
      </c>
      <c r="CN71" s="32">
        <v>0.9285714285714286</v>
      </c>
      <c r="CO71" s="32">
        <v>0.94128440366972477</v>
      </c>
      <c r="CP71" s="32">
        <v>0.94332723948811703</v>
      </c>
      <c r="CQ71" s="32">
        <v>0.94269870609981521</v>
      </c>
      <c r="CR71" s="32">
        <v>0.93494423791821557</v>
      </c>
      <c r="CS71" s="32">
        <v>0.94240586294155182</v>
      </c>
      <c r="CT71" s="32">
        <v>0.9505494505494505</v>
      </c>
      <c r="CU71" s="32">
        <v>0.97090909090909094</v>
      </c>
      <c r="CV71" s="32">
        <v>0.96111111111111114</v>
      </c>
      <c r="CW71" s="32">
        <v>0.94259259259259254</v>
      </c>
      <c r="CX71" s="32">
        <v>0.91881918819188191</v>
      </c>
      <c r="CY71" s="32">
        <v>0.93647912885662432</v>
      </c>
      <c r="CZ71" s="32">
        <v>0.96309963099630991</v>
      </c>
      <c r="DA71" s="32">
        <v>0.94908002760100874</v>
      </c>
      <c r="DB71" s="32">
        <v>0.93761467889908257</v>
      </c>
      <c r="DC71" s="32">
        <v>0.9372693726937269</v>
      </c>
      <c r="DD71" s="32">
        <v>0.96886446886446886</v>
      </c>
      <c r="DE71" s="32">
        <v>0.96920289855072461</v>
      </c>
      <c r="DF71" s="32">
        <v>0.97064220183486238</v>
      </c>
      <c r="DG71" s="32">
        <v>0.95176252319109467</v>
      </c>
      <c r="DH71" s="32">
        <v>0.94444444444444442</v>
      </c>
      <c r="DI71" s="32">
        <v>0.95425722692548642</v>
      </c>
      <c r="DJ71" s="32">
        <v>0.935969868173258</v>
      </c>
      <c r="DK71" s="32">
        <v>0.96350364963503654</v>
      </c>
      <c r="DL71" s="32">
        <v>0.94746716697936206</v>
      </c>
      <c r="DM71" s="32">
        <v>0.93357933579335795</v>
      </c>
      <c r="DN71" s="32">
        <v>0.90925925925925921</v>
      </c>
      <c r="DO71" s="32">
        <v>0.93408662900188322</v>
      </c>
      <c r="DP71" s="32">
        <v>0.94953271028037378</v>
      </c>
      <c r="DQ71" s="32">
        <v>0.93905694558893293</v>
      </c>
    </row>
    <row r="72" spans="33:121" x14ac:dyDescent="0.25">
      <c r="AG72" s="19" t="s">
        <v>134</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0.93365689052265888</v>
      </c>
      <c r="BF72" s="32">
        <v>0.97327394209354123</v>
      </c>
      <c r="BG72" s="32">
        <v>0.83599088838268798</v>
      </c>
      <c r="BH72" s="32">
        <v>0.92650334075723828</v>
      </c>
      <c r="BI72" s="32">
        <v>0.94553376906318087</v>
      </c>
      <c r="BJ72" s="32">
        <v>0.9438202247191011</v>
      </c>
      <c r="BK72" s="32">
        <v>0.93548387096774188</v>
      </c>
      <c r="BL72" s="32">
        <v>0.8868778280542986</v>
      </c>
      <c r="BM72" s="32">
        <v>0.92106912343396985</v>
      </c>
      <c r="BN72" s="32">
        <v>0.98938428874734607</v>
      </c>
      <c r="BO72" s="32">
        <v>0.94827586206896552</v>
      </c>
      <c r="BP72" s="32">
        <v>0.94206008583690992</v>
      </c>
      <c r="BQ72" s="32">
        <v>0.95116772823779194</v>
      </c>
      <c r="BR72" s="32">
        <v>0.96280991735537191</v>
      </c>
      <c r="BS72" s="32">
        <v>0.93088552915766742</v>
      </c>
      <c r="BT72" s="32">
        <v>0.95569620253164556</v>
      </c>
      <c r="BU72" s="32">
        <v>0.95432565913367118</v>
      </c>
      <c r="BV72" s="32">
        <v>0.97210300429184548</v>
      </c>
      <c r="BW72" s="32">
        <v>0.97314049586776863</v>
      </c>
      <c r="BX72" s="32">
        <v>0.88716814159292035</v>
      </c>
      <c r="BY72" s="32">
        <v>0.96452328159645229</v>
      </c>
      <c r="BZ72" s="32">
        <v>0.96573875802997855</v>
      </c>
      <c r="CA72" s="32">
        <v>0.97071129707112969</v>
      </c>
      <c r="CB72" s="32">
        <v>0.96559139784946235</v>
      </c>
      <c r="CC72" s="32">
        <v>0.9569966251856511</v>
      </c>
      <c r="CD72" s="32">
        <v>0.9692982456140351</v>
      </c>
      <c r="CE72" s="32">
        <v>0.94230769230769229</v>
      </c>
      <c r="CF72" s="32">
        <v>1</v>
      </c>
      <c r="CG72" s="32">
        <v>0.97826086956521741</v>
      </c>
      <c r="CH72" s="32">
        <v>0.97424892703862664</v>
      </c>
      <c r="CI72" s="32">
        <v>0.98093220338983056</v>
      </c>
      <c r="CJ72" s="32">
        <v>0.98085106382978726</v>
      </c>
      <c r="CK72" s="32">
        <v>0.97512842882074136</v>
      </c>
      <c r="CL72" s="32">
        <v>0.98717948717948723</v>
      </c>
      <c r="CM72" s="32">
        <v>0.98093220338983056</v>
      </c>
      <c r="CN72" s="32">
        <v>0.96351931330472107</v>
      </c>
      <c r="CO72" s="32">
        <v>0.97046413502109707</v>
      </c>
      <c r="CP72" s="32">
        <v>0.97274633123689724</v>
      </c>
      <c r="CQ72" s="32">
        <v>0.96202531645569622</v>
      </c>
      <c r="CR72" s="32">
        <v>0.97027600849256901</v>
      </c>
      <c r="CS72" s="32">
        <v>0.97244897072575687</v>
      </c>
      <c r="CT72" s="32">
        <v>1</v>
      </c>
      <c r="CU72" s="32">
        <v>0.97736625514403297</v>
      </c>
      <c r="CV72" s="32">
        <v>0.98264642082429499</v>
      </c>
      <c r="CW72" s="32">
        <v>0.98510638297872344</v>
      </c>
      <c r="CX72" s="32">
        <v>0.99147121535181237</v>
      </c>
      <c r="CY72" s="32">
        <v>0.98565573770491799</v>
      </c>
      <c r="CZ72" s="32">
        <v>0.9576271186440678</v>
      </c>
      <c r="DA72" s="32">
        <v>0.98283901866397849</v>
      </c>
      <c r="DB72" s="32">
        <v>0.98072805139186292</v>
      </c>
      <c r="DC72" s="32">
        <v>0.98109243697478987</v>
      </c>
      <c r="DD72" s="32">
        <v>0.97186147186147187</v>
      </c>
      <c r="DE72" s="32">
        <v>0.98072805139186292</v>
      </c>
      <c r="DF72" s="32">
        <v>0.98541666666666672</v>
      </c>
      <c r="DG72" s="32">
        <v>0.98755186721991706</v>
      </c>
      <c r="DH72" s="32">
        <v>0.985200845665962</v>
      </c>
      <c r="DI72" s="32">
        <v>0.98179705588179045</v>
      </c>
      <c r="DJ72" s="32">
        <v>0.96312364425162689</v>
      </c>
      <c r="DK72" s="32">
        <v>0.9853556485355649</v>
      </c>
      <c r="DL72" s="32">
        <v>0.89804772234273322</v>
      </c>
      <c r="DM72" s="32">
        <v>0.98039215686274506</v>
      </c>
      <c r="DN72" s="32">
        <v>0.97040169133192389</v>
      </c>
      <c r="DO72" s="32">
        <v>0.98547717842323657</v>
      </c>
      <c r="DP72" s="32">
        <v>0.98117154811715479</v>
      </c>
      <c r="DQ72" s="32">
        <v>0.96628136998071223</v>
      </c>
    </row>
    <row r="73" spans="33:121" x14ac:dyDescent="0.25">
      <c r="AG73" s="19" t="s">
        <v>135</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0.88475836431226762</v>
      </c>
      <c r="BG73" s="32">
        <v>0.68138195777351251</v>
      </c>
      <c r="BH73" s="32">
        <v>0.91836734693877553</v>
      </c>
      <c r="BI73" s="32">
        <v>0.94343065693430661</v>
      </c>
      <c r="BJ73" s="32">
        <v>0.91635687732342008</v>
      </c>
      <c r="BK73" s="32">
        <v>0.73735408560311289</v>
      </c>
      <c r="BL73" s="32">
        <v>0.81976744186046513</v>
      </c>
      <c r="BM73" s="32">
        <v>0.84305953296369418</v>
      </c>
      <c r="BN73" s="32">
        <v>0.87630662020905925</v>
      </c>
      <c r="BO73" s="32">
        <v>0.91272727272727272</v>
      </c>
      <c r="BP73" s="32">
        <v>0.90086956521739125</v>
      </c>
      <c r="BQ73" s="32">
        <v>0.89778534923339015</v>
      </c>
      <c r="BR73" s="32">
        <v>0.84775086505190311</v>
      </c>
      <c r="BS73" s="32">
        <v>0.9497307001795332</v>
      </c>
      <c r="BT73" s="32">
        <v>0.86481802426343157</v>
      </c>
      <c r="BU73" s="32">
        <v>0.8928554852688545</v>
      </c>
      <c r="BV73" s="32">
        <v>0.8817567567567568</v>
      </c>
      <c r="BW73" s="32">
        <v>0.92785234899328861</v>
      </c>
      <c r="BX73" s="32">
        <v>0.92941176470588238</v>
      </c>
      <c r="BY73" s="32">
        <v>0.95174708818635612</v>
      </c>
      <c r="BZ73" s="32">
        <v>0.89966555183946484</v>
      </c>
      <c r="CA73" s="32">
        <v>0.93434343434343436</v>
      </c>
      <c r="CB73" s="32">
        <v>0.92785234899328861</v>
      </c>
      <c r="CC73" s="32">
        <v>0.92180418483121029</v>
      </c>
      <c r="CD73" s="32">
        <v>0.84889643463497455</v>
      </c>
      <c r="CE73" s="32">
        <v>0.94176372712146428</v>
      </c>
      <c r="CF73" s="32">
        <v>0.88698630136986301</v>
      </c>
      <c r="CG73" s="32">
        <v>0.949238578680203</v>
      </c>
      <c r="CH73" s="32">
        <v>0.87959866220735783</v>
      </c>
      <c r="CI73" s="32">
        <v>0.95341098169717142</v>
      </c>
      <c r="CJ73" s="32">
        <v>0.90848585690515804</v>
      </c>
      <c r="CK73" s="32">
        <v>0.90976864894517029</v>
      </c>
      <c r="CL73" s="32">
        <v>0.87817258883248728</v>
      </c>
      <c r="CM73" s="32">
        <v>0.96046128500823724</v>
      </c>
      <c r="CN73" s="32">
        <v>0.91973244147157196</v>
      </c>
      <c r="CO73" s="32">
        <v>0.93823038397328884</v>
      </c>
      <c r="CP73" s="32">
        <v>0.91304347826086951</v>
      </c>
      <c r="CQ73" s="32">
        <v>0.9211822660098522</v>
      </c>
      <c r="CR73" s="32">
        <v>0.92320534223706174</v>
      </c>
      <c r="CS73" s="32">
        <v>0.9220039693990526</v>
      </c>
      <c r="CT73" s="32">
        <v>0.85785953177257523</v>
      </c>
      <c r="CU73" s="32">
        <v>0.94342762063227958</v>
      </c>
      <c r="CV73" s="32">
        <v>0.84175084175084181</v>
      </c>
      <c r="CW73" s="32">
        <v>0.86531986531986527</v>
      </c>
      <c r="CX73" s="32">
        <v>0.93489148580968284</v>
      </c>
      <c r="CY73" s="32">
        <v>0.92282430213464695</v>
      </c>
      <c r="CZ73" s="32">
        <v>0.90713101160862353</v>
      </c>
      <c r="DA73" s="32">
        <v>0.89617209414693078</v>
      </c>
      <c r="DB73" s="32">
        <v>0.89966555183946484</v>
      </c>
      <c r="DC73" s="32">
        <v>0.95666666666666667</v>
      </c>
      <c r="DD73" s="32">
        <v>0.90349417637271212</v>
      </c>
      <c r="DE73" s="32">
        <v>0.92358803986710969</v>
      </c>
      <c r="DF73" s="32">
        <v>0.95198675496688745</v>
      </c>
      <c r="DG73" s="32">
        <v>0.93399339933993397</v>
      </c>
      <c r="DH73" s="32">
        <v>0.9296235679214403</v>
      </c>
      <c r="DI73" s="32">
        <v>0.92843116528203062</v>
      </c>
      <c r="DJ73" s="32">
        <v>0.84641068447412349</v>
      </c>
      <c r="DK73" s="32">
        <v>0.93553719008264458</v>
      </c>
      <c r="DL73" s="32">
        <v>0.8347245409015025</v>
      </c>
      <c r="DM73" s="32">
        <v>0.88391376451077941</v>
      </c>
      <c r="DN73" s="32">
        <v>0.84974958263772959</v>
      </c>
      <c r="DO73" s="32">
        <v>0.90609555189456348</v>
      </c>
      <c r="DP73" s="32">
        <v>0.87458193979933108</v>
      </c>
      <c r="DQ73" s="32">
        <v>0.87585903632866791</v>
      </c>
    </row>
    <row r="74" spans="33:121" x14ac:dyDescent="0.25">
      <c r="AG74" s="19" t="s">
        <v>136</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0.95641344956413454</v>
      </c>
      <c r="BG74" s="32">
        <v>0.83193277310924374</v>
      </c>
      <c r="BH74" s="32">
        <v>0.95018679950186802</v>
      </c>
      <c r="BI74" s="32">
        <v>0.95249695493300857</v>
      </c>
      <c r="BJ74" s="32">
        <v>0.95392278953922793</v>
      </c>
      <c r="BK74" s="32">
        <v>0.84753901560624245</v>
      </c>
      <c r="BL74" s="32">
        <v>0.89756097560975612</v>
      </c>
      <c r="BM74" s="32">
        <v>0.91286467969478302</v>
      </c>
      <c r="BN74" s="32">
        <v>0.93536585365853664</v>
      </c>
      <c r="BO74" s="32">
        <v>0.90864799025578558</v>
      </c>
      <c r="BP74" s="32">
        <v>0.95365853658536581</v>
      </c>
      <c r="BQ74" s="32">
        <v>0.95390070921985815</v>
      </c>
      <c r="BR74" s="32">
        <v>0.96951219512195119</v>
      </c>
      <c r="BS74" s="32">
        <v>0.91888619854721554</v>
      </c>
      <c r="BT74" s="32">
        <v>0.95284159613059249</v>
      </c>
      <c r="BU74" s="32">
        <v>0.94183043993132931</v>
      </c>
      <c r="BV74" s="32">
        <v>0.94082840236686394</v>
      </c>
      <c r="BW74" s="32">
        <v>0.96977025392986704</v>
      </c>
      <c r="BX74" s="32">
        <v>0.92307692307692313</v>
      </c>
      <c r="BY74" s="32">
        <v>0.94082840236686394</v>
      </c>
      <c r="BZ74" s="32">
        <v>0.9443786982248521</v>
      </c>
      <c r="CA74" s="32">
        <v>0.96638655462184875</v>
      </c>
      <c r="CB74" s="32">
        <v>0.95709177592371875</v>
      </c>
      <c r="CC74" s="32">
        <v>0.94890871578727687</v>
      </c>
      <c r="CD74" s="32">
        <v>0.93111638954869358</v>
      </c>
      <c r="CE74" s="32">
        <v>0.97051886792452835</v>
      </c>
      <c r="CF74" s="32">
        <v>0.92992874109263657</v>
      </c>
      <c r="CG74" s="32">
        <v>0.93601895734597151</v>
      </c>
      <c r="CH74" s="32">
        <v>0.94893111638954875</v>
      </c>
      <c r="CI74" s="32">
        <v>0.97756788665879579</v>
      </c>
      <c r="CJ74" s="32">
        <v>0.94187425860023721</v>
      </c>
      <c r="CK74" s="32">
        <v>0.94799374536577308</v>
      </c>
      <c r="CL74" s="32">
        <v>0.95060240963855425</v>
      </c>
      <c r="CM74" s="32">
        <v>0.96467722289890379</v>
      </c>
      <c r="CN74" s="32">
        <v>0.95783132530120485</v>
      </c>
      <c r="CO74" s="32">
        <v>0.9228028503562945</v>
      </c>
      <c r="CP74" s="32">
        <v>0.95783132530120485</v>
      </c>
      <c r="CQ74" s="32">
        <v>0.95600475624256842</v>
      </c>
      <c r="CR74" s="32">
        <v>0.94768133174791913</v>
      </c>
      <c r="CS74" s="32">
        <v>0.95106160306952148</v>
      </c>
      <c r="CT74" s="32">
        <v>0.92289442467378413</v>
      </c>
      <c r="CU74" s="32">
        <v>0.95877502944640758</v>
      </c>
      <c r="CV74" s="32">
        <v>0.93001186239620404</v>
      </c>
      <c r="CW74" s="32">
        <v>0.96348645465253235</v>
      </c>
      <c r="CX74" s="32">
        <v>0.94411414982164088</v>
      </c>
      <c r="CY74" s="32">
        <v>0.95636792452830188</v>
      </c>
      <c r="CZ74" s="32">
        <v>0.9349112426035503</v>
      </c>
      <c r="DA74" s="32">
        <v>0.94436586973177439</v>
      </c>
      <c r="DB74" s="32">
        <v>0.95911214953271029</v>
      </c>
      <c r="DC74" s="32">
        <v>0.95465116279069773</v>
      </c>
      <c r="DD74" s="32">
        <v>0.96144859813084116</v>
      </c>
      <c r="DE74" s="32">
        <v>0.98816568047337283</v>
      </c>
      <c r="DF74" s="32">
        <v>0.9741784037558685</v>
      </c>
      <c r="DG74" s="32">
        <v>0.97429906542056077</v>
      </c>
      <c r="DH74" s="32">
        <v>0.97535211267605637</v>
      </c>
      <c r="DI74" s="32">
        <v>0.96960102468287235</v>
      </c>
      <c r="DJ74" s="32">
        <v>0.897887323943662</v>
      </c>
      <c r="DK74" s="32">
        <v>0.93232205367561261</v>
      </c>
      <c r="DL74" s="32">
        <v>0.91549295774647887</v>
      </c>
      <c r="DM74" s="32">
        <v>0.95064629847238546</v>
      </c>
      <c r="DN74" s="32">
        <v>0.9257075471698113</v>
      </c>
      <c r="DO74" s="32">
        <v>0.96973224679860304</v>
      </c>
      <c r="DP74" s="32">
        <v>0.96153846153846156</v>
      </c>
      <c r="DQ74" s="32">
        <v>0.93618955562071648</v>
      </c>
    </row>
    <row r="75" spans="33:121" x14ac:dyDescent="0.25">
      <c r="AG75" s="19" t="s">
        <v>137</v>
      </c>
      <c r="AH75" s="32">
        <v>0.98142857142857143</v>
      </c>
      <c r="AI75" s="32">
        <v>0.99137931034482762</v>
      </c>
      <c r="AJ75" s="32">
        <v>0.99429386590584878</v>
      </c>
      <c r="AK75" s="32">
        <v>1</v>
      </c>
      <c r="AL75" s="32">
        <v>0.99570815450643779</v>
      </c>
      <c r="AM75" s="32">
        <v>0.99284692417739628</v>
      </c>
      <c r="AN75" s="32">
        <v>1</v>
      </c>
      <c r="AO75" s="32">
        <v>0.99366526090901164</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0.98621989566056512</v>
      </c>
      <c r="BF75" s="32">
        <v>0.99266862170087977</v>
      </c>
      <c r="BG75" s="32">
        <v>0.91788856304985333</v>
      </c>
      <c r="BH75" s="32">
        <v>0.98403483309143691</v>
      </c>
      <c r="BI75" s="32">
        <v>0.99140401146131807</v>
      </c>
      <c r="BJ75" s="32">
        <v>0.99565846599131691</v>
      </c>
      <c r="BK75" s="32">
        <v>0.95014662756598245</v>
      </c>
      <c r="BL75" s="32">
        <v>0.99120234604105573</v>
      </c>
      <c r="BM75" s="32">
        <v>0.97471478127169198</v>
      </c>
      <c r="BN75" s="32">
        <v>0.98697539797395084</v>
      </c>
      <c r="BO75" s="32">
        <v>0.99566473988439308</v>
      </c>
      <c r="BP75" s="32">
        <v>0.98280802292263614</v>
      </c>
      <c r="BQ75" s="32">
        <v>0.99422799422799424</v>
      </c>
      <c r="BR75" s="32">
        <v>0.99568345323741003</v>
      </c>
      <c r="BS75" s="32">
        <v>0.9985693848354793</v>
      </c>
      <c r="BT75" s="32">
        <v>0.99426934097421205</v>
      </c>
      <c r="BU75" s="32">
        <v>0.99259976200801092</v>
      </c>
      <c r="BV75" s="32">
        <v>0.98243045387994143</v>
      </c>
      <c r="BW75" s="32">
        <v>0.99567099567099571</v>
      </c>
      <c r="BX75" s="32">
        <v>0.99140401146131807</v>
      </c>
      <c r="BY75" s="32">
        <v>1</v>
      </c>
      <c r="BZ75" s="32">
        <v>0.99566473988439308</v>
      </c>
      <c r="CA75" s="32">
        <v>0.99425287356321834</v>
      </c>
      <c r="CB75" s="32">
        <v>0.99136690647482018</v>
      </c>
      <c r="CC75" s="32">
        <v>0.99296999727638391</v>
      </c>
      <c r="CD75" s="32">
        <v>0.99705014749262533</v>
      </c>
      <c r="CE75" s="32">
        <v>0.99713055954088947</v>
      </c>
      <c r="CF75" s="32">
        <v>0.99561403508771928</v>
      </c>
      <c r="CG75" s="32">
        <v>0.98991354466858794</v>
      </c>
      <c r="CH75" s="32">
        <v>0.98991354466858794</v>
      </c>
      <c r="CI75" s="32">
        <v>1</v>
      </c>
      <c r="CJ75" s="32">
        <v>0.99855907780979825</v>
      </c>
      <c r="CK75" s="32">
        <v>0.9954544156097439</v>
      </c>
      <c r="CL75" s="32">
        <v>0.97521865889212833</v>
      </c>
      <c r="CM75" s="32">
        <v>0.9941860465116279</v>
      </c>
      <c r="CN75" s="32">
        <v>0.98401162790697672</v>
      </c>
      <c r="CO75" s="32">
        <v>0.98847262247838619</v>
      </c>
      <c r="CP75" s="32">
        <v>0.99709724238026121</v>
      </c>
      <c r="CQ75" s="32">
        <v>0.99717514124293782</v>
      </c>
      <c r="CR75" s="32">
        <v>0.99712230215827335</v>
      </c>
      <c r="CS75" s="32">
        <v>0.99046909165294161</v>
      </c>
      <c r="CT75" s="32">
        <v>0.99410029498525077</v>
      </c>
      <c r="CU75" s="32">
        <v>0.99281609195402298</v>
      </c>
      <c r="CV75" s="32">
        <v>0.99411764705882355</v>
      </c>
      <c r="CW75" s="32">
        <v>0.99132947976878616</v>
      </c>
      <c r="CX75" s="32">
        <v>1</v>
      </c>
      <c r="CY75" s="32">
        <v>0.99711815561959649</v>
      </c>
      <c r="CZ75" s="32">
        <v>1</v>
      </c>
      <c r="DA75" s="32">
        <v>0.9956402384837828</v>
      </c>
      <c r="DB75" s="32">
        <v>0.98377581120943958</v>
      </c>
      <c r="DC75" s="32">
        <v>0.99424460431654671</v>
      </c>
      <c r="DD75" s="32">
        <v>0.98967551622418881</v>
      </c>
      <c r="DE75" s="32">
        <v>0.99125364431486884</v>
      </c>
      <c r="DF75" s="32">
        <v>0.99279538904899134</v>
      </c>
      <c r="DG75" s="32">
        <v>0.9826086956521739</v>
      </c>
      <c r="DH75" s="32">
        <v>0.96816208393632419</v>
      </c>
      <c r="DI75" s="32">
        <v>0.98607367781464761</v>
      </c>
      <c r="DJ75" s="32">
        <v>0.98984034833091439</v>
      </c>
      <c r="DK75" s="32">
        <v>0.99856527977044474</v>
      </c>
      <c r="DL75" s="32">
        <v>0.99857752489331442</v>
      </c>
      <c r="DM75" s="32">
        <v>1</v>
      </c>
      <c r="DN75" s="32">
        <v>0.99854862119013066</v>
      </c>
      <c r="DO75" s="32">
        <v>0.98686131386861309</v>
      </c>
      <c r="DP75" s="32">
        <v>0.99262536873156337</v>
      </c>
      <c r="DQ75" s="32">
        <v>0.9950026366835687</v>
      </c>
    </row>
    <row r="76" spans="33:121" x14ac:dyDescent="0.25">
      <c r="AG76" s="19" t="s">
        <v>138</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0.85286249331193154</v>
      </c>
      <c r="BF76" s="32">
        <v>0.8539325842696629</v>
      </c>
      <c r="BG76" s="32">
        <v>0.79591836734693877</v>
      </c>
      <c r="BH76" s="32">
        <v>0.89513108614232206</v>
      </c>
      <c r="BI76" s="32">
        <v>0.9101123595505618</v>
      </c>
      <c r="BJ76" s="32">
        <v>0.87777777777777777</v>
      </c>
      <c r="BK76" s="32">
        <v>0.77272727272727271</v>
      </c>
      <c r="BL76" s="32">
        <v>0.84469696969696972</v>
      </c>
      <c r="BM76" s="32">
        <v>0.85004234535878653</v>
      </c>
      <c r="BN76" s="32">
        <v>0.88086642599277976</v>
      </c>
      <c r="BO76" s="32">
        <v>0.967741935483871</v>
      </c>
      <c r="BP76" s="32">
        <v>0.90252707581227432</v>
      </c>
      <c r="BQ76" s="32">
        <v>0.955719557195572</v>
      </c>
      <c r="BR76" s="32">
        <v>0.91385767790262173</v>
      </c>
      <c r="BS76" s="32">
        <v>0.94758064516129037</v>
      </c>
      <c r="BT76" s="32">
        <v>0.91760299625468167</v>
      </c>
      <c r="BU76" s="32">
        <v>0.92655661625758434</v>
      </c>
      <c r="BV76" s="32">
        <v>0.86617100371747213</v>
      </c>
      <c r="BW76" s="32">
        <v>0.95167286245353155</v>
      </c>
      <c r="BX76" s="32">
        <v>0.86090225563909772</v>
      </c>
      <c r="BY76" s="32">
        <v>0.92936802973977695</v>
      </c>
      <c r="BZ76" s="32">
        <v>0.91078066914498146</v>
      </c>
      <c r="CA76" s="32">
        <v>0.87360594795539037</v>
      </c>
      <c r="CB76" s="32">
        <v>0.93308550185873607</v>
      </c>
      <c r="CC76" s="32">
        <v>0.90365518150128377</v>
      </c>
      <c r="CD76" s="32">
        <v>0.91760299625468167</v>
      </c>
      <c r="CE76" s="32">
        <v>0.89473684210526316</v>
      </c>
      <c r="CF76" s="32">
        <v>0.89694656488549618</v>
      </c>
      <c r="CG76" s="32">
        <v>0.91756272401433692</v>
      </c>
      <c r="CH76" s="32">
        <v>0.91078066914498146</v>
      </c>
      <c r="CI76" s="32">
        <v>0.97318007662835249</v>
      </c>
      <c r="CJ76" s="32">
        <v>0.91078066914498146</v>
      </c>
      <c r="CK76" s="32">
        <v>0.91737007745401322</v>
      </c>
      <c r="CL76" s="32">
        <v>0.92537313432835822</v>
      </c>
      <c r="CM76" s="32">
        <v>0.92936802973977695</v>
      </c>
      <c r="CN76" s="32">
        <v>0.8978102189781022</v>
      </c>
      <c r="CO76" s="32">
        <v>0.92700729927007297</v>
      </c>
      <c r="CP76" s="32">
        <v>0.89169675090252709</v>
      </c>
      <c r="CQ76" s="32">
        <v>0.93308550185873607</v>
      </c>
      <c r="CR76" s="32">
        <v>0.89605734767025091</v>
      </c>
      <c r="CS76" s="32">
        <v>0.91434261182111787</v>
      </c>
      <c r="CT76" s="32">
        <v>0.88475836431226762</v>
      </c>
      <c r="CU76" s="32">
        <v>0.92142857142857137</v>
      </c>
      <c r="CV76" s="32">
        <v>0.93609022556390975</v>
      </c>
      <c r="CW76" s="32">
        <v>0.91756272401433692</v>
      </c>
      <c r="CX76" s="32">
        <v>0.91078066914498146</v>
      </c>
      <c r="CY76" s="32">
        <v>0.91078066914498146</v>
      </c>
      <c r="CZ76" s="32">
        <v>0.90073529411764708</v>
      </c>
      <c r="DA76" s="32">
        <v>0.91173378824667073</v>
      </c>
      <c r="DB76" s="32">
        <v>0.91549295774647887</v>
      </c>
      <c r="DC76" s="32">
        <v>0.91103202846975084</v>
      </c>
      <c r="DD76" s="32">
        <v>0.92307692307692313</v>
      </c>
      <c r="DE76" s="32">
        <v>0.92783505154639179</v>
      </c>
      <c r="DF76" s="32">
        <v>0.9</v>
      </c>
      <c r="DG76" s="32">
        <v>0.89818181818181819</v>
      </c>
      <c r="DH76" s="32">
        <v>0.89855072463768115</v>
      </c>
      <c r="DI76" s="32">
        <v>0.91059564337986354</v>
      </c>
      <c r="DJ76" s="32">
        <v>0.83703703703703702</v>
      </c>
      <c r="DK76" s="32">
        <v>0.93448275862068964</v>
      </c>
      <c r="DL76" s="32">
        <v>0.83763837638376382</v>
      </c>
      <c r="DM76" s="32">
        <v>0.87545787545787546</v>
      </c>
      <c r="DN76" s="32">
        <v>0.88339222614840984</v>
      </c>
      <c r="DO76" s="32">
        <v>0.91003460207612452</v>
      </c>
      <c r="DP76" s="32">
        <v>0.97802197802197799</v>
      </c>
      <c r="DQ76" s="32">
        <v>0.89372355053512553</v>
      </c>
    </row>
    <row r="77" spans="33:121" x14ac:dyDescent="0.25">
      <c r="AG77" s="19" t="s">
        <v>139</v>
      </c>
      <c r="AH77" s="32">
        <v>0.94059405940594054</v>
      </c>
      <c r="AI77" s="32">
        <v>0.95345557122708036</v>
      </c>
      <c r="AJ77" s="32">
        <v>0.95049504950495045</v>
      </c>
      <c r="AK77" s="32">
        <v>0.97029702970297027</v>
      </c>
      <c r="AL77" s="32">
        <v>0.96483825597749651</v>
      </c>
      <c r="AM77" s="32">
        <v>0.95063469675599432</v>
      </c>
      <c r="AN77" s="32">
        <v>0.95756718528995755</v>
      </c>
      <c r="AO77" s="32">
        <v>0.95541169255205571</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0.8918331299823955</v>
      </c>
      <c r="BF77" s="32">
        <v>0.90664780763790664</v>
      </c>
      <c r="BG77" s="32">
        <v>0.72984441301272984</v>
      </c>
      <c r="BH77" s="32">
        <v>0.95049504950495045</v>
      </c>
      <c r="BI77" s="32">
        <v>0.9438202247191011</v>
      </c>
      <c r="BJ77" s="32">
        <v>0.91230551626591228</v>
      </c>
      <c r="BK77" s="32">
        <v>0.7482319660537482</v>
      </c>
      <c r="BL77" s="32">
        <v>0.85997171145686002</v>
      </c>
      <c r="BM77" s="32">
        <v>0.86447381266445844</v>
      </c>
      <c r="BN77" s="32">
        <v>0.93408134642356244</v>
      </c>
      <c r="BO77" s="32">
        <v>0.89250353606789246</v>
      </c>
      <c r="BP77" s="32">
        <v>0.9186535764375876</v>
      </c>
      <c r="BQ77" s="32">
        <v>0.92777777777777781</v>
      </c>
      <c r="BR77" s="32">
        <v>0.96061884669479602</v>
      </c>
      <c r="BS77" s="32">
        <v>0.94514767932489452</v>
      </c>
      <c r="BT77" s="32">
        <v>0.94965034965034967</v>
      </c>
      <c r="BU77" s="32">
        <v>0.93263330176812287</v>
      </c>
      <c r="BV77" s="32">
        <v>0.9322493224932249</v>
      </c>
      <c r="BW77" s="32">
        <v>0.96801112656467314</v>
      </c>
      <c r="BX77" s="32">
        <v>0.92005420054200537</v>
      </c>
      <c r="BY77" s="32">
        <v>0.94301221166892812</v>
      </c>
      <c r="BZ77" s="32">
        <v>0.96883468834688347</v>
      </c>
      <c r="CA77" s="32">
        <v>0.95218579234972678</v>
      </c>
      <c r="CB77" s="32">
        <v>0.94715447154471544</v>
      </c>
      <c r="CC77" s="32">
        <v>0.9473574019300226</v>
      </c>
      <c r="CD77" s="32">
        <v>0.88998589562764452</v>
      </c>
      <c r="CE77" s="32">
        <v>0.94093406593406592</v>
      </c>
      <c r="CF77" s="32">
        <v>0.87887323943661977</v>
      </c>
      <c r="CG77" s="32">
        <v>0.92796610169491522</v>
      </c>
      <c r="CH77" s="32">
        <v>0.93854748603351956</v>
      </c>
      <c r="CI77" s="32">
        <v>0.94889502762430944</v>
      </c>
      <c r="CJ77" s="32">
        <v>0.95467032967032972</v>
      </c>
      <c r="CK77" s="32">
        <v>0.92569602086020064</v>
      </c>
      <c r="CL77" s="32">
        <v>0.9065550906555091</v>
      </c>
      <c r="CM77" s="32">
        <v>0.94853963838664812</v>
      </c>
      <c r="CN77" s="32">
        <v>0.93296089385474856</v>
      </c>
      <c r="CO77" s="32">
        <v>0.96809986130374481</v>
      </c>
      <c r="CP77" s="32">
        <v>0.95277777777777772</v>
      </c>
      <c r="CQ77" s="32">
        <v>0.94896551724137934</v>
      </c>
      <c r="CR77" s="32">
        <v>0.96666666666666667</v>
      </c>
      <c r="CS77" s="32">
        <v>0.94636649226949632</v>
      </c>
      <c r="CT77" s="32">
        <v>0.92777777777777781</v>
      </c>
      <c r="CU77" s="32">
        <v>0.9711934156378601</v>
      </c>
      <c r="CV77" s="32">
        <v>0.91249999999999998</v>
      </c>
      <c r="CW77" s="32">
        <v>0.95867768595041325</v>
      </c>
      <c r="CX77" s="32">
        <v>0.98347107438016534</v>
      </c>
      <c r="CY77" s="32">
        <v>0.96433470507544583</v>
      </c>
      <c r="CZ77" s="32">
        <v>0.97252747252747251</v>
      </c>
      <c r="DA77" s="32">
        <v>0.95578316162130494</v>
      </c>
      <c r="DB77" s="32">
        <v>0.95867768595041325</v>
      </c>
      <c r="DC77" s="32">
        <v>0.95867768595041325</v>
      </c>
      <c r="DD77" s="32">
        <v>0.94628099173553715</v>
      </c>
      <c r="DE77" s="32">
        <v>0.96698762035763408</v>
      </c>
      <c r="DF77" s="32">
        <v>0.98622589531680438</v>
      </c>
      <c r="DG77" s="32">
        <v>0.95454545454545459</v>
      </c>
      <c r="DH77" s="32">
        <v>0.97793103448275864</v>
      </c>
      <c r="DI77" s="32">
        <v>0.964189481191288</v>
      </c>
      <c r="DJ77" s="32">
        <v>0.94900849858356939</v>
      </c>
      <c r="DK77" s="32">
        <v>0.97811217510259918</v>
      </c>
      <c r="DL77" s="32">
        <v>0.93607954545454541</v>
      </c>
      <c r="DM77" s="32">
        <v>0.9745042492917847</v>
      </c>
      <c r="DN77" s="32">
        <v>0.95231416549789616</v>
      </c>
      <c r="DO77" s="32">
        <v>0.96857923497267762</v>
      </c>
      <c r="DP77" s="32">
        <v>0.97547683923705719</v>
      </c>
      <c r="DQ77" s="32">
        <v>0.96201067259144701</v>
      </c>
    </row>
    <row r="78" spans="33:121" x14ac:dyDescent="0.25">
      <c r="AG78" s="19" t="s">
        <v>140</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0.85454651620147093</v>
      </c>
      <c r="AX78" s="32">
        <v>0.74941995359628766</v>
      </c>
      <c r="AY78" s="32">
        <v>0.8794642857142857</v>
      </c>
      <c r="AZ78" s="32">
        <v>0.75174013921113692</v>
      </c>
      <c r="BA78" s="32">
        <v>0.7917146144994246</v>
      </c>
      <c r="BB78" s="32">
        <v>0.79333333333333333</v>
      </c>
      <c r="BC78" s="32">
        <v>0.85094549499443828</v>
      </c>
      <c r="BD78" s="32">
        <v>0.81664791901012368</v>
      </c>
      <c r="BE78" s="32">
        <v>0.80475224862271855</v>
      </c>
      <c r="BF78" s="32">
        <v>0.82603686635944695</v>
      </c>
      <c r="BG78" s="32">
        <v>0.71698113207547165</v>
      </c>
      <c r="BH78" s="32">
        <v>0.84757505773672059</v>
      </c>
      <c r="BI78" s="32">
        <v>0.87527839643652561</v>
      </c>
      <c r="BJ78" s="32">
        <v>0.82990867579908678</v>
      </c>
      <c r="BK78" s="32">
        <v>0.73231132075471694</v>
      </c>
      <c r="BL78" s="32">
        <v>0.78604651162790695</v>
      </c>
      <c r="BM78" s="32">
        <v>0.80201970868426786</v>
      </c>
      <c r="BN78" s="32">
        <v>0.86788154897494307</v>
      </c>
      <c r="BO78" s="32">
        <v>0.82326283987915405</v>
      </c>
      <c r="BP78" s="32">
        <v>0.8649592549476135</v>
      </c>
      <c r="BQ78" s="32">
        <v>0.88228699551569512</v>
      </c>
      <c r="BR78" s="32">
        <v>0.891156462585034</v>
      </c>
      <c r="BS78" s="32">
        <v>0.86264822134387353</v>
      </c>
      <c r="BT78" s="32">
        <v>0.88004362050163576</v>
      </c>
      <c r="BU78" s="32">
        <v>0.86746270624970712</v>
      </c>
      <c r="BV78" s="32">
        <v>0.85894495412844041</v>
      </c>
      <c r="BW78" s="32">
        <v>0.90243902439024393</v>
      </c>
      <c r="BX78" s="32">
        <v>0.8638443935926774</v>
      </c>
      <c r="BY78" s="32">
        <v>0.88815789473684215</v>
      </c>
      <c r="BZ78" s="32">
        <v>0.88987764182424911</v>
      </c>
      <c r="CA78" s="32">
        <v>0.91224268689057419</v>
      </c>
      <c r="CB78" s="32">
        <v>0.90391061452513966</v>
      </c>
      <c r="CC78" s="32">
        <v>0.88848817286973802</v>
      </c>
      <c r="CD78" s="32">
        <v>0.86459489456159822</v>
      </c>
      <c r="CE78" s="32">
        <v>0.87024608501118572</v>
      </c>
      <c r="CF78" s="32">
        <v>0.88295454545454544</v>
      </c>
      <c r="CG78" s="32">
        <v>0.90162162162162163</v>
      </c>
      <c r="CH78" s="32">
        <v>0.88781014023732474</v>
      </c>
      <c r="CI78" s="32">
        <v>0.89116379310344829</v>
      </c>
      <c r="CJ78" s="32">
        <v>0.89438943894389444</v>
      </c>
      <c r="CK78" s="32">
        <v>0.88468293127623121</v>
      </c>
      <c r="CL78" s="32">
        <v>0.86425339366515841</v>
      </c>
      <c r="CM78" s="32">
        <v>0.89966923925027564</v>
      </c>
      <c r="CN78" s="32">
        <v>0.89455388180764772</v>
      </c>
      <c r="CO78" s="32">
        <v>0.91750278706800448</v>
      </c>
      <c r="CP78" s="32">
        <v>0.91113610798650169</v>
      </c>
      <c r="CQ78" s="32">
        <v>0.90215053763440856</v>
      </c>
      <c r="CR78" s="32">
        <v>0.90540540540540537</v>
      </c>
      <c r="CS78" s="32">
        <v>0.89923876468820019</v>
      </c>
      <c r="CT78" s="32">
        <v>0.86152099886492617</v>
      </c>
      <c r="CU78" s="32">
        <v>0.91729323308270672</v>
      </c>
      <c r="CV78" s="32">
        <v>0.87796610169491529</v>
      </c>
      <c r="CW78" s="32">
        <v>0.89403973509933776</v>
      </c>
      <c r="CX78" s="32">
        <v>0.88586956521739135</v>
      </c>
      <c r="CY78" s="32">
        <v>0.91880341880341876</v>
      </c>
      <c r="CZ78" s="32">
        <v>0.91049723756906076</v>
      </c>
      <c r="DA78" s="32">
        <v>0.89514147004739386</v>
      </c>
      <c r="DB78" s="32">
        <v>0.87660069848661237</v>
      </c>
      <c r="DC78" s="32">
        <v>0.90276243093922648</v>
      </c>
      <c r="DD78" s="32">
        <v>0.86143187066974591</v>
      </c>
      <c r="DE78" s="32">
        <v>0.89900110987791348</v>
      </c>
      <c r="DF78" s="32">
        <v>0.91776315789473684</v>
      </c>
      <c r="DG78" s="32">
        <v>0.90491803278688521</v>
      </c>
      <c r="DH78" s="32">
        <v>0.90176600441501109</v>
      </c>
      <c r="DI78" s="32">
        <v>0.89489190072430447</v>
      </c>
      <c r="DJ78" s="32">
        <v>0.87119437939110067</v>
      </c>
      <c r="DK78" s="32">
        <v>0.89462129527991219</v>
      </c>
      <c r="DL78" s="32">
        <v>0.87745664739884388</v>
      </c>
      <c r="DM78" s="32">
        <v>0.89585666293393063</v>
      </c>
      <c r="DN78" s="32">
        <v>0.89485213581599121</v>
      </c>
      <c r="DO78" s="32">
        <v>0.92299349240780915</v>
      </c>
      <c r="DP78" s="32">
        <v>0.89726775956284155</v>
      </c>
      <c r="DQ78" s="32">
        <v>0.89346319611291836</v>
      </c>
    </row>
    <row r="79" spans="33:121" x14ac:dyDescent="0.25">
      <c r="AG79" s="19" t="s">
        <v>141</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0.90903258744992044</v>
      </c>
      <c r="AX79" s="32">
        <v>0.91792929292929293</v>
      </c>
      <c r="AY79" s="32">
        <v>0.95285983658076678</v>
      </c>
      <c r="AZ79" s="32">
        <v>0.86580086580086579</v>
      </c>
      <c r="BA79" s="32">
        <v>0.81287605294825516</v>
      </c>
      <c r="BB79" s="32">
        <v>0.94871794871794868</v>
      </c>
      <c r="BC79" s="32">
        <v>0.97085492227979275</v>
      </c>
      <c r="BD79" s="32">
        <v>0.93869731800766287</v>
      </c>
      <c r="BE79" s="32">
        <v>0.9153908910377978</v>
      </c>
      <c r="BF79" s="32">
        <v>0.86341463414634145</v>
      </c>
      <c r="BG79" s="32">
        <v>0.81287605294825516</v>
      </c>
      <c r="BH79" s="32">
        <v>0.90602721970187949</v>
      </c>
      <c r="BI79" s="32">
        <v>0.91893644617380021</v>
      </c>
      <c r="BJ79" s="32">
        <v>0.91301504251144538</v>
      </c>
      <c r="BK79" s="32">
        <v>0.78249841471147752</v>
      </c>
      <c r="BL79" s="32">
        <v>0.83571428571428574</v>
      </c>
      <c r="BM79" s="32">
        <v>0.86178315655821203</v>
      </c>
      <c r="BN79" s="32">
        <v>0.93207547169811322</v>
      </c>
      <c r="BO79" s="32">
        <v>0.90109184328837511</v>
      </c>
      <c r="BP79" s="32">
        <v>0.92830188679245285</v>
      </c>
      <c r="BQ79" s="32">
        <v>0.93914680050188204</v>
      </c>
      <c r="BR79" s="32">
        <v>0.94562500000000005</v>
      </c>
      <c r="BS79" s="32">
        <v>0.90225080385852086</v>
      </c>
      <c r="BT79" s="32">
        <v>0.94162436548223349</v>
      </c>
      <c r="BU79" s="32">
        <v>0.92715945308879688</v>
      </c>
      <c r="BV79" s="32">
        <v>0.91805377720870673</v>
      </c>
      <c r="BW79" s="32">
        <v>0.96575342465753422</v>
      </c>
      <c r="BX79" s="32">
        <v>0.92030848329048842</v>
      </c>
      <c r="BY79" s="32">
        <v>0.93069948186528495</v>
      </c>
      <c r="BZ79" s="32">
        <v>0.93645699614890887</v>
      </c>
      <c r="CA79" s="32">
        <v>0.9656464709556527</v>
      </c>
      <c r="CB79" s="32">
        <v>0.94365325077399376</v>
      </c>
      <c r="CC79" s="32">
        <v>0.9400816978429386</v>
      </c>
      <c r="CD79" s="32">
        <v>0.92764857881136953</v>
      </c>
      <c r="CE79" s="32">
        <v>0.92480719794344468</v>
      </c>
      <c r="CF79" s="32">
        <v>0.91434133679428942</v>
      </c>
      <c r="CG79" s="32">
        <v>0.92561448900388099</v>
      </c>
      <c r="CH79" s="32">
        <v>0.93508997429305918</v>
      </c>
      <c r="CI79" s="32">
        <v>0.93419354838709678</v>
      </c>
      <c r="CJ79" s="32">
        <v>0.93178893178893174</v>
      </c>
      <c r="CK79" s="32">
        <v>0.92764057957458168</v>
      </c>
      <c r="CL79" s="32">
        <v>0.90657216494845361</v>
      </c>
      <c r="CM79" s="32">
        <v>0.94858611825192807</v>
      </c>
      <c r="CN79" s="32">
        <v>0.89327296248382926</v>
      </c>
      <c r="CO79" s="32">
        <v>0.92889463477698775</v>
      </c>
      <c r="CP79" s="32">
        <v>0.9297227595099935</v>
      </c>
      <c r="CQ79" s="32">
        <v>0.94957983193277307</v>
      </c>
      <c r="CR79" s="32">
        <v>0.94272844272844269</v>
      </c>
      <c r="CS79" s="32">
        <v>0.92847955923320113</v>
      </c>
      <c r="CT79" s="32">
        <v>0.91473892927957701</v>
      </c>
      <c r="CU79" s="32">
        <v>0.95099935525467438</v>
      </c>
      <c r="CV79" s="32">
        <v>0.90722332670642813</v>
      </c>
      <c r="CW79" s="32">
        <v>0.88714938030006518</v>
      </c>
      <c r="CX79" s="32">
        <v>0.93311475409836064</v>
      </c>
      <c r="CY79" s="32">
        <v>0.94764059469941819</v>
      </c>
      <c r="CZ79" s="32">
        <v>0.93229166666666663</v>
      </c>
      <c r="DA79" s="32">
        <v>0.92473685814359852</v>
      </c>
      <c r="DB79" s="32">
        <v>0.93933588761174969</v>
      </c>
      <c r="DC79" s="32">
        <v>0.92</v>
      </c>
      <c r="DD79" s="32">
        <v>0.91987179487179482</v>
      </c>
      <c r="DE79" s="32">
        <v>0.9174664107485605</v>
      </c>
      <c r="DF79" s="32">
        <v>0.9394518801784576</v>
      </c>
      <c r="DG79" s="32">
        <v>0.91435930457179648</v>
      </c>
      <c r="DH79" s="32">
        <v>0.9285714285714286</v>
      </c>
      <c r="DI79" s="32">
        <v>0.92557952950768396</v>
      </c>
      <c r="DJ79" s="32">
        <v>0.90637191157347208</v>
      </c>
      <c r="DK79" s="32">
        <v>0.92578374920025597</v>
      </c>
      <c r="DL79" s="32">
        <v>0.91563919532770932</v>
      </c>
      <c r="DM79" s="32">
        <v>0.9179251477347341</v>
      </c>
      <c r="DN79" s="32">
        <v>0.94117647058823528</v>
      </c>
      <c r="DO79" s="32">
        <v>0.93081358103779632</v>
      </c>
      <c r="DP79" s="32">
        <v>0.92852543464262716</v>
      </c>
      <c r="DQ79" s="32">
        <v>0.92374792715783283</v>
      </c>
    </row>
    <row r="80" spans="33:121" x14ac:dyDescent="0.25">
      <c r="AG80" s="19" t="s">
        <v>142</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0.9358974358974359</v>
      </c>
      <c r="BG80" s="32">
        <v>0.8321513002364066</v>
      </c>
      <c r="BH80" s="32">
        <v>0.91744186046511633</v>
      </c>
      <c r="BI80" s="32">
        <v>0.93189964157706096</v>
      </c>
      <c r="BJ80" s="32">
        <v>0.87773933102652824</v>
      </c>
      <c r="BK80" s="32">
        <v>0.84397163120567376</v>
      </c>
      <c r="BL80" s="32">
        <v>0.89942196531791907</v>
      </c>
      <c r="BM80" s="32">
        <v>0.89121759510373444</v>
      </c>
      <c r="BN80" s="32">
        <v>0.90807174887892372</v>
      </c>
      <c r="BO80" s="32">
        <v>0.92650602409638549</v>
      </c>
      <c r="BP80" s="32">
        <v>0.90523968784838349</v>
      </c>
      <c r="BQ80" s="32">
        <v>0.88877005347593585</v>
      </c>
      <c r="BR80" s="32">
        <v>0.92794759825327511</v>
      </c>
      <c r="BS80" s="32">
        <v>0.9428238039673279</v>
      </c>
      <c r="BT80" s="32">
        <v>0.93150684931506844</v>
      </c>
      <c r="BU80" s="32">
        <v>0.91869510940504284</v>
      </c>
      <c r="BV80" s="32">
        <v>0.94684385382059799</v>
      </c>
      <c r="BW80" s="32">
        <v>0.94672586015538296</v>
      </c>
      <c r="BX80" s="32">
        <v>0.95530726256983245</v>
      </c>
      <c r="BY80" s="32">
        <v>0.943630214205186</v>
      </c>
      <c r="BZ80" s="32">
        <v>0.96195652173913049</v>
      </c>
      <c r="CA80" s="32">
        <v>0.95206971677559915</v>
      </c>
      <c r="CB80" s="32">
        <v>0.9505494505494505</v>
      </c>
      <c r="CC80" s="32">
        <v>0.95101183997359706</v>
      </c>
      <c r="CD80" s="32">
        <v>0.94426580921757775</v>
      </c>
      <c r="CE80" s="32">
        <v>0.94408602150537635</v>
      </c>
      <c r="CF80" s="32">
        <v>0.94264069264069261</v>
      </c>
      <c r="CG80" s="32">
        <v>0.95361380798273998</v>
      </c>
      <c r="CH80" s="32">
        <v>0.96432318992654775</v>
      </c>
      <c r="CI80" s="32">
        <v>0.95336225596529289</v>
      </c>
      <c r="CJ80" s="32">
        <v>0.96844396082698581</v>
      </c>
      <c r="CK80" s="32">
        <v>0.9529622482950304</v>
      </c>
      <c r="CL80" s="32">
        <v>0.94978632478632474</v>
      </c>
      <c r="CM80" s="32">
        <v>0.95483193277310929</v>
      </c>
      <c r="CN80" s="32">
        <v>0.94754098360655736</v>
      </c>
      <c r="CO80" s="32">
        <v>0.93246187363834421</v>
      </c>
      <c r="CP80" s="32">
        <v>0.94947368421052636</v>
      </c>
      <c r="CQ80" s="32">
        <v>0.96458333333333335</v>
      </c>
      <c r="CR80" s="32">
        <v>0.9726315789473684</v>
      </c>
      <c r="CS80" s="32">
        <v>0.95304424447079472</v>
      </c>
      <c r="CT80" s="32">
        <v>0.94625922023182296</v>
      </c>
      <c r="CU80" s="32">
        <v>0.95343915343915342</v>
      </c>
      <c r="CV80" s="32">
        <v>0.95749202975557912</v>
      </c>
      <c r="CW80" s="32">
        <v>0.95776135163674758</v>
      </c>
      <c r="CX80" s="32">
        <v>0.96937697993664207</v>
      </c>
      <c r="CY80" s="32">
        <v>0.96606574761399788</v>
      </c>
      <c r="CZ80" s="32">
        <v>0.96198521647307289</v>
      </c>
      <c r="DA80" s="32">
        <v>0.95891138558385947</v>
      </c>
      <c r="DB80" s="32">
        <v>0.98648648648648651</v>
      </c>
      <c r="DC80" s="32">
        <v>0.964509394572025</v>
      </c>
      <c r="DD80" s="32">
        <v>0.97550585729499473</v>
      </c>
      <c r="DE80" s="32">
        <v>0.98004201680672265</v>
      </c>
      <c r="DF80" s="32">
        <v>0.98221757322175729</v>
      </c>
      <c r="DG80" s="32">
        <v>0.97390396659707723</v>
      </c>
      <c r="DH80" s="32">
        <v>0.97698744769874479</v>
      </c>
      <c r="DI80" s="32">
        <v>0.97709324895397265</v>
      </c>
      <c r="DJ80" s="32">
        <v>0.97572815533980584</v>
      </c>
      <c r="DK80" s="32">
        <v>0.9825282631038027</v>
      </c>
      <c r="DL80" s="32">
        <v>0.96409714889123543</v>
      </c>
      <c r="DM80" s="32">
        <v>0.95976447497546613</v>
      </c>
      <c r="DN80" s="32">
        <v>0.98538622129436326</v>
      </c>
      <c r="DO80" s="32">
        <v>0.98035160289555323</v>
      </c>
      <c r="DP80" s="32">
        <v>0.99062499999999998</v>
      </c>
      <c r="DQ80" s="32">
        <v>0.97692583807146083</v>
      </c>
    </row>
    <row r="81" spans="33:121" x14ac:dyDescent="0.25">
      <c r="AG81" s="19" t="s">
        <v>143</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0.90238667211655399</v>
      </c>
      <c r="AX81" s="32">
        <v>0.85556577736890527</v>
      </c>
      <c r="AY81" s="32">
        <v>0.90165441176470584</v>
      </c>
      <c r="AZ81" s="32">
        <v>0.84513692162417375</v>
      </c>
      <c r="BA81" s="32">
        <v>0.8706654170571696</v>
      </c>
      <c r="BB81" s="32">
        <v>0.88776448942042319</v>
      </c>
      <c r="BC81" s="32">
        <v>0.90633608815427003</v>
      </c>
      <c r="BD81" s="32">
        <v>0.89052437902483905</v>
      </c>
      <c r="BE81" s="32">
        <v>0.87966392634492674</v>
      </c>
      <c r="BF81" s="32">
        <v>0.86308973172987979</v>
      </c>
      <c r="BG81" s="32">
        <v>0.77434456928838946</v>
      </c>
      <c r="BH81" s="32">
        <v>0.90018656716417911</v>
      </c>
      <c r="BI81" s="32">
        <v>0.93215613382899631</v>
      </c>
      <c r="BJ81" s="32">
        <v>0.90708371665133392</v>
      </c>
      <c r="BK81" s="32">
        <v>0.7990654205607477</v>
      </c>
      <c r="BL81" s="32">
        <v>0.87150837988826813</v>
      </c>
      <c r="BM81" s="32">
        <v>0.86391921701597074</v>
      </c>
      <c r="BN81" s="32">
        <v>0.92824287028518859</v>
      </c>
      <c r="BO81" s="32">
        <v>0.91666666666666663</v>
      </c>
      <c r="BP81" s="32">
        <v>0.93492208982584779</v>
      </c>
      <c r="BQ81" s="32">
        <v>0.94731977818853974</v>
      </c>
      <c r="BR81" s="32">
        <v>0.92765567765567769</v>
      </c>
      <c r="BS81" s="32">
        <v>0.93638914873713752</v>
      </c>
      <c r="BT81" s="32">
        <v>0.9123287671232877</v>
      </c>
      <c r="BU81" s="32">
        <v>0.9290749997831923</v>
      </c>
      <c r="BV81" s="32">
        <v>0.9048490393412626</v>
      </c>
      <c r="BW81" s="32">
        <v>0.92040256175663315</v>
      </c>
      <c r="BX81" s="32">
        <v>0.92738970588235292</v>
      </c>
      <c r="BY81" s="32">
        <v>0.91689750692520777</v>
      </c>
      <c r="BZ81" s="32">
        <v>0.90354868061874427</v>
      </c>
      <c r="CA81" s="32">
        <v>0.91901728844404007</v>
      </c>
      <c r="CB81" s="32">
        <v>0.92349726775956287</v>
      </c>
      <c r="CC81" s="32">
        <v>0.91651457867540043</v>
      </c>
      <c r="CD81" s="32">
        <v>0.91058394160583944</v>
      </c>
      <c r="CE81" s="32">
        <v>0.89080982711555956</v>
      </c>
      <c r="CF81" s="32">
        <v>0.92186046511627906</v>
      </c>
      <c r="CG81" s="32">
        <v>0.94009216589861755</v>
      </c>
      <c r="CH81" s="32">
        <v>0.89670932358318101</v>
      </c>
      <c r="CI81" s="32">
        <v>0.89324817518248179</v>
      </c>
      <c r="CJ81" s="32">
        <v>0.90528233151183968</v>
      </c>
      <c r="CK81" s="32">
        <v>0.90836946143054242</v>
      </c>
      <c r="CL81" s="32">
        <v>0.86247723132969034</v>
      </c>
      <c r="CM81" s="32">
        <v>0.9363636363636364</v>
      </c>
      <c r="CN81" s="32">
        <v>0.88785912882298423</v>
      </c>
      <c r="CO81" s="32">
        <v>0.90432382704691816</v>
      </c>
      <c r="CP81" s="32">
        <v>0.88756855575868376</v>
      </c>
      <c r="CQ81" s="32">
        <v>0.9360730593607306</v>
      </c>
      <c r="CR81" s="32">
        <v>0.91133455210237657</v>
      </c>
      <c r="CS81" s="32">
        <v>0.90371428439786006</v>
      </c>
      <c r="CT81" s="32">
        <v>0.90228310502283104</v>
      </c>
      <c r="CU81" s="32">
        <v>0.93399638336347202</v>
      </c>
      <c r="CV81" s="32">
        <v>0.91581868640148012</v>
      </c>
      <c r="CW81" s="32">
        <v>0.93001841620626147</v>
      </c>
      <c r="CX81" s="32">
        <v>0.91371480472297906</v>
      </c>
      <c r="CY81" s="32">
        <v>0.92391304347826086</v>
      </c>
      <c r="CZ81" s="32">
        <v>0.91165755919854286</v>
      </c>
      <c r="DA81" s="32">
        <v>0.9187717140562609</v>
      </c>
      <c r="DB81" s="32">
        <v>0.90875912408759119</v>
      </c>
      <c r="DC81" s="32">
        <v>0.9071235347159603</v>
      </c>
      <c r="DD81" s="32">
        <v>0.91682070240295743</v>
      </c>
      <c r="DE81" s="32">
        <v>0.93412625800548943</v>
      </c>
      <c r="DF81" s="32">
        <v>0.92036199095022619</v>
      </c>
      <c r="DG81" s="32">
        <v>0.92696122633002709</v>
      </c>
      <c r="DH81" s="32">
        <v>0.91335740072202165</v>
      </c>
      <c r="DI81" s="32">
        <v>0.91821574817346752</v>
      </c>
      <c r="DJ81" s="32">
        <v>0.87511394712853241</v>
      </c>
      <c r="DK81" s="32">
        <v>0.92870036101083031</v>
      </c>
      <c r="DL81" s="32">
        <v>0.88919667590027696</v>
      </c>
      <c r="DM81" s="32">
        <v>0.92504570383912244</v>
      </c>
      <c r="DN81" s="32">
        <v>0.93495934959349591</v>
      </c>
      <c r="DO81" s="32">
        <v>0.93031674208144799</v>
      </c>
      <c r="DP81" s="32">
        <v>0.9296028880866426</v>
      </c>
      <c r="DQ81" s="32">
        <v>0.91613366680576402</v>
      </c>
    </row>
    <row r="82" spans="33:121" x14ac:dyDescent="0.25">
      <c r="AG82" s="19" t="s">
        <v>144</v>
      </c>
      <c r="AH82" s="32">
        <v>0.9464285714285714</v>
      </c>
      <c r="AI82" s="32">
        <v>0.97450980392156861</v>
      </c>
      <c r="AJ82" s="32">
        <v>0.90693069306930696</v>
      </c>
      <c r="AK82" s="32">
        <v>0.95039682539682535</v>
      </c>
      <c r="AL82" s="32">
        <v>0.95427435387673953</v>
      </c>
      <c r="AM82" s="32">
        <v>0.97053045186640474</v>
      </c>
      <c r="AN82" s="32">
        <v>0.9393346379647749</v>
      </c>
      <c r="AO82" s="32">
        <v>0.94891504821774164</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0.90645918184139174</v>
      </c>
      <c r="BF82" s="32">
        <v>0.83505154639175261</v>
      </c>
      <c r="BG82" s="32">
        <v>0.78079331941544883</v>
      </c>
      <c r="BH82" s="32">
        <v>0.85889570552147243</v>
      </c>
      <c r="BI82" s="32">
        <v>0.86746987951807231</v>
      </c>
      <c r="BJ82" s="32">
        <v>0.80584551148225469</v>
      </c>
      <c r="BK82" s="32">
        <v>0.79540709812108557</v>
      </c>
      <c r="BL82" s="32">
        <v>0.80125523012552302</v>
      </c>
      <c r="BM82" s="32">
        <v>0.82067404151080137</v>
      </c>
      <c r="BN82" s="32">
        <v>0.89840637450199201</v>
      </c>
      <c r="BO82" s="32">
        <v>0.86862745098039218</v>
      </c>
      <c r="BP82" s="32">
        <v>0.92644135188866794</v>
      </c>
      <c r="BQ82" s="32">
        <v>0.94324853228962813</v>
      </c>
      <c r="BR82" s="32">
        <v>0.92292490118577075</v>
      </c>
      <c r="BS82" s="32">
        <v>0.90532544378698221</v>
      </c>
      <c r="BT82" s="32">
        <v>0.89783889980353637</v>
      </c>
      <c r="BU82" s="32">
        <v>0.90897327920528148</v>
      </c>
      <c r="BV82" s="32">
        <v>0.90854870775347918</v>
      </c>
      <c r="BW82" s="32">
        <v>0.94736842105263153</v>
      </c>
      <c r="BX82" s="32">
        <v>0.92828685258964139</v>
      </c>
      <c r="BY82" s="32">
        <v>0.94851485148514847</v>
      </c>
      <c r="BZ82" s="32">
        <v>0.95882352941176474</v>
      </c>
      <c r="CA82" s="32">
        <v>0.96086105675146771</v>
      </c>
      <c r="CB82" s="32">
        <v>0.93861386138613856</v>
      </c>
      <c r="CC82" s="32">
        <v>0.94157389720432449</v>
      </c>
      <c r="CD82" s="32">
        <v>0.91518737672583828</v>
      </c>
      <c r="CE82" s="32">
        <v>0.95463510848126232</v>
      </c>
      <c r="CF82" s="32">
        <v>0.98235294117647054</v>
      </c>
      <c r="CG82" s="32">
        <v>0.92927308447937129</v>
      </c>
      <c r="CH82" s="32">
        <v>0.95454545454545459</v>
      </c>
      <c r="CI82" s="32">
        <v>0.94035785288270379</v>
      </c>
      <c r="CJ82" s="32">
        <v>0.94433399602385681</v>
      </c>
      <c r="CK82" s="32">
        <v>0.94581225918785106</v>
      </c>
      <c r="CL82" s="32">
        <v>0.94891944990176813</v>
      </c>
      <c r="CM82" s="32">
        <v>0.95516569200779722</v>
      </c>
      <c r="CN82" s="32">
        <v>0.97475728155339803</v>
      </c>
      <c r="CO82" s="32">
        <v>0.97485493230174081</v>
      </c>
      <c r="CP82" s="32">
        <v>0.97660818713450293</v>
      </c>
      <c r="CQ82" s="32">
        <v>0.949317738791423</v>
      </c>
      <c r="CR82" s="32">
        <v>0.96692607003891051</v>
      </c>
      <c r="CS82" s="32">
        <v>0.9637927645327915</v>
      </c>
      <c r="CT82" s="32">
        <v>0.94059405940594054</v>
      </c>
      <c r="CU82" s="32">
        <v>0.97098646034816249</v>
      </c>
      <c r="CV82" s="32">
        <v>0.92079207920792083</v>
      </c>
      <c r="CW82" s="32">
        <v>0.95825049701789267</v>
      </c>
      <c r="CX82" s="32">
        <v>0.97435897435897434</v>
      </c>
      <c r="CY82" s="32">
        <v>0.96518375241779497</v>
      </c>
      <c r="CZ82" s="32">
        <v>0.99223300970873785</v>
      </c>
      <c r="DA82" s="32">
        <v>0.96034269035220343</v>
      </c>
      <c r="DB82" s="32">
        <v>0.98843930635838151</v>
      </c>
      <c r="DC82" s="32">
        <v>0.98428290766208248</v>
      </c>
      <c r="DD82" s="32">
        <v>0.96274509803921571</v>
      </c>
      <c r="DE82" s="32">
        <v>0.96274509803921571</v>
      </c>
      <c r="DF82" s="32">
        <v>0.96856581532416508</v>
      </c>
      <c r="DG82" s="32">
        <v>0.984375</v>
      </c>
      <c r="DH82" s="32">
        <v>0.98443579766536971</v>
      </c>
      <c r="DI82" s="32">
        <v>0.97651271758406144</v>
      </c>
      <c r="DJ82" s="32">
        <v>0.92400000000000004</v>
      </c>
      <c r="DK82" s="32">
        <v>0.96122448979591835</v>
      </c>
      <c r="DL82" s="32">
        <v>0.93400000000000005</v>
      </c>
      <c r="DM82" s="32">
        <v>0.9640718562874252</v>
      </c>
      <c r="DN82" s="32">
        <v>0.92629482071713143</v>
      </c>
      <c r="DO82" s="32">
        <v>0.94117647058823528</v>
      </c>
      <c r="DP82" s="32">
        <v>0.92261904761904767</v>
      </c>
      <c r="DQ82" s="32">
        <v>0.93905524071539404</v>
      </c>
    </row>
    <row r="83" spans="33:121" x14ac:dyDescent="0.25">
      <c r="AG83" s="19" t="s">
        <v>145</v>
      </c>
      <c r="AH83" s="32">
        <v>0.95161290322580649</v>
      </c>
      <c r="AI83" s="32">
        <v>0.95399999999999996</v>
      </c>
      <c r="AJ83" s="32">
        <v>0.95114656031904288</v>
      </c>
      <c r="AK83" s="32">
        <v>0.94699999999999995</v>
      </c>
      <c r="AL83" s="32">
        <v>0.9739217652958877</v>
      </c>
      <c r="AM83" s="32">
        <v>0.96392785571142281</v>
      </c>
      <c r="AN83" s="32">
        <v>0.96837944664031617</v>
      </c>
      <c r="AO83" s="32">
        <v>0.95856979017035371</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0.93574920497251812</v>
      </c>
      <c r="BF83" s="32">
        <v>0.92276830491474426</v>
      </c>
      <c r="BG83" s="32">
        <v>0.80742226680040119</v>
      </c>
      <c r="BH83" s="32">
        <v>0.92477432296890671</v>
      </c>
      <c r="BI83" s="32">
        <v>0.96978851963746227</v>
      </c>
      <c r="BJ83" s="32">
        <v>0.92660550458715596</v>
      </c>
      <c r="BK83" s="32">
        <v>0.83450351053159477</v>
      </c>
      <c r="BL83" s="32">
        <v>0.8935516888433982</v>
      </c>
      <c r="BM83" s="32">
        <v>0.8970591597548091</v>
      </c>
      <c r="BN83" s="32">
        <v>0.96819085487077539</v>
      </c>
      <c r="BO83" s="32">
        <v>0.95586760280842531</v>
      </c>
      <c r="BP83" s="32">
        <v>0.95436507936507942</v>
      </c>
      <c r="BQ83" s="32">
        <v>0.96376101860920671</v>
      </c>
      <c r="BR83" s="32">
        <v>0.96421663442940042</v>
      </c>
      <c r="BS83" s="32">
        <v>0.97786720321931586</v>
      </c>
      <c r="BT83" s="32">
        <v>0.96231884057971018</v>
      </c>
      <c r="BU83" s="32">
        <v>0.96379817626884468</v>
      </c>
      <c r="BV83" s="32">
        <v>0.96324951644100576</v>
      </c>
      <c r="BW83" s="32">
        <v>0.9757986447241046</v>
      </c>
      <c r="BX83" s="32">
        <v>0.96878048780487802</v>
      </c>
      <c r="BY83" s="32">
        <v>0.96089931573802545</v>
      </c>
      <c r="BZ83" s="32">
        <v>0.97570456754130219</v>
      </c>
      <c r="CA83" s="32">
        <v>0.962890625</v>
      </c>
      <c r="CB83" s="32">
        <v>0.97463414634146339</v>
      </c>
      <c r="CC83" s="32">
        <v>0.9688510433701113</v>
      </c>
      <c r="CD83" s="32">
        <v>0.96078431372549022</v>
      </c>
      <c r="CE83" s="32">
        <v>0.98659003831417624</v>
      </c>
      <c r="CF83" s="32">
        <v>0.9652173913043478</v>
      </c>
      <c r="CG83" s="32">
        <v>0.96836049856184081</v>
      </c>
      <c r="CH83" s="32">
        <v>0.98046875</v>
      </c>
      <c r="CI83" s="32">
        <v>0.98743961352657006</v>
      </c>
      <c r="CJ83" s="32">
        <v>0.99615014436958615</v>
      </c>
      <c r="CK83" s="32">
        <v>0.97785867854314446</v>
      </c>
      <c r="CL83" s="32">
        <v>0.96745562130177509</v>
      </c>
      <c r="CM83" s="32">
        <v>0.9933396764985728</v>
      </c>
      <c r="CN83" s="32">
        <v>0.9664694280078896</v>
      </c>
      <c r="CO83" s="32">
        <v>0.97669902912621365</v>
      </c>
      <c r="CP83" s="32">
        <v>0.97151277013752457</v>
      </c>
      <c r="CQ83" s="32">
        <v>0.98290598290598286</v>
      </c>
      <c r="CR83" s="32">
        <v>0.96621621621621623</v>
      </c>
      <c r="CS83" s="32">
        <v>0.97494267488488207</v>
      </c>
      <c r="CT83" s="32">
        <v>0.95960591133004924</v>
      </c>
      <c r="CU83" s="32">
        <v>0.98926829268292682</v>
      </c>
      <c r="CV83" s="32">
        <v>0.97148475909537857</v>
      </c>
      <c r="CW83" s="32">
        <v>0.96131528046421666</v>
      </c>
      <c r="CX83" s="32">
        <v>0.99903288201160545</v>
      </c>
      <c r="CY83" s="32">
        <v>0.98651252408477841</v>
      </c>
      <c r="CZ83" s="32">
        <v>0.9942196531791907</v>
      </c>
      <c r="DA83" s="32">
        <v>0.98020561469259238</v>
      </c>
      <c r="DB83" s="32">
        <v>0.97872340425531912</v>
      </c>
      <c r="DC83" s="32">
        <v>0.99035679845708779</v>
      </c>
      <c r="DD83" s="32">
        <v>0.98048780487804876</v>
      </c>
      <c r="DE83" s="32">
        <v>0.97864077669902916</v>
      </c>
      <c r="DF83" s="32">
        <v>0.98553519768563158</v>
      </c>
      <c r="DG83" s="32">
        <v>0.9777131782945736</v>
      </c>
      <c r="DH83" s="32">
        <v>0.9932432432432432</v>
      </c>
      <c r="DI83" s="32">
        <v>0.98352862907327609</v>
      </c>
      <c r="DJ83" s="32">
        <v>0.97465886939571145</v>
      </c>
      <c r="DK83" s="32">
        <v>0.99421407907425263</v>
      </c>
      <c r="DL83" s="32">
        <v>0.97145669291338588</v>
      </c>
      <c r="DM83" s="32">
        <v>0.97965116279069764</v>
      </c>
      <c r="DN83" s="32">
        <v>0.987487969201155</v>
      </c>
      <c r="DO83" s="32">
        <v>1</v>
      </c>
      <c r="DP83" s="32">
        <v>0.99614271938283505</v>
      </c>
      <c r="DQ83" s="32">
        <v>0.98623021325114835</v>
      </c>
    </row>
    <row r="84" spans="33:121" x14ac:dyDescent="0.25">
      <c r="AG84" s="19" t="s">
        <v>146</v>
      </c>
      <c r="AH84" s="32">
        <v>0.96410256410256412</v>
      </c>
      <c r="AI84" s="32">
        <v>0.98560000000000003</v>
      </c>
      <c r="AJ84" s="32">
        <v>0.92544570502431123</v>
      </c>
      <c r="AK84" s="32">
        <v>0.9646869983948636</v>
      </c>
      <c r="AL84" s="32">
        <v>0.96955128205128205</v>
      </c>
      <c r="AM84" s="32">
        <v>0.98080000000000001</v>
      </c>
      <c r="AN84" s="32">
        <v>0.97596153846153844</v>
      </c>
      <c r="AO84" s="32">
        <v>0.96659258400493719</v>
      </c>
      <c r="AP84" s="32">
        <v>0.93300653594771243</v>
      </c>
      <c r="AQ84" s="32">
        <v>0.98560000000000003</v>
      </c>
      <c r="AR84" s="32">
        <v>0.93954248366013071</v>
      </c>
      <c r="AS84" s="32">
        <v>0.95161290322580649</v>
      </c>
      <c r="AT84" s="32">
        <v>0.97119999999999995</v>
      </c>
      <c r="AU84" s="32">
        <v>0.96153846153846156</v>
      </c>
      <c r="AV84" s="32">
        <v>0.97760000000000002</v>
      </c>
      <c r="AW84" s="32">
        <v>0.96001434062458724</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0.90982286634460552</v>
      </c>
      <c r="BG84" s="32">
        <v>0.84193548387096773</v>
      </c>
      <c r="BH84" s="32">
        <v>0.90938511326860838</v>
      </c>
      <c r="BI84" s="32">
        <v>0.94867549668874174</v>
      </c>
      <c r="BJ84" s="32">
        <v>0.90694006309148267</v>
      </c>
      <c r="BK84" s="32">
        <v>0.84814216478190629</v>
      </c>
      <c r="BL84" s="32">
        <v>0.88064516129032255</v>
      </c>
      <c r="BM84" s="32">
        <v>0.89222090704809076</v>
      </c>
      <c r="BN84" s="32">
        <v>0.91836734693877553</v>
      </c>
      <c r="BO84" s="32">
        <v>0.93152866242038213</v>
      </c>
      <c r="BP84" s="32">
        <v>0.90749601275917069</v>
      </c>
      <c r="BQ84" s="32">
        <v>0.92638036809815949</v>
      </c>
      <c r="BR84" s="32">
        <v>0.91755725190839699</v>
      </c>
      <c r="BS84" s="32">
        <v>0.91352201257861632</v>
      </c>
      <c r="BT84" s="32">
        <v>0.92500000000000004</v>
      </c>
      <c r="BU84" s="32">
        <v>0.91997880781478591</v>
      </c>
      <c r="BV84" s="32">
        <v>0.93930197268588767</v>
      </c>
      <c r="BW84" s="32">
        <v>0.96096096096096095</v>
      </c>
      <c r="BX84" s="32">
        <v>0.93957703927492442</v>
      </c>
      <c r="BY84" s="32">
        <v>0.9668674698795181</v>
      </c>
      <c r="BZ84" s="32">
        <v>0.95331325301204817</v>
      </c>
      <c r="CA84" s="32">
        <v>0.96240601503759393</v>
      </c>
      <c r="CB84" s="32">
        <v>0.92307692307692313</v>
      </c>
      <c r="CC84" s="32">
        <v>0.94935766198969385</v>
      </c>
      <c r="CD84" s="32">
        <v>0.8990825688073395</v>
      </c>
      <c r="CE84" s="32">
        <v>0.98068350668647841</v>
      </c>
      <c r="CF84" s="32">
        <v>0.91035548686244205</v>
      </c>
      <c r="CG84" s="32">
        <v>0.956989247311828</v>
      </c>
      <c r="CH84" s="32">
        <v>0.913767019667171</v>
      </c>
      <c r="CI84" s="32">
        <v>0.96119402985074631</v>
      </c>
      <c r="CJ84" s="32">
        <v>0.93834586466165415</v>
      </c>
      <c r="CK84" s="32">
        <v>0.937202531978237</v>
      </c>
      <c r="CL84" s="32">
        <v>0.95201238390092879</v>
      </c>
      <c r="CM84" s="32">
        <v>0.96466973886328722</v>
      </c>
      <c r="CN84" s="32">
        <v>0.92626728110599077</v>
      </c>
      <c r="CO84" s="32">
        <v>0.96319018404907975</v>
      </c>
      <c r="CP84" s="32">
        <v>0.93272171253822633</v>
      </c>
      <c r="CQ84" s="32">
        <v>0.93568147013782543</v>
      </c>
      <c r="CR84" s="32">
        <v>0.9281345565749235</v>
      </c>
      <c r="CS84" s="32">
        <v>0.94323961816718038</v>
      </c>
      <c r="CT84" s="32">
        <v>0.89230769230769236</v>
      </c>
      <c r="CU84" s="32">
        <v>0.98012232415902145</v>
      </c>
      <c r="CV84" s="32">
        <v>0.93508500772797531</v>
      </c>
      <c r="CW84" s="32">
        <v>0.9555895865237366</v>
      </c>
      <c r="CX84" s="32">
        <v>0.9276923076923077</v>
      </c>
      <c r="CY84" s="32">
        <v>0.96946564885496178</v>
      </c>
      <c r="CZ84" s="32">
        <v>0.96656534954407292</v>
      </c>
      <c r="DA84" s="32">
        <v>0.94668970240139527</v>
      </c>
      <c r="DB84" s="32">
        <v>0.94607087827426806</v>
      </c>
      <c r="DC84" s="32">
        <v>0.98323170731707321</v>
      </c>
      <c r="DD84" s="32">
        <v>0.94486983154670745</v>
      </c>
      <c r="DE84" s="32">
        <v>0.96483180428134552</v>
      </c>
      <c r="DF84" s="32">
        <v>0.94664634146341464</v>
      </c>
      <c r="DG84" s="32">
        <v>0.98018292682926833</v>
      </c>
      <c r="DH84" s="32">
        <v>0.96646341463414631</v>
      </c>
      <c r="DI84" s="32">
        <v>0.96175670062088925</v>
      </c>
      <c r="DJ84" s="32">
        <v>0.96798780487804881</v>
      </c>
      <c r="DK84" s="32">
        <v>0.98153846153846158</v>
      </c>
      <c r="DL84" s="32">
        <v>0.94368340943683404</v>
      </c>
      <c r="DM84" s="32">
        <v>0.9604261796042618</v>
      </c>
      <c r="DN84" s="32">
        <v>0.96803652968036524</v>
      </c>
      <c r="DO84" s="32">
        <v>0.97681607418856264</v>
      </c>
      <c r="DP84" s="32">
        <v>0.97108066971080664</v>
      </c>
      <c r="DQ84" s="32">
        <v>0.96708130414819138</v>
      </c>
    </row>
    <row r="85" spans="33:121" x14ac:dyDescent="0.25">
      <c r="AG85" s="19" t="s">
        <v>147</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0.89344262295081966</v>
      </c>
      <c r="BG85" s="32">
        <v>0.82154340836012862</v>
      </c>
      <c r="BH85" s="32">
        <v>0.85962145110410093</v>
      </c>
      <c r="BI85" s="32">
        <v>0.88607594936708856</v>
      </c>
      <c r="BJ85" s="32">
        <v>0.80944625407166126</v>
      </c>
      <c r="BK85" s="32">
        <v>0.70032573289902278</v>
      </c>
      <c r="BL85" s="32">
        <v>0.75</v>
      </c>
      <c r="BM85" s="32">
        <v>0.81720791696468875</v>
      </c>
      <c r="BN85" s="32">
        <v>0.88664596273291929</v>
      </c>
      <c r="BO85" s="32">
        <v>0.87968749999999996</v>
      </c>
      <c r="BP85" s="32">
        <v>0.90580847723704871</v>
      </c>
      <c r="BQ85" s="32">
        <v>0.90312499999999996</v>
      </c>
      <c r="BR85" s="32">
        <v>0.90186915887850472</v>
      </c>
      <c r="BS85" s="32">
        <v>0.87031250000000004</v>
      </c>
      <c r="BT85" s="32">
        <v>0.90357698289269051</v>
      </c>
      <c r="BU85" s="32">
        <v>0.89300365453445185</v>
      </c>
      <c r="BV85" s="32">
        <v>0.84905660377358494</v>
      </c>
      <c r="BW85" s="32">
        <v>0.90600924499229585</v>
      </c>
      <c r="BX85" s="32">
        <v>0.83911671924290221</v>
      </c>
      <c r="BY85" s="32">
        <v>0.83518225039619653</v>
      </c>
      <c r="BZ85" s="32">
        <v>0.88207547169811318</v>
      </c>
      <c r="CA85" s="32">
        <v>0.88124999999999998</v>
      </c>
      <c r="CB85" s="32">
        <v>0.87127158555729989</v>
      </c>
      <c r="CC85" s="32">
        <v>0.86628026795148472</v>
      </c>
      <c r="CD85" s="32">
        <v>0.90909090909090906</v>
      </c>
      <c r="CE85" s="32">
        <v>0.86486486486486491</v>
      </c>
      <c r="CF85" s="32">
        <v>0.87578616352201255</v>
      </c>
      <c r="CG85" s="32">
        <v>0.90708661417322833</v>
      </c>
      <c r="CH85" s="32">
        <v>0.88607594936708856</v>
      </c>
      <c r="CI85" s="32">
        <v>0.87381703470031546</v>
      </c>
      <c r="CJ85" s="32">
        <v>0.87716535433070864</v>
      </c>
      <c r="CK85" s="32">
        <v>0.8848409842927325</v>
      </c>
      <c r="CL85" s="32">
        <v>0.85354330708661419</v>
      </c>
      <c r="CM85" s="32">
        <v>0.8881889763779528</v>
      </c>
      <c r="CN85" s="32">
        <v>0.84251968503937003</v>
      </c>
      <c r="CO85" s="32">
        <v>0.88976377952755903</v>
      </c>
      <c r="CP85" s="32">
        <v>0.88095238095238093</v>
      </c>
      <c r="CQ85" s="32">
        <v>0.87559055118110241</v>
      </c>
      <c r="CR85" s="32">
        <v>0.86813186813186816</v>
      </c>
      <c r="CS85" s="32">
        <v>0.8712415068995496</v>
      </c>
      <c r="CT85" s="32">
        <v>0.89708141321044543</v>
      </c>
      <c r="CU85" s="32">
        <v>0.8909657320872274</v>
      </c>
      <c r="CV85" s="32">
        <v>0.89891135303265945</v>
      </c>
      <c r="CW85" s="32">
        <v>0.91304347826086951</v>
      </c>
      <c r="CX85" s="32">
        <v>0.90909090909090906</v>
      </c>
      <c r="CY85" s="32">
        <v>0.89448818897637794</v>
      </c>
      <c r="CZ85" s="32">
        <v>0.89408099688473519</v>
      </c>
      <c r="DA85" s="32">
        <v>0.89966601022046055</v>
      </c>
      <c r="DB85" s="32">
        <v>0.93140243902439024</v>
      </c>
      <c r="DC85" s="32">
        <v>0.93140243902439024</v>
      </c>
      <c r="DD85" s="32">
        <v>0.89296636085626913</v>
      </c>
      <c r="DE85" s="32">
        <v>0.92177914110429449</v>
      </c>
      <c r="DF85" s="32">
        <v>0.923896499238965</v>
      </c>
      <c r="DG85" s="32">
        <v>0.90978593272171249</v>
      </c>
      <c r="DH85" s="32">
        <v>0.92024539877300615</v>
      </c>
      <c r="DI85" s="32">
        <v>0.91878260153471825</v>
      </c>
      <c r="DJ85" s="32">
        <v>0.86398763523956723</v>
      </c>
      <c r="DK85" s="32">
        <v>0.92141756548536213</v>
      </c>
      <c r="DL85" s="32">
        <v>0.8928571428571429</v>
      </c>
      <c r="DM85" s="32">
        <v>0.89093701996927799</v>
      </c>
      <c r="DN85" s="32">
        <v>0.89160305343511448</v>
      </c>
      <c r="DO85" s="32">
        <v>0.92933947772657455</v>
      </c>
      <c r="DP85" s="32">
        <v>0.90229007633587788</v>
      </c>
      <c r="DQ85" s="32">
        <v>0.89891885300698815</v>
      </c>
    </row>
    <row r="86" spans="33:121" x14ac:dyDescent="0.25">
      <c r="AG86" s="19" t="s">
        <v>148</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0.85899499521357459</v>
      </c>
      <c r="BF86" s="32">
        <v>0.88448844884488453</v>
      </c>
      <c r="BG86" s="32">
        <v>0.7009803921568627</v>
      </c>
      <c r="BH86" s="32">
        <v>0.81464174454828664</v>
      </c>
      <c r="BI86" s="32">
        <v>0.82371294851794075</v>
      </c>
      <c r="BJ86" s="32">
        <v>0.78899082568807344</v>
      </c>
      <c r="BK86" s="32">
        <v>0.75503355704697983</v>
      </c>
      <c r="BL86" s="32">
        <v>0.81487603305785128</v>
      </c>
      <c r="BM86" s="32">
        <v>0.7975319928372685</v>
      </c>
      <c r="BN86" s="32">
        <v>0.9330218068535826</v>
      </c>
      <c r="BO86" s="32">
        <v>0.93103448275862066</v>
      </c>
      <c r="BP86" s="32">
        <v>0.88749999999999996</v>
      </c>
      <c r="BQ86" s="32">
        <v>0.92935635792778648</v>
      </c>
      <c r="BR86" s="32">
        <v>0.92153846153846153</v>
      </c>
      <c r="BS86" s="32">
        <v>0.90551181102362199</v>
      </c>
      <c r="BT86" s="32">
        <v>0.90091463414634143</v>
      </c>
      <c r="BU86" s="32">
        <v>0.91555393632120208</v>
      </c>
      <c r="BV86" s="32">
        <v>0.95</v>
      </c>
      <c r="BW86" s="32">
        <v>0.93384615384615388</v>
      </c>
      <c r="BX86" s="32">
        <v>0.91744548286604366</v>
      </c>
      <c r="BY86" s="32">
        <v>0.89409984871406956</v>
      </c>
      <c r="BZ86" s="32">
        <v>0.90498442367601251</v>
      </c>
      <c r="CA86" s="32">
        <v>0.92117465224111283</v>
      </c>
      <c r="CB86" s="32">
        <v>0.89969135802469136</v>
      </c>
      <c r="CC86" s="32">
        <v>0.9173202741954406</v>
      </c>
      <c r="CD86" s="32">
        <v>0.90337423312883436</v>
      </c>
      <c r="CE86" s="32">
        <v>0.9042553191489362</v>
      </c>
      <c r="CF86" s="32">
        <v>0.9190031152647975</v>
      </c>
      <c r="CG86" s="32">
        <v>0.93925233644859818</v>
      </c>
      <c r="CH86" s="32">
        <v>0.92354740061162077</v>
      </c>
      <c r="CI86" s="32">
        <v>0.9222560975609756</v>
      </c>
      <c r="CJ86" s="32">
        <v>0.92353823088455778</v>
      </c>
      <c r="CK86" s="32">
        <v>0.91931810472118869</v>
      </c>
      <c r="CL86" s="32">
        <v>0.94236760124610597</v>
      </c>
      <c r="CM86" s="32">
        <v>0.9257057949479941</v>
      </c>
      <c r="CN86" s="32">
        <v>0.90505359877488512</v>
      </c>
      <c r="CO86" s="32">
        <v>0.92824427480916027</v>
      </c>
      <c r="CP86" s="32">
        <v>0.93044822256568782</v>
      </c>
      <c r="CQ86" s="32">
        <v>0.92073170731707321</v>
      </c>
      <c r="CR86" s="32">
        <v>0.92426584234930453</v>
      </c>
      <c r="CS86" s="32">
        <v>0.92525957743003018</v>
      </c>
      <c r="CT86" s="32">
        <v>0.91499227202472955</v>
      </c>
      <c r="CU86" s="32">
        <v>0.94002998500749624</v>
      </c>
      <c r="CV86" s="32">
        <v>0.91121495327102808</v>
      </c>
      <c r="CW86" s="32">
        <v>0.92048929663608559</v>
      </c>
      <c r="CX86" s="32">
        <v>0.89209726443769</v>
      </c>
      <c r="CY86" s="32">
        <v>0.93323216995447644</v>
      </c>
      <c r="CZ86" s="32">
        <v>0.94864048338368578</v>
      </c>
      <c r="DA86" s="32">
        <v>0.92295663210217016</v>
      </c>
      <c r="DB86" s="32">
        <v>0.88615384615384618</v>
      </c>
      <c r="DC86" s="32">
        <v>0.92909896602658792</v>
      </c>
      <c r="DD86" s="32">
        <v>0.89506172839506171</v>
      </c>
      <c r="DE86" s="32">
        <v>0.90853658536585369</v>
      </c>
      <c r="DF86" s="32">
        <v>0.87179487179487181</v>
      </c>
      <c r="DG86" s="32">
        <v>0.93968253968253967</v>
      </c>
      <c r="DH86" s="32">
        <v>0.94182389937106914</v>
      </c>
      <c r="DI86" s="32">
        <v>0.91030749096997587</v>
      </c>
      <c r="DJ86" s="32">
        <v>0.86175115207373276</v>
      </c>
      <c r="DK86" s="32">
        <v>0.9196428571428571</v>
      </c>
      <c r="DL86" s="32">
        <v>0.86717557251908395</v>
      </c>
      <c r="DM86" s="32">
        <v>0.87692307692307692</v>
      </c>
      <c r="DN86" s="32">
        <v>0.90288315629742033</v>
      </c>
      <c r="DO86" s="32">
        <v>0.90676691729323311</v>
      </c>
      <c r="DP86" s="32">
        <v>0.92519083969465654</v>
      </c>
      <c r="DQ86" s="32">
        <v>0.89433336742058012</v>
      </c>
    </row>
    <row r="87" spans="33:121" x14ac:dyDescent="0.25">
      <c r="AG87" s="19" t="s">
        <v>149</v>
      </c>
      <c r="AH87" s="32">
        <v>0.94964028776978415</v>
      </c>
      <c r="AI87" s="32">
        <v>0.98201438848920863</v>
      </c>
      <c r="AJ87" s="32">
        <v>0.96182266009852213</v>
      </c>
      <c r="AK87" s="32">
        <v>0.98488664987405539</v>
      </c>
      <c r="AL87" s="32">
        <v>0.97674418604651159</v>
      </c>
      <c r="AM87" s="32">
        <v>0.96103896103896103</v>
      </c>
      <c r="AN87" s="32">
        <v>0.97048406139315235</v>
      </c>
      <c r="AO87" s="32">
        <v>0.9695187421014565</v>
      </c>
      <c r="AP87" s="32">
        <v>0.96043165467625902</v>
      </c>
      <c r="AQ87" s="32">
        <v>0.97599039615846339</v>
      </c>
      <c r="AR87" s="32">
        <v>0.9468599033816425</v>
      </c>
      <c r="AS87" s="32">
        <v>0.94545454545454544</v>
      </c>
      <c r="AT87" s="32">
        <v>0.97472924187725629</v>
      </c>
      <c r="AU87" s="32">
        <v>0.9927710843373494</v>
      </c>
      <c r="AV87" s="32">
        <v>0.97482014388489213</v>
      </c>
      <c r="AW87" s="32">
        <v>0.96729385282434399</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0.90745192307692313</v>
      </c>
      <c r="BG87" s="32">
        <v>0.87019230769230771</v>
      </c>
      <c r="BH87" s="32">
        <v>0.99038461538461542</v>
      </c>
      <c r="BI87" s="32">
        <v>0.93037214885954378</v>
      </c>
      <c r="BJ87" s="32">
        <v>0.90865384615384615</v>
      </c>
      <c r="BK87" s="32">
        <v>0.85817307692307687</v>
      </c>
      <c r="BL87" s="32">
        <v>0.89423076923076927</v>
      </c>
      <c r="BM87" s="32">
        <v>0.90849409818872595</v>
      </c>
      <c r="BN87" s="32">
        <v>0.91866028708133973</v>
      </c>
      <c r="BO87" s="32">
        <v>0.93957345971563977</v>
      </c>
      <c r="BP87" s="32">
        <v>0.93567961165048541</v>
      </c>
      <c r="BQ87" s="32">
        <v>0.96555819477434679</v>
      </c>
      <c r="BR87" s="32">
        <v>0.95552884615384615</v>
      </c>
      <c r="BS87" s="32">
        <v>0.94705174488567989</v>
      </c>
      <c r="BT87" s="32">
        <v>0.94484412470023982</v>
      </c>
      <c r="BU87" s="32">
        <v>0.94384232413736835</v>
      </c>
      <c r="BV87" s="32">
        <v>0.97635933806146569</v>
      </c>
      <c r="BW87" s="32">
        <v>0.99051008303677346</v>
      </c>
      <c r="BX87" s="32">
        <v>0.98439375750300118</v>
      </c>
      <c r="BY87" s="32">
        <v>0.99639423076923073</v>
      </c>
      <c r="BZ87" s="32">
        <v>0.97990543735224589</v>
      </c>
      <c r="CA87" s="32">
        <v>0.99289099526066349</v>
      </c>
      <c r="CB87" s="32">
        <v>0.99041916167664668</v>
      </c>
      <c r="CC87" s="32">
        <v>0.98726757195143233</v>
      </c>
      <c r="CD87" s="32">
        <v>0.96563981042654023</v>
      </c>
      <c r="CE87" s="32">
        <v>0.99281437125748506</v>
      </c>
      <c r="CF87" s="32">
        <v>0.96998799519807921</v>
      </c>
      <c r="CG87" s="32">
        <v>0.97342995169082125</v>
      </c>
      <c r="CH87" s="32">
        <v>0.98222748815165872</v>
      </c>
      <c r="CI87" s="32">
        <v>0.97836538461538458</v>
      </c>
      <c r="CJ87" s="32">
        <v>0.95976331360946743</v>
      </c>
      <c r="CK87" s="32">
        <v>0.97460404499277675</v>
      </c>
      <c r="CL87" s="32">
        <v>0.94880952380952377</v>
      </c>
      <c r="CM87" s="32">
        <v>0.98055893074119072</v>
      </c>
      <c r="CN87" s="32">
        <v>0.97738095238095235</v>
      </c>
      <c r="CO87" s="32">
        <v>0.98097502972651607</v>
      </c>
      <c r="CP87" s="32">
        <v>0.97619047619047616</v>
      </c>
      <c r="CQ87" s="32">
        <v>0.98058252427184467</v>
      </c>
      <c r="CR87" s="32">
        <v>0.97377830750893923</v>
      </c>
      <c r="CS87" s="32">
        <v>0.97403939208992052</v>
      </c>
      <c r="CT87" s="32">
        <v>0.97408716136631335</v>
      </c>
      <c r="CU87" s="32">
        <v>0.99169632265717678</v>
      </c>
      <c r="CV87" s="32">
        <v>0.97402597402597402</v>
      </c>
      <c r="CW87" s="32">
        <v>0.98468786808009423</v>
      </c>
      <c r="CX87" s="32">
        <v>0.97156398104265407</v>
      </c>
      <c r="CY87" s="32">
        <v>0.9916666666666667</v>
      </c>
      <c r="CZ87" s="32">
        <v>0.96998799519807921</v>
      </c>
      <c r="DA87" s="32">
        <v>0.97967370986242253</v>
      </c>
      <c r="DB87" s="32">
        <v>0.97463768115942029</v>
      </c>
      <c r="DC87" s="32">
        <v>0.9845971563981043</v>
      </c>
      <c r="DD87" s="32">
        <v>0.95673076923076927</v>
      </c>
      <c r="DE87" s="32">
        <v>0.98936170212765961</v>
      </c>
      <c r="DF87" s="32">
        <v>0.97222222222222221</v>
      </c>
      <c r="DG87" s="32">
        <v>0.97619047619047616</v>
      </c>
      <c r="DH87" s="32">
        <v>0.95833333333333337</v>
      </c>
      <c r="DI87" s="32">
        <v>0.97315333438028351</v>
      </c>
      <c r="DJ87" s="32">
        <v>0.96606060606060606</v>
      </c>
      <c r="DK87" s="32">
        <v>0.98337292161520184</v>
      </c>
      <c r="DL87" s="32">
        <v>0.98110979929161746</v>
      </c>
      <c r="DM87" s="32">
        <v>0.98188405797101452</v>
      </c>
      <c r="DN87" s="32">
        <v>0.97027348394768131</v>
      </c>
      <c r="DO87" s="32">
        <v>0.98812351543942989</v>
      </c>
      <c r="DP87" s="32">
        <v>0.98343195266272188</v>
      </c>
      <c r="DQ87" s="32">
        <v>0.9791794767126103</v>
      </c>
    </row>
    <row r="88" spans="33:121" x14ac:dyDescent="0.25">
      <c r="AG88" s="19" t="s">
        <v>150</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0.93133863714977527</v>
      </c>
      <c r="AX88" s="32">
        <v>0.85432098765432096</v>
      </c>
      <c r="AY88" s="32">
        <v>0.91975308641975306</v>
      </c>
      <c r="AZ88" s="32">
        <v>0.86296296296296293</v>
      </c>
      <c r="BA88" s="32">
        <v>0.87037037037037035</v>
      </c>
      <c r="BB88" s="32">
        <v>0.91234567901234565</v>
      </c>
      <c r="BC88" s="32">
        <v>0.95185185185185184</v>
      </c>
      <c r="BD88" s="32">
        <v>0.95679012345679015</v>
      </c>
      <c r="BE88" s="32">
        <v>0.9040564373897706</v>
      </c>
      <c r="BF88" s="32">
        <v>0.90123456790123457</v>
      </c>
      <c r="BG88" s="32">
        <v>0.79135802469135808</v>
      </c>
      <c r="BH88" s="32">
        <v>0.9135802469135802</v>
      </c>
      <c r="BI88" s="32">
        <v>0.91111111111111109</v>
      </c>
      <c r="BJ88" s="32">
        <v>0.85802469135802473</v>
      </c>
      <c r="BK88" s="32">
        <v>0.80864197530864201</v>
      </c>
      <c r="BL88" s="32">
        <v>0.82839506172839505</v>
      </c>
      <c r="BM88" s="32">
        <v>0.85890652557319225</v>
      </c>
      <c r="BN88" s="32">
        <v>0.937037037037037</v>
      </c>
      <c r="BO88" s="32">
        <v>0.90617283950617289</v>
      </c>
      <c r="BP88" s="32">
        <v>0.94567901234567897</v>
      </c>
      <c r="BQ88" s="32">
        <v>0.96687116564417175</v>
      </c>
      <c r="BR88" s="32">
        <v>0.96666666666666667</v>
      </c>
      <c r="BS88" s="32">
        <v>0.92716049382716048</v>
      </c>
      <c r="BT88" s="32">
        <v>0.96200980392156865</v>
      </c>
      <c r="BU88" s="32">
        <v>0.94451385984977954</v>
      </c>
      <c r="BV88" s="32">
        <v>0.93580246913580245</v>
      </c>
      <c r="BW88" s="32">
        <v>0.96336996336996339</v>
      </c>
      <c r="BX88" s="32">
        <v>0.93950617283950622</v>
      </c>
      <c r="BY88" s="32">
        <v>0.96691176470588236</v>
      </c>
      <c r="BZ88" s="32">
        <v>0.97297297297297303</v>
      </c>
      <c r="CA88" s="32">
        <v>0.98414634146341462</v>
      </c>
      <c r="CB88" s="32">
        <v>0.96172839506172836</v>
      </c>
      <c r="CC88" s="32">
        <v>0.96063401136418147</v>
      </c>
      <c r="CD88" s="32">
        <v>0.96078431372549022</v>
      </c>
      <c r="CE88" s="32">
        <v>0.97090909090909094</v>
      </c>
      <c r="CF88" s="32">
        <v>0.94117647058823528</v>
      </c>
      <c r="CG88" s="32">
        <v>0.95609756097560972</v>
      </c>
      <c r="CH88" s="32">
        <v>0.9865196078431373</v>
      </c>
      <c r="CI88" s="32">
        <v>0.98181818181818181</v>
      </c>
      <c r="CJ88" s="32">
        <v>0.97566909975669103</v>
      </c>
      <c r="CK88" s="32">
        <v>0.96756776080234808</v>
      </c>
      <c r="CL88" s="32">
        <v>0.95925925925925926</v>
      </c>
      <c r="CM88" s="32">
        <v>0.96813725490196079</v>
      </c>
      <c r="CN88" s="32">
        <v>0.94074074074074077</v>
      </c>
      <c r="CO88" s="32">
        <v>0.96049382716049381</v>
      </c>
      <c r="CP88" s="32">
        <v>0.98395061728395061</v>
      </c>
      <c r="CQ88" s="32">
        <v>0.98641975308641971</v>
      </c>
      <c r="CR88" s="32">
        <v>0.96813725490196079</v>
      </c>
      <c r="CS88" s="32">
        <v>0.96673410104782653</v>
      </c>
      <c r="CT88" s="32">
        <v>0.98641975308641971</v>
      </c>
      <c r="CU88" s="32">
        <v>0.95833333333333337</v>
      </c>
      <c r="CV88" s="32">
        <v>0.97799511002444983</v>
      </c>
      <c r="CW88" s="32">
        <v>0.98661800486618001</v>
      </c>
      <c r="CX88" s="32">
        <v>0.9853300733496333</v>
      </c>
      <c r="CY88" s="32">
        <v>0.97432762836185816</v>
      </c>
      <c r="CZ88" s="32">
        <v>0.96581196581196582</v>
      </c>
      <c r="DA88" s="32">
        <v>0.97640512411912006</v>
      </c>
      <c r="DB88" s="32">
        <v>0.90700483091787443</v>
      </c>
      <c r="DC88" s="32">
        <v>0.99879227053140096</v>
      </c>
      <c r="DD88" s="32">
        <v>0.92420537897310517</v>
      </c>
      <c r="DE88" s="32">
        <v>0.93414634146341469</v>
      </c>
      <c r="DF88" s="32">
        <v>0.94584837545126355</v>
      </c>
      <c r="DG88" s="32">
        <v>0.97954271961492179</v>
      </c>
      <c r="DH88" s="32">
        <v>0.96991576413959091</v>
      </c>
      <c r="DI88" s="32">
        <v>0.95135081158451029</v>
      </c>
      <c r="DJ88" s="32">
        <v>0.92057761732851984</v>
      </c>
      <c r="DK88" s="32">
        <v>0.93780487804878043</v>
      </c>
      <c r="DL88" s="32">
        <v>0.92779783393501802</v>
      </c>
      <c r="DM88" s="32">
        <v>0.94344163658243085</v>
      </c>
      <c r="DN88" s="32">
        <v>0.9398315282791817</v>
      </c>
      <c r="DO88" s="32">
        <v>0.94705174488567989</v>
      </c>
      <c r="DP88" s="32">
        <v>0.93501805054151621</v>
      </c>
      <c r="DQ88" s="32">
        <v>0.9359318985144468</v>
      </c>
    </row>
    <row r="89" spans="33:121" x14ac:dyDescent="0.25">
      <c r="AG89" s="19" t="s">
        <v>151</v>
      </c>
      <c r="AH89" s="32">
        <v>0.97566909975669103</v>
      </c>
      <c r="AI89" s="32">
        <v>0.99511002444987773</v>
      </c>
      <c r="AJ89" s="32">
        <v>0.96798029556650245</v>
      </c>
      <c r="AK89" s="32">
        <v>0.97815533980582525</v>
      </c>
      <c r="AL89" s="32">
        <v>0.97323600973236013</v>
      </c>
      <c r="AM89" s="32">
        <v>0.9853300733496333</v>
      </c>
      <c r="AN89" s="32">
        <v>0.99033816425120769</v>
      </c>
      <c r="AO89" s="32">
        <v>0.98083128670172826</v>
      </c>
      <c r="AP89" s="32">
        <v>0.97310513447432767</v>
      </c>
      <c r="AQ89" s="32">
        <v>0.99278846153846156</v>
      </c>
      <c r="AR89" s="32">
        <v>0.97788697788697787</v>
      </c>
      <c r="AS89" s="32">
        <v>0.9709443099273608</v>
      </c>
      <c r="AT89" s="32">
        <v>0.98789346246973364</v>
      </c>
      <c r="AU89" s="32">
        <v>0.99760191846522783</v>
      </c>
      <c r="AV89" s="32">
        <v>0.96199524940617576</v>
      </c>
      <c r="AW89" s="32">
        <v>0.98031650202403775</v>
      </c>
      <c r="AX89" s="32">
        <v>0.97270471464019848</v>
      </c>
      <c r="AY89" s="32">
        <v>0.98550724637681164</v>
      </c>
      <c r="AZ89" s="32">
        <v>0.92171717171717171</v>
      </c>
      <c r="BA89" s="32">
        <v>0.92191435768261965</v>
      </c>
      <c r="BB89" s="32">
        <v>0.93062200956937802</v>
      </c>
      <c r="BC89" s="32">
        <v>0.95913461538461542</v>
      </c>
      <c r="BD89" s="32">
        <v>0.96618357487922701</v>
      </c>
      <c r="BE89" s="32">
        <v>0.95111195575000329</v>
      </c>
      <c r="BF89" s="32">
        <v>0.9455445544554455</v>
      </c>
      <c r="BG89" s="32">
        <v>0.80904522613065322</v>
      </c>
      <c r="BH89" s="32">
        <v>0.9356435643564357</v>
      </c>
      <c r="BI89" s="32">
        <v>0.98072289156626502</v>
      </c>
      <c r="BJ89" s="32">
        <v>0.88557213930348255</v>
      </c>
      <c r="BK89" s="32">
        <v>0.8266331658291457</v>
      </c>
      <c r="BL89" s="32">
        <v>0.78643216080402012</v>
      </c>
      <c r="BM89" s="32">
        <v>0.88137052892077838</v>
      </c>
      <c r="BN89" s="32">
        <v>0.99007444168734493</v>
      </c>
      <c r="BO89" s="32">
        <v>0.99511002444987773</v>
      </c>
      <c r="BP89" s="32">
        <v>0.98529411764705888</v>
      </c>
      <c r="BQ89" s="32">
        <v>0.99529411764705877</v>
      </c>
      <c r="BR89" s="32">
        <v>0.98086124401913877</v>
      </c>
      <c r="BS89" s="32">
        <v>0.97058823529411764</v>
      </c>
      <c r="BT89" s="32">
        <v>1</v>
      </c>
      <c r="BU89" s="32">
        <v>0.98817459724922807</v>
      </c>
      <c r="BV89" s="32">
        <v>0.95609756097560972</v>
      </c>
      <c r="BW89" s="32">
        <v>0.98309178743961356</v>
      </c>
      <c r="BX89" s="32">
        <v>0.97317073170731705</v>
      </c>
      <c r="BY89" s="32">
        <v>0.96208530805687209</v>
      </c>
      <c r="BZ89" s="32">
        <v>0.97846889952153115</v>
      </c>
      <c r="CA89" s="32">
        <v>0.96618357487922701</v>
      </c>
      <c r="CB89" s="32">
        <v>0.97108433734939759</v>
      </c>
      <c r="CC89" s="32">
        <v>0.97002602856136699</v>
      </c>
      <c r="CD89" s="32">
        <v>0.93764988009592332</v>
      </c>
      <c r="CE89" s="32">
        <v>0.95961995249406173</v>
      </c>
      <c r="CF89" s="32">
        <v>0.72881355932203384</v>
      </c>
      <c r="CG89" s="32">
        <v>0.92439024390243907</v>
      </c>
      <c r="CH89" s="32">
        <v>0.97374701670644392</v>
      </c>
      <c r="CI89" s="32">
        <v>0.99762470308788598</v>
      </c>
      <c r="CJ89" s="32">
        <v>0.98809523809523814</v>
      </c>
      <c r="CK89" s="32">
        <v>0.92999151338628949</v>
      </c>
      <c r="CL89" s="32">
        <v>0.98019801980198018</v>
      </c>
      <c r="CM89" s="32">
        <v>0.95533498759305213</v>
      </c>
      <c r="CN89" s="32">
        <v>0.93857493857493857</v>
      </c>
      <c r="CO89" s="32">
        <v>0.98317307692307687</v>
      </c>
      <c r="CP89" s="32">
        <v>0.96551724137931039</v>
      </c>
      <c r="CQ89" s="32">
        <v>0.95073891625615758</v>
      </c>
      <c r="CR89" s="32">
        <v>0.96107055961070564</v>
      </c>
      <c r="CS89" s="32">
        <v>0.96208682001988877</v>
      </c>
      <c r="CT89" s="32">
        <v>0.95410628019323673</v>
      </c>
      <c r="CU89" s="32">
        <v>0.99282296650717705</v>
      </c>
      <c r="CV89" s="32">
        <v>0.89851485148514854</v>
      </c>
      <c r="CW89" s="32">
        <v>0.94789081885856075</v>
      </c>
      <c r="CX89" s="32">
        <v>0.96376811594202894</v>
      </c>
      <c r="CY89" s="32">
        <v>0.99282296650717705</v>
      </c>
      <c r="CZ89" s="32">
        <v>0.96135265700483097</v>
      </c>
      <c r="DA89" s="32">
        <v>0.95875409378545151</v>
      </c>
      <c r="DB89" s="32">
        <v>0.94362745098039214</v>
      </c>
      <c r="DC89" s="32">
        <v>0.97066014669926648</v>
      </c>
      <c r="DD89" s="32">
        <v>0.95308641975308639</v>
      </c>
      <c r="DE89" s="32">
        <v>0.94607843137254899</v>
      </c>
      <c r="DF89" s="32">
        <v>0.94390243902439019</v>
      </c>
      <c r="DG89" s="32">
        <v>0.96350364963503654</v>
      </c>
      <c r="DH89" s="32">
        <v>0.94132029339853296</v>
      </c>
      <c r="DI89" s="32">
        <v>0.95173983298046472</v>
      </c>
      <c r="DJ89" s="32">
        <v>0.96551724137931039</v>
      </c>
      <c r="DK89" s="32">
        <v>0.9975609756097561</v>
      </c>
      <c r="DL89" s="32">
        <v>0.94567901234567897</v>
      </c>
      <c r="DM89" s="32">
        <v>0.93580246913580245</v>
      </c>
      <c r="DN89" s="32">
        <v>0.96059113300492616</v>
      </c>
      <c r="DO89" s="32">
        <v>0.98292682926829267</v>
      </c>
      <c r="DP89" s="32">
        <v>0.93253012048192774</v>
      </c>
      <c r="DQ89" s="32">
        <v>0.96008682588938499</v>
      </c>
    </row>
    <row r="90" spans="33:121" x14ac:dyDescent="0.25">
      <c r="AG90" s="19" t="s">
        <v>152</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0.94603557185341536</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0.90016638935108151</v>
      </c>
      <c r="BG90" s="32">
        <v>0.68276972624798715</v>
      </c>
      <c r="BH90" s="32">
        <v>0.86644407345575958</v>
      </c>
      <c r="BI90" s="32">
        <v>0.93624161073825507</v>
      </c>
      <c r="BJ90" s="32">
        <v>0.84057971014492749</v>
      </c>
      <c r="BK90" s="32">
        <v>0.72141706924315618</v>
      </c>
      <c r="BL90" s="32">
        <v>0.78391167192429023</v>
      </c>
      <c r="BM90" s="32">
        <v>0.81879003587220822</v>
      </c>
      <c r="BN90" s="32">
        <v>0.93521594684385378</v>
      </c>
      <c r="BO90" s="32">
        <v>0.93031358885017423</v>
      </c>
      <c r="BP90" s="32">
        <v>0.92508143322475567</v>
      </c>
      <c r="BQ90" s="32">
        <v>0.95652173913043481</v>
      </c>
      <c r="BR90" s="32">
        <v>0.91103789126853374</v>
      </c>
      <c r="BS90" s="32">
        <v>0.92201039861351819</v>
      </c>
      <c r="BT90" s="32">
        <v>0.92229729729729726</v>
      </c>
      <c r="BU90" s="32">
        <v>0.92892547074693821</v>
      </c>
      <c r="BV90" s="32">
        <v>0.98086124401913877</v>
      </c>
      <c r="BW90" s="32">
        <v>0.93799682034976151</v>
      </c>
      <c r="BX90" s="32">
        <v>0.90032154340836013</v>
      </c>
      <c r="BY90" s="32">
        <v>0.93533123028391163</v>
      </c>
      <c r="BZ90" s="32">
        <v>0.942215088282504</v>
      </c>
      <c r="CA90" s="32">
        <v>0.94345718901453957</v>
      </c>
      <c r="CB90" s="32">
        <v>0.91114701130856224</v>
      </c>
      <c r="CC90" s="32">
        <v>0.93590430380953971</v>
      </c>
      <c r="CD90" s="32">
        <v>0.92903225806451617</v>
      </c>
      <c r="CE90" s="32">
        <v>0.96202531645569622</v>
      </c>
      <c r="CF90" s="32">
        <v>0.91774193548387095</v>
      </c>
      <c r="CG90" s="32">
        <v>0.98719999999999997</v>
      </c>
      <c r="CH90" s="32">
        <v>0.91679999999999995</v>
      </c>
      <c r="CI90" s="32">
        <v>0.9634340222575517</v>
      </c>
      <c r="CJ90" s="32">
        <v>0.92</v>
      </c>
      <c r="CK90" s="32">
        <v>0.94231907603737641</v>
      </c>
      <c r="CL90" s="32">
        <v>0.91747572815533984</v>
      </c>
      <c r="CM90" s="32">
        <v>0.98080000000000001</v>
      </c>
      <c r="CN90" s="32">
        <v>0.95145631067961167</v>
      </c>
      <c r="CO90" s="32">
        <v>0.9759229534510433</v>
      </c>
      <c r="CP90" s="32">
        <v>0.92985318107667214</v>
      </c>
      <c r="CQ90" s="32">
        <v>0.97253634894991925</v>
      </c>
      <c r="CR90" s="32">
        <v>0.96296296296296291</v>
      </c>
      <c r="CS90" s="32">
        <v>0.95585821218222133</v>
      </c>
      <c r="CT90" s="32">
        <v>0.93354943273905999</v>
      </c>
      <c r="CU90" s="32">
        <v>0.97906602254428343</v>
      </c>
      <c r="CV90" s="32">
        <v>0.95404120443740092</v>
      </c>
      <c r="CW90" s="32">
        <v>0.94470774091627174</v>
      </c>
      <c r="CX90" s="32">
        <v>0.98225806451612907</v>
      </c>
      <c r="CY90" s="32">
        <v>0.973015873015873</v>
      </c>
      <c r="CZ90" s="32">
        <v>0.95548489666136727</v>
      </c>
      <c r="DA90" s="32">
        <v>0.9603033192614836</v>
      </c>
      <c r="DB90" s="32">
        <v>0.97788309636650872</v>
      </c>
      <c r="DC90" s="32">
        <v>0.96578538102643852</v>
      </c>
      <c r="DD90" s="32">
        <v>0.93858267716535437</v>
      </c>
      <c r="DE90" s="32">
        <v>0.97946287519747233</v>
      </c>
      <c r="DF90" s="32">
        <v>0.97788309636650872</v>
      </c>
      <c r="DG90" s="32">
        <v>0.98569157392686801</v>
      </c>
      <c r="DH90" s="32">
        <v>0.96513470681458002</v>
      </c>
      <c r="DI90" s="32">
        <v>0.9700604866948187</v>
      </c>
      <c r="DJ90" s="32">
        <v>0.90679304897314372</v>
      </c>
      <c r="DK90" s="32">
        <v>0.99367088607594933</v>
      </c>
      <c r="DL90" s="32">
        <v>0.9140127388535032</v>
      </c>
      <c r="DM90" s="32">
        <v>0.97611464968152861</v>
      </c>
      <c r="DN90" s="32">
        <v>0.93958664546899839</v>
      </c>
      <c r="DO90" s="32">
        <v>0.95268138801261826</v>
      </c>
      <c r="DP90" s="32">
        <v>0.94912559618441972</v>
      </c>
      <c r="DQ90" s="32">
        <v>0.94742642189288018</v>
      </c>
    </row>
    <row r="91" spans="33:121" x14ac:dyDescent="0.25">
      <c r="AG91" s="19" t="s">
        <v>153</v>
      </c>
      <c r="AH91" s="32">
        <v>0.93324775353016687</v>
      </c>
      <c r="AI91" s="32">
        <v>0.98459563543003847</v>
      </c>
      <c r="AJ91" s="32">
        <v>0.93966623876765087</v>
      </c>
      <c r="AK91" s="32">
        <v>0.94865211810012839</v>
      </c>
      <c r="AL91" s="32">
        <v>0.97304236200256744</v>
      </c>
      <c r="AM91" s="32">
        <v>0.99614890885750962</v>
      </c>
      <c r="AN91" s="32">
        <v>0.97047496790757382</v>
      </c>
      <c r="AO91" s="32">
        <v>0.96368971208509091</v>
      </c>
      <c r="AP91" s="32">
        <v>0.91527599486521183</v>
      </c>
      <c r="AQ91" s="32">
        <v>0.94094993581514763</v>
      </c>
      <c r="AR91" s="32">
        <v>0.90500641848523744</v>
      </c>
      <c r="AS91" s="32">
        <v>0.92554557124518611</v>
      </c>
      <c r="AT91" s="32">
        <v>0.93068035943517335</v>
      </c>
      <c r="AU91" s="32">
        <v>0.95250320924261878</v>
      </c>
      <c r="AV91" s="32">
        <v>0.92939666238767649</v>
      </c>
      <c r="AW91" s="32">
        <v>0.92847973592517885</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0.92939666238767649</v>
      </c>
      <c r="BG91" s="32">
        <v>0.7869062901155327</v>
      </c>
      <c r="BH91" s="32">
        <v>0.90372272143774068</v>
      </c>
      <c r="BI91" s="32">
        <v>0.90372272143774068</v>
      </c>
      <c r="BJ91" s="32">
        <v>0.85879332477535297</v>
      </c>
      <c r="BK91" s="32">
        <v>0.80487804878048785</v>
      </c>
      <c r="BL91" s="32">
        <v>0.80487804878048785</v>
      </c>
      <c r="BM91" s="32">
        <v>0.85604254538785995</v>
      </c>
      <c r="BN91" s="32">
        <v>0.90243902439024393</v>
      </c>
      <c r="BO91" s="32">
        <v>0.90372272143774068</v>
      </c>
      <c r="BP91" s="32">
        <v>0.94608472400513477</v>
      </c>
      <c r="BQ91" s="32">
        <v>0.94736842105263153</v>
      </c>
      <c r="BR91" s="32">
        <v>0.93324775353016687</v>
      </c>
      <c r="BS91" s="32">
        <v>0.95892169448010267</v>
      </c>
      <c r="BT91" s="32">
        <v>0.93324775353016687</v>
      </c>
      <c r="BU91" s="32">
        <v>0.93214744177516962</v>
      </c>
      <c r="BV91" s="32">
        <v>0.91502463054187189</v>
      </c>
      <c r="BW91" s="32">
        <v>0.94581280788177335</v>
      </c>
      <c r="BX91" s="32">
        <v>0.93842364532019706</v>
      </c>
      <c r="BY91" s="32">
        <v>0.94827586206896552</v>
      </c>
      <c r="BZ91" s="32">
        <v>0.94088669950738912</v>
      </c>
      <c r="CA91" s="32">
        <v>0.95320197044334976</v>
      </c>
      <c r="CB91" s="32">
        <v>0.94581280788177335</v>
      </c>
      <c r="CC91" s="32">
        <v>0.94106263194933149</v>
      </c>
      <c r="CD91" s="32">
        <v>0.91502463054187189</v>
      </c>
      <c r="CE91" s="32">
        <v>0.94827586206896552</v>
      </c>
      <c r="CF91" s="32">
        <v>0.91502463054187189</v>
      </c>
      <c r="CG91" s="32">
        <v>0.95812807881773399</v>
      </c>
      <c r="CH91" s="32">
        <v>0.92241379310344829</v>
      </c>
      <c r="CI91" s="32">
        <v>0.95566502463054193</v>
      </c>
      <c r="CJ91" s="32">
        <v>0.95935960591133007</v>
      </c>
      <c r="CK91" s="32">
        <v>0.93912737508796618</v>
      </c>
      <c r="CL91" s="32">
        <v>0.92733990147783252</v>
      </c>
      <c r="CM91" s="32">
        <v>0.95073891625615758</v>
      </c>
      <c r="CN91" s="32">
        <v>0.90270935960591137</v>
      </c>
      <c r="CO91" s="32">
        <v>0.91871921182266014</v>
      </c>
      <c r="CP91" s="32">
        <v>0.92733990147783252</v>
      </c>
      <c r="CQ91" s="32">
        <v>0.94458128078817738</v>
      </c>
      <c r="CR91" s="32">
        <v>0.94458128078817738</v>
      </c>
      <c r="CS91" s="32">
        <v>0.9308585503166783</v>
      </c>
      <c r="CT91" s="32">
        <v>0.93596059113300489</v>
      </c>
      <c r="CU91" s="32">
        <v>0.95566502463054193</v>
      </c>
      <c r="CV91" s="32">
        <v>0.93719211822660098</v>
      </c>
      <c r="CW91" s="32">
        <v>0.96059113300492616</v>
      </c>
      <c r="CX91" s="32">
        <v>0.96305418719211822</v>
      </c>
      <c r="CY91" s="32">
        <v>0.95566502463054193</v>
      </c>
      <c r="CZ91" s="32">
        <v>0.96305418719211822</v>
      </c>
      <c r="DA91" s="32">
        <v>0.95302603800140751</v>
      </c>
      <c r="DB91" s="32">
        <v>0.93226600985221675</v>
      </c>
      <c r="DC91" s="32">
        <v>0.96059113300492616</v>
      </c>
      <c r="DD91" s="32">
        <v>0.93842364532019706</v>
      </c>
      <c r="DE91" s="32">
        <v>0.95935960591133007</v>
      </c>
      <c r="DF91" s="32">
        <v>0.94581280788177335</v>
      </c>
      <c r="DG91" s="32">
        <v>0.95935960591133007</v>
      </c>
      <c r="DH91" s="32">
        <v>0.92364532019704437</v>
      </c>
      <c r="DI91" s="32">
        <v>0.94563687543983121</v>
      </c>
      <c r="DJ91" s="32">
        <v>0.91995073891625612</v>
      </c>
      <c r="DK91" s="32">
        <v>0.96182266009852213</v>
      </c>
      <c r="DL91" s="32">
        <v>0.9285714285714286</v>
      </c>
      <c r="DM91" s="32">
        <v>0.94704433497536944</v>
      </c>
      <c r="DN91" s="32">
        <v>0.96059113300492616</v>
      </c>
      <c r="DO91" s="32">
        <v>0.95566502463054193</v>
      </c>
      <c r="DP91" s="32">
        <v>0.95443349753694584</v>
      </c>
      <c r="DQ91" s="32">
        <v>0.94686840253342719</v>
      </c>
    </row>
    <row r="92" spans="33:121" x14ac:dyDescent="0.25">
      <c r="AG92" s="19" t="s">
        <v>154</v>
      </c>
      <c r="AH92" s="32">
        <v>0.98165137614678899</v>
      </c>
      <c r="AI92" s="32">
        <v>0.98829039812646369</v>
      </c>
      <c r="AJ92" s="32">
        <v>0.98578199052132698</v>
      </c>
      <c r="AK92" s="32">
        <v>0.95560747663551404</v>
      </c>
      <c r="AL92" s="32">
        <v>0.96705882352941175</v>
      </c>
      <c r="AM92" s="32">
        <v>0.94749403341288785</v>
      </c>
      <c r="AN92" s="32">
        <v>0.95529411764705885</v>
      </c>
      <c r="AO92" s="32">
        <v>0.96873974514563599</v>
      </c>
      <c r="AP92" s="32">
        <v>0.94497607655502391</v>
      </c>
      <c r="AQ92" s="32">
        <v>0.93704600484261502</v>
      </c>
      <c r="AR92" s="32">
        <v>0.9128329297820823</v>
      </c>
      <c r="AS92" s="32">
        <v>0.94444444444444442</v>
      </c>
      <c r="AT92" s="32">
        <v>0.92874109263657956</v>
      </c>
      <c r="AU92" s="32">
        <v>0.94244604316546765</v>
      </c>
      <c r="AV92" s="32">
        <v>0.92037470725995318</v>
      </c>
      <c r="AW92" s="32">
        <v>0.93298018552659523</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0.93187347931873477</v>
      </c>
      <c r="BG92" s="32">
        <v>0.78880407124681939</v>
      </c>
      <c r="BH92" s="32">
        <v>0.92176039119804398</v>
      </c>
      <c r="BI92" s="32">
        <v>0.96172248803827753</v>
      </c>
      <c r="BJ92" s="32">
        <v>0.92926829268292688</v>
      </c>
      <c r="BK92" s="32">
        <v>0.77353689567430028</v>
      </c>
      <c r="BL92" s="32">
        <v>0.86250000000000004</v>
      </c>
      <c r="BM92" s="32">
        <v>0.88135223116558603</v>
      </c>
      <c r="BN92" s="32">
        <v>0.95508274231678492</v>
      </c>
      <c r="BO92" s="32">
        <v>0.96135265700483097</v>
      </c>
      <c r="BP92" s="32">
        <v>0.96634615384615385</v>
      </c>
      <c r="BQ92" s="32">
        <v>0.96585365853658534</v>
      </c>
      <c r="BR92" s="32">
        <v>0.97481108312342568</v>
      </c>
      <c r="BS92" s="32">
        <v>0.91911764705882348</v>
      </c>
      <c r="BT92" s="32">
        <v>0.98072289156626502</v>
      </c>
      <c r="BU92" s="32">
        <v>0.96046954763612413</v>
      </c>
      <c r="BV92" s="32">
        <v>0.9817351598173516</v>
      </c>
      <c r="BW92" s="32">
        <v>0.9883449883449883</v>
      </c>
      <c r="BX92" s="32">
        <v>0.94089834515366433</v>
      </c>
      <c r="BY92" s="32">
        <v>0.97679814385150809</v>
      </c>
      <c r="BZ92" s="32">
        <v>0.98614318706697457</v>
      </c>
      <c r="CA92" s="32">
        <v>0.9642857142857143</v>
      </c>
      <c r="CB92" s="32">
        <v>0.9709443099273608</v>
      </c>
      <c r="CC92" s="32">
        <v>0.97273569263536597</v>
      </c>
      <c r="CD92" s="32">
        <v>0.93473193473193472</v>
      </c>
      <c r="CE92" s="32">
        <v>0.96287703016241299</v>
      </c>
      <c r="CF92" s="32">
        <v>0.92289719626168221</v>
      </c>
      <c r="CG92" s="32">
        <v>0.96082949308755761</v>
      </c>
      <c r="CH92" s="32">
        <v>0.97722095671981779</v>
      </c>
      <c r="CI92" s="32">
        <v>0.94562647754137119</v>
      </c>
      <c r="CJ92" s="32">
        <v>0.95952380952380956</v>
      </c>
      <c r="CK92" s="32">
        <v>0.95195812828979787</v>
      </c>
      <c r="CL92" s="32">
        <v>0.97892271662763464</v>
      </c>
      <c r="CM92" s="32">
        <v>0.9667458432304038</v>
      </c>
      <c r="CN92" s="32">
        <v>0.95</v>
      </c>
      <c r="CO92" s="32">
        <v>0.95942720763723155</v>
      </c>
      <c r="CP92" s="32">
        <v>0.96304849884526555</v>
      </c>
      <c r="CQ92" s="32">
        <v>0.9789719626168224</v>
      </c>
      <c r="CR92" s="32">
        <v>0.93661971830985913</v>
      </c>
      <c r="CS92" s="32">
        <v>0.96196227818103097</v>
      </c>
      <c r="CT92" s="32">
        <v>0.96350364963503654</v>
      </c>
      <c r="CU92" s="32">
        <v>0.97380952380952379</v>
      </c>
      <c r="CV92" s="32">
        <v>0.9606879606879607</v>
      </c>
      <c r="CW92" s="32">
        <v>0.95714285714285718</v>
      </c>
      <c r="CX92" s="32">
        <v>0.95823095823095827</v>
      </c>
      <c r="CY92" s="32">
        <v>0.99305555555555558</v>
      </c>
      <c r="CZ92" s="32">
        <v>0.96601941747572817</v>
      </c>
      <c r="DA92" s="32">
        <v>0.96749284607680275</v>
      </c>
      <c r="DB92" s="32">
        <v>0.95581395348837206</v>
      </c>
      <c r="DC92" s="32">
        <v>0.97658079625292737</v>
      </c>
      <c r="DD92" s="32">
        <v>0.9625292740046838</v>
      </c>
      <c r="DE92" s="32">
        <v>0.9675174013921114</v>
      </c>
      <c r="DF92" s="32">
        <v>0.9676674364896074</v>
      </c>
      <c r="DG92" s="32">
        <v>0.99325842696629218</v>
      </c>
      <c r="DH92" s="32">
        <v>0.97169811320754718</v>
      </c>
      <c r="DI92" s="32">
        <v>0.97072362882879182</v>
      </c>
      <c r="DJ92" s="32">
        <v>0.9489559164733179</v>
      </c>
      <c r="DK92" s="32">
        <v>0.97963800904977372</v>
      </c>
      <c r="DL92" s="32">
        <v>0.89573459715639814</v>
      </c>
      <c r="DM92" s="32">
        <v>0.90758293838862558</v>
      </c>
      <c r="DN92" s="32">
        <v>0.94444444444444442</v>
      </c>
      <c r="DO92" s="32">
        <v>1</v>
      </c>
      <c r="DP92" s="32">
        <v>0.95681818181818179</v>
      </c>
      <c r="DQ92" s="32">
        <v>0.94759629819010605</v>
      </c>
    </row>
    <row r="93" spans="33:121" x14ac:dyDescent="0.25">
      <c r="AG93" s="19" t="s">
        <v>155</v>
      </c>
      <c r="AH93" s="32">
        <v>0.95798319327731096</v>
      </c>
      <c r="AI93" s="32">
        <v>0.97647058823529409</v>
      </c>
      <c r="AJ93" s="32">
        <v>0.99329983249581244</v>
      </c>
      <c r="AK93" s="32">
        <v>0.98666666666666669</v>
      </c>
      <c r="AL93" s="32">
        <v>0.96302521008403363</v>
      </c>
      <c r="AM93" s="32">
        <v>0.97993311036789299</v>
      </c>
      <c r="AN93" s="32">
        <v>0.94957983193277307</v>
      </c>
      <c r="AO93" s="32">
        <v>0.97242263329425493</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0.90833040241154628</v>
      </c>
      <c r="BF93" s="32">
        <v>0.92785234899328861</v>
      </c>
      <c r="BG93" s="32">
        <v>0.90954773869346739</v>
      </c>
      <c r="BH93" s="32">
        <v>0.93833333333333335</v>
      </c>
      <c r="BI93" s="32">
        <v>0.93143812709030105</v>
      </c>
      <c r="BJ93" s="32">
        <v>0.94639865996649919</v>
      </c>
      <c r="BK93" s="32">
        <v>0.91878172588832485</v>
      </c>
      <c r="BL93" s="32">
        <v>0.90524534686971236</v>
      </c>
      <c r="BM93" s="32">
        <v>0.92537104011927529</v>
      </c>
      <c r="BN93" s="32">
        <v>0.96192052980132448</v>
      </c>
      <c r="BO93" s="32">
        <v>0.91973244147157196</v>
      </c>
      <c r="BP93" s="32">
        <v>0.9642857142857143</v>
      </c>
      <c r="BQ93" s="32">
        <v>0.96103896103896103</v>
      </c>
      <c r="BR93" s="32">
        <v>0.94205298013245031</v>
      </c>
      <c r="BS93" s="32">
        <v>0.9370860927152318</v>
      </c>
      <c r="BT93" s="32">
        <v>0.96523178807947019</v>
      </c>
      <c r="BU93" s="32">
        <v>0.95019264393210345</v>
      </c>
      <c r="BV93" s="32">
        <v>0.97693574958813834</v>
      </c>
      <c r="BW93" s="32">
        <v>0.96935483870967742</v>
      </c>
      <c r="BX93" s="32">
        <v>0.97568881685575359</v>
      </c>
      <c r="BY93" s="32">
        <v>0.97568881685575359</v>
      </c>
      <c r="BZ93" s="32">
        <v>0.93148450244698211</v>
      </c>
      <c r="CA93" s="32">
        <v>0.95483870967741935</v>
      </c>
      <c r="CB93" s="32">
        <v>0.94127243066884181</v>
      </c>
      <c r="CC93" s="32">
        <v>0.96075198068608081</v>
      </c>
      <c r="CD93" s="32">
        <v>0.90849673202614378</v>
      </c>
      <c r="CE93" s="32">
        <v>0.9629032258064516</v>
      </c>
      <c r="CF93" s="32">
        <v>0.88071895424836599</v>
      </c>
      <c r="CG93" s="32">
        <v>0.95888157894736847</v>
      </c>
      <c r="CH93" s="32">
        <v>0.94934640522875813</v>
      </c>
      <c r="CI93" s="32">
        <v>0.9691558441558441</v>
      </c>
      <c r="CJ93" s="32">
        <v>0.97727272727272729</v>
      </c>
      <c r="CK93" s="32">
        <v>0.9438250668122371</v>
      </c>
      <c r="CL93" s="32">
        <v>0.92156862745098034</v>
      </c>
      <c r="CM93" s="32">
        <v>0.97875816993464049</v>
      </c>
      <c r="CN93" s="32">
        <v>0.9673202614379085</v>
      </c>
      <c r="CO93" s="32">
        <v>0.95230263157894735</v>
      </c>
      <c r="CP93" s="32">
        <v>0.934640522875817</v>
      </c>
      <c r="CQ93" s="32">
        <v>0.95915032679738566</v>
      </c>
      <c r="CR93" s="32">
        <v>0.9673202614379085</v>
      </c>
      <c r="CS93" s="32">
        <v>0.95443725735908402</v>
      </c>
      <c r="CT93" s="32">
        <v>0.96568627450980393</v>
      </c>
      <c r="CU93" s="32">
        <v>0.95616883116883122</v>
      </c>
      <c r="CV93" s="32">
        <v>0.94117647058823528</v>
      </c>
      <c r="CW93" s="32">
        <v>0.92996742671009769</v>
      </c>
      <c r="CX93" s="32">
        <v>0.96568627450980393</v>
      </c>
      <c r="CY93" s="32">
        <v>0.98863636363636365</v>
      </c>
      <c r="CZ93" s="32">
        <v>0.94805194805194803</v>
      </c>
      <c r="DA93" s="32">
        <v>0.95648194131072628</v>
      </c>
      <c r="DB93" s="32">
        <v>0.92166666666666663</v>
      </c>
      <c r="DC93" s="32">
        <v>0.93934426229508194</v>
      </c>
      <c r="DD93" s="32">
        <v>0.91254125412541254</v>
      </c>
      <c r="DE93" s="32">
        <v>0.91268533772652394</v>
      </c>
      <c r="DF93" s="32">
        <v>0.92166666666666663</v>
      </c>
      <c r="DG93" s="32">
        <v>0.93</v>
      </c>
      <c r="DH93" s="32">
        <v>0.96345514950166111</v>
      </c>
      <c r="DI93" s="32">
        <v>0.92876561956885906</v>
      </c>
      <c r="DJ93" s="32">
        <v>0.93080724876441512</v>
      </c>
      <c r="DK93" s="32">
        <v>0.91268533772652394</v>
      </c>
      <c r="DL93" s="32">
        <v>0.93080724876441512</v>
      </c>
      <c r="DM93" s="32">
        <v>0.9216965742251223</v>
      </c>
      <c r="DN93" s="32">
        <v>0.9522240527182867</v>
      </c>
      <c r="DO93" s="32">
        <v>0.96046128500823724</v>
      </c>
      <c r="DP93" s="32">
        <v>0.9522240527182867</v>
      </c>
      <c r="DQ93" s="32">
        <v>0.93727225713218387</v>
      </c>
    </row>
    <row r="94" spans="33:121" x14ac:dyDescent="0.25">
      <c r="AG94" s="19" t="s">
        <v>156</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0.78390634191879016</v>
      </c>
      <c r="AX94" s="32">
        <v>0.59183673469387754</v>
      </c>
      <c r="AY94" s="32">
        <v>0.75167785234899331</v>
      </c>
      <c r="AZ94" s="32">
        <v>0.54794520547945202</v>
      </c>
      <c r="BA94" s="32">
        <v>0.5547945205479452</v>
      </c>
      <c r="BB94" s="32">
        <v>0.72413793103448276</v>
      </c>
      <c r="BC94" s="32">
        <v>0.69798657718120805</v>
      </c>
      <c r="BD94" s="32">
        <v>0.73469387755102045</v>
      </c>
      <c r="BE94" s="32">
        <v>0.6575818141195684</v>
      </c>
      <c r="BF94" s="32">
        <v>0.48979591836734693</v>
      </c>
      <c r="BG94" s="32">
        <v>0.35172413793103446</v>
      </c>
      <c r="BH94" s="32">
        <v>0.50340136054421769</v>
      </c>
      <c r="BI94" s="32">
        <v>0.57042253521126762</v>
      </c>
      <c r="BJ94" s="32">
        <v>0.54421768707482998</v>
      </c>
      <c r="BK94" s="32">
        <v>0.46527777777777779</v>
      </c>
      <c r="BL94" s="32">
        <v>0.47945205479452052</v>
      </c>
      <c r="BM94" s="32">
        <v>0.48632735310014219</v>
      </c>
      <c r="BN94" s="32">
        <v>0.59183673469387754</v>
      </c>
      <c r="BO94" s="32">
        <v>0.49645390070921985</v>
      </c>
      <c r="BP94" s="32">
        <v>0.60689655172413792</v>
      </c>
      <c r="BQ94" s="32">
        <v>0.58620689655172409</v>
      </c>
      <c r="BR94" s="32">
        <v>0.55782312925170063</v>
      </c>
      <c r="BS94" s="32">
        <v>0.48275862068965519</v>
      </c>
      <c r="BT94" s="32">
        <v>0.59310344827586203</v>
      </c>
      <c r="BU94" s="32">
        <v>0.55929704027088245</v>
      </c>
      <c r="BV94" s="32">
        <v>0.6344827586206897</v>
      </c>
      <c r="BW94" s="32">
        <v>0.65753424657534243</v>
      </c>
      <c r="BX94" s="32">
        <v>0.62068965517241381</v>
      </c>
      <c r="BY94" s="32">
        <v>0.65986394557823125</v>
      </c>
      <c r="BZ94" s="32">
        <v>0.77857142857142858</v>
      </c>
      <c r="CA94" s="32">
        <v>0.74829931972789121</v>
      </c>
      <c r="CB94" s="32">
        <v>0.74829931972789121</v>
      </c>
      <c r="CC94" s="32">
        <v>0.69253438199626971</v>
      </c>
      <c r="CD94" s="32">
        <v>0.68965517241379315</v>
      </c>
      <c r="CE94" s="32">
        <v>0.78911564625850339</v>
      </c>
      <c r="CF94" s="32">
        <v>0.68707482993197277</v>
      </c>
      <c r="CG94" s="32">
        <v>0.69387755102040816</v>
      </c>
      <c r="CH94" s="32">
        <v>0.78767123287671237</v>
      </c>
      <c r="CI94" s="32">
        <v>0.8231292517006803</v>
      </c>
      <c r="CJ94" s="32">
        <v>0.85616438356164382</v>
      </c>
      <c r="CK94" s="32">
        <v>0.7609554382519591</v>
      </c>
      <c r="CL94" s="32">
        <v>0.74829931972789121</v>
      </c>
      <c r="CM94" s="32">
        <v>0.82876712328767121</v>
      </c>
      <c r="CN94" s="32">
        <v>0.78911564625850339</v>
      </c>
      <c r="CO94" s="32">
        <v>0.76190476190476186</v>
      </c>
      <c r="CP94" s="32">
        <v>0.8571428571428571</v>
      </c>
      <c r="CQ94" s="32">
        <v>0.91095890410958902</v>
      </c>
      <c r="CR94" s="32">
        <v>0.97278911564625847</v>
      </c>
      <c r="CS94" s="32">
        <v>0.83842538972536185</v>
      </c>
      <c r="CT94" s="32">
        <v>0.70068027210884354</v>
      </c>
      <c r="CU94" s="32">
        <v>0.81632653061224492</v>
      </c>
      <c r="CV94" s="32">
        <v>0.69387755102040816</v>
      </c>
      <c r="CW94" s="32">
        <v>0.69387755102040816</v>
      </c>
      <c r="CX94" s="32">
        <v>0.83673469387755106</v>
      </c>
      <c r="CY94" s="32">
        <v>0.88435374149659862</v>
      </c>
      <c r="CZ94" s="32">
        <v>0.87074829931972786</v>
      </c>
      <c r="DA94" s="32">
        <v>0.78522837706511173</v>
      </c>
      <c r="DB94" s="32">
        <v>0.86394557823129248</v>
      </c>
      <c r="DC94" s="32">
        <v>0.77551020408163263</v>
      </c>
      <c r="DD94" s="32">
        <v>0.77702702702702697</v>
      </c>
      <c r="DE94" s="32">
        <v>0.76388888888888884</v>
      </c>
      <c r="DF94" s="32">
        <v>0.91156462585034015</v>
      </c>
      <c r="DG94" s="32">
        <v>0.81632653061224492</v>
      </c>
      <c r="DH94" s="32">
        <v>0.86206896551724133</v>
      </c>
      <c r="DI94" s="32">
        <v>0.82433311717266666</v>
      </c>
      <c r="DJ94" s="32">
        <v>0.65986394557823125</v>
      </c>
      <c r="DK94" s="32">
        <v>0.71621621621621623</v>
      </c>
      <c r="DL94" s="32">
        <v>0.69594594594594594</v>
      </c>
      <c r="DM94" s="32">
        <v>0.72222222222222221</v>
      </c>
      <c r="DN94" s="32">
        <v>0.76712328767123283</v>
      </c>
      <c r="DO94" s="32">
        <v>0.84353741496598644</v>
      </c>
      <c r="DP94" s="32">
        <v>0.85034013605442171</v>
      </c>
      <c r="DQ94" s="32">
        <v>0.75074988123632236</v>
      </c>
    </row>
    <row r="95" spans="33:121" x14ac:dyDescent="0.25">
      <c r="AG95" s="19" t="s">
        <v>157</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0.94738037683284804</v>
      </c>
      <c r="BF95" s="32">
        <v>0.91213700670141473</v>
      </c>
      <c r="BG95" s="32">
        <v>0.80656934306569339</v>
      </c>
      <c r="BH95" s="32">
        <v>0.91660461653015635</v>
      </c>
      <c r="BI95" s="32">
        <v>0.95683453237410077</v>
      </c>
      <c r="BJ95" s="32">
        <v>0.91618075801749266</v>
      </c>
      <c r="BK95" s="32">
        <v>0.85693430656934311</v>
      </c>
      <c r="BL95" s="32">
        <v>0.82700729927007299</v>
      </c>
      <c r="BM95" s="32">
        <v>0.88460969464689643</v>
      </c>
      <c r="BN95" s="32">
        <v>0.9689119170984456</v>
      </c>
      <c r="BO95" s="32">
        <v>0.95081967213114749</v>
      </c>
      <c r="BP95" s="32">
        <v>0.97592997811816196</v>
      </c>
      <c r="BQ95" s="32">
        <v>0.93055555555555558</v>
      </c>
      <c r="BR95" s="32">
        <v>0.9466292134831461</v>
      </c>
      <c r="BS95" s="32">
        <v>0.96280400572246061</v>
      </c>
      <c r="BT95" s="32">
        <v>0.9648876404494382</v>
      </c>
      <c r="BU95" s="32">
        <v>0.95721971179405074</v>
      </c>
      <c r="BV95" s="32">
        <v>0.95824334053275739</v>
      </c>
      <c r="BW95" s="32">
        <v>0.9543252595155709</v>
      </c>
      <c r="BX95" s="32">
        <v>0.92929292929292928</v>
      </c>
      <c r="BY95" s="32">
        <v>0.93246037215713307</v>
      </c>
      <c r="BZ95" s="32">
        <v>0.96403872752420472</v>
      </c>
      <c r="CA95" s="32">
        <v>0.95807560137457048</v>
      </c>
      <c r="CB95" s="32">
        <v>0.9614325068870524</v>
      </c>
      <c r="CC95" s="32">
        <v>0.95112410532631697</v>
      </c>
      <c r="CD95" s="32">
        <v>0.95497458242556277</v>
      </c>
      <c r="CE95" s="32">
        <v>0.95017301038062285</v>
      </c>
      <c r="CF95" s="32">
        <v>0.96834532374100724</v>
      </c>
      <c r="CG95" s="32">
        <v>0.92837465564738297</v>
      </c>
      <c r="CH95" s="32">
        <v>0.94085281980742774</v>
      </c>
      <c r="CI95" s="32">
        <v>0.95787292817679559</v>
      </c>
      <c r="CJ95" s="32">
        <v>0.95388850653819679</v>
      </c>
      <c r="CK95" s="32">
        <v>0.95064026095957088</v>
      </c>
      <c r="CL95" s="32">
        <v>0.94436519258202567</v>
      </c>
      <c r="CM95" s="32">
        <v>0.9545767377838954</v>
      </c>
      <c r="CN95" s="32">
        <v>0.92582025677603419</v>
      </c>
      <c r="CO95" s="32">
        <v>0.9234516353514266</v>
      </c>
      <c r="CP95" s="32">
        <v>0.95323246217331503</v>
      </c>
      <c r="CQ95" s="32">
        <v>0.95876288659793818</v>
      </c>
      <c r="CR95" s="32">
        <v>0.94585332419465384</v>
      </c>
      <c r="CS95" s="32">
        <v>0.94372321363704115</v>
      </c>
      <c r="CT95" s="32">
        <v>0.96621135873472319</v>
      </c>
      <c r="CU95" s="32">
        <v>0.957960027567195</v>
      </c>
      <c r="CV95" s="32">
        <v>0.96071428571428574</v>
      </c>
      <c r="CW95" s="32">
        <v>0.97113402061855669</v>
      </c>
      <c r="CX95" s="32">
        <v>0.9316298342541437</v>
      </c>
      <c r="CY95" s="32">
        <v>0.95931034482758626</v>
      </c>
      <c r="CZ95" s="32">
        <v>0.94547964113181504</v>
      </c>
      <c r="DA95" s="32">
        <v>0.95606278754975782</v>
      </c>
      <c r="DB95" s="32">
        <v>0.97275985663082443</v>
      </c>
      <c r="DC95" s="32">
        <v>0.95735900962861076</v>
      </c>
      <c r="DD95" s="32">
        <v>0.96483180428134552</v>
      </c>
      <c r="DE95" s="32">
        <v>0.93887704335465527</v>
      </c>
      <c r="DF95" s="32">
        <v>0.9543568464730291</v>
      </c>
      <c r="DG95" s="32">
        <v>0.97518952446588558</v>
      </c>
      <c r="DH95" s="32">
        <v>0.94965517241379316</v>
      </c>
      <c r="DI95" s="32">
        <v>0.95900417960687789</v>
      </c>
      <c r="DJ95" s="32">
        <v>0.95154185022026427</v>
      </c>
      <c r="DK95" s="32">
        <v>0.95621959694232106</v>
      </c>
      <c r="DL95" s="32">
        <v>0.90538573508005826</v>
      </c>
      <c r="DM95" s="32">
        <v>0.92972593113141255</v>
      </c>
      <c r="DN95" s="32">
        <v>0.96255201109570043</v>
      </c>
      <c r="DO95" s="32">
        <v>0.96393897364771153</v>
      </c>
      <c r="DP95" s="32">
        <v>0.95416666666666672</v>
      </c>
      <c r="DQ95" s="32">
        <v>0.94621868068344794</v>
      </c>
    </row>
    <row r="96" spans="33:121" x14ac:dyDescent="0.25">
      <c r="AG96" s="19" t="s">
        <v>158</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0.81948980657092141</v>
      </c>
      <c r="BF96" s="32">
        <v>0.88548387096774195</v>
      </c>
      <c r="BG96" s="32">
        <v>0.77580645161290318</v>
      </c>
      <c r="BH96" s="32">
        <v>0.82741935483870965</v>
      </c>
      <c r="BI96" s="32">
        <v>0.8403225806451613</v>
      </c>
      <c r="BJ96" s="32">
        <v>0.91612903225806452</v>
      </c>
      <c r="BK96" s="32">
        <v>0.77580645161290318</v>
      </c>
      <c r="BL96" s="32">
        <v>0.79032258064516125</v>
      </c>
      <c r="BM96" s="32">
        <v>0.83018433179723494</v>
      </c>
      <c r="BN96" s="32">
        <v>0.86774193548387102</v>
      </c>
      <c r="BO96" s="32">
        <v>0.8403225806451613</v>
      </c>
      <c r="BP96" s="32">
        <v>0.89193548387096777</v>
      </c>
      <c r="BQ96" s="32">
        <v>0.93548387096774188</v>
      </c>
      <c r="BR96" s="32">
        <v>0.9145161290322581</v>
      </c>
      <c r="BS96" s="32">
        <v>0.84516129032258069</v>
      </c>
      <c r="BT96" s="32">
        <v>0.90806451612903227</v>
      </c>
      <c r="BU96" s="32">
        <v>0.88617511520737324</v>
      </c>
      <c r="BV96" s="32">
        <v>0.88535031847133761</v>
      </c>
      <c r="BW96" s="32">
        <v>0.9629032258064516</v>
      </c>
      <c r="BX96" s="32">
        <v>0.89490445859872614</v>
      </c>
      <c r="BY96" s="32">
        <v>0.90649762282091917</v>
      </c>
      <c r="BZ96" s="32">
        <v>0.94585987261146498</v>
      </c>
      <c r="CA96" s="32">
        <v>0.94032258064516128</v>
      </c>
      <c r="CB96" s="32">
        <v>0.92012779552715651</v>
      </c>
      <c r="CC96" s="32">
        <v>0.92228083921160253</v>
      </c>
      <c r="CD96" s="32">
        <v>0.89331210191082799</v>
      </c>
      <c r="CE96" s="32">
        <v>0.94928684627575277</v>
      </c>
      <c r="CF96" s="32">
        <v>0.89649681528662417</v>
      </c>
      <c r="CG96" s="32">
        <v>0.95245641838351824</v>
      </c>
      <c r="CH96" s="32">
        <v>0.92380952380952386</v>
      </c>
      <c r="CI96" s="32">
        <v>0.96513470681458002</v>
      </c>
      <c r="CJ96" s="32">
        <v>0.96656050955414008</v>
      </c>
      <c r="CK96" s="32">
        <v>0.93529384600499532</v>
      </c>
      <c r="CL96" s="32">
        <v>0.92012779552715651</v>
      </c>
      <c r="CM96" s="32">
        <v>0.94154818325434442</v>
      </c>
      <c r="CN96" s="32">
        <v>0.92012779552715651</v>
      </c>
      <c r="CO96" s="32">
        <v>0.92515923566878977</v>
      </c>
      <c r="CP96" s="32">
        <v>0.95686900958466459</v>
      </c>
      <c r="CQ96" s="32">
        <v>0.93481717011128773</v>
      </c>
      <c r="CR96" s="32">
        <v>0.94126984126984126</v>
      </c>
      <c r="CS96" s="32">
        <v>0.93427414727760572</v>
      </c>
      <c r="CT96" s="32">
        <v>0.9701986754966887</v>
      </c>
      <c r="CU96" s="32">
        <v>0.94470774091627174</v>
      </c>
      <c r="CV96" s="32">
        <v>0.9701986754966887</v>
      </c>
      <c r="CW96" s="32">
        <v>0.97406807131280393</v>
      </c>
      <c r="CX96" s="32">
        <v>0.96357615894039739</v>
      </c>
      <c r="CY96" s="32">
        <v>0.930379746835443</v>
      </c>
      <c r="CZ96" s="32">
        <v>0.9555555555555556</v>
      </c>
      <c r="DA96" s="32">
        <v>0.95838351779340702</v>
      </c>
      <c r="DB96" s="32">
        <v>0.91680261011419251</v>
      </c>
      <c r="DC96" s="32">
        <v>0.97738287560581583</v>
      </c>
      <c r="DD96" s="32">
        <v>0.92006525285481244</v>
      </c>
      <c r="DE96" s="32">
        <v>0.96072013093289688</v>
      </c>
      <c r="DF96" s="32">
        <v>0.96737357259380097</v>
      </c>
      <c r="DG96" s="32">
        <v>0.97253634894991925</v>
      </c>
      <c r="DH96" s="32">
        <v>0.96103896103896103</v>
      </c>
      <c r="DI96" s="32">
        <v>0.95370282172719978</v>
      </c>
      <c r="DJ96" s="32">
        <v>0.92459016393442628</v>
      </c>
      <c r="DK96" s="32">
        <v>0.97872340425531912</v>
      </c>
      <c r="DL96" s="32">
        <v>0.93606557377049182</v>
      </c>
      <c r="DM96" s="32">
        <v>0.98199672667757776</v>
      </c>
      <c r="DN96" s="32">
        <v>0.96229508196721314</v>
      </c>
      <c r="DO96" s="32">
        <v>0.96072013093289688</v>
      </c>
      <c r="DP96" s="32">
        <v>0.94453507340946163</v>
      </c>
      <c r="DQ96" s="32">
        <v>0.95556087927819811</v>
      </c>
    </row>
    <row r="97" spans="33:121" x14ac:dyDescent="0.25">
      <c r="AG97" s="19" t="s">
        <v>159</v>
      </c>
      <c r="AH97" s="32">
        <v>0.9056047197640118</v>
      </c>
      <c r="AI97" s="32">
        <v>0.94475920679886682</v>
      </c>
      <c r="AJ97" s="32">
        <v>0.92532942898975112</v>
      </c>
      <c r="AK97" s="32">
        <v>0.95375722543352603</v>
      </c>
      <c r="AL97" s="32">
        <v>0.94205052005943535</v>
      </c>
      <c r="AM97" s="32">
        <v>0.914651493598862</v>
      </c>
      <c r="AN97" s="32">
        <v>0.9219653179190751</v>
      </c>
      <c r="AO97" s="32">
        <v>0.92973113036621846</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0.87388724035608312</v>
      </c>
      <c r="BG97" s="32">
        <v>0.79097744360902256</v>
      </c>
      <c r="BH97" s="32">
        <v>0.89317507418397624</v>
      </c>
      <c r="BI97" s="32">
        <v>0.91386861313868617</v>
      </c>
      <c r="BJ97" s="32">
        <v>0.8736998514115899</v>
      </c>
      <c r="BK97" s="32">
        <v>0.81325301204819278</v>
      </c>
      <c r="BL97" s="32">
        <v>0.8727544910179641</v>
      </c>
      <c r="BM97" s="32">
        <v>0.86165938939507369</v>
      </c>
      <c r="BN97" s="32">
        <v>0.88023088023088025</v>
      </c>
      <c r="BO97" s="32">
        <v>0.89766081871345027</v>
      </c>
      <c r="BP97" s="32">
        <v>0.9170243204577968</v>
      </c>
      <c r="BQ97" s="32">
        <v>0.94350282485875703</v>
      </c>
      <c r="BR97" s="32">
        <v>0.90701001430615169</v>
      </c>
      <c r="BS97" s="32">
        <v>0.9247787610619469</v>
      </c>
      <c r="BT97" s="32">
        <v>0.92539454806312771</v>
      </c>
      <c r="BU97" s="32">
        <v>0.91365745252744446</v>
      </c>
      <c r="BV97" s="32">
        <v>0.91</v>
      </c>
      <c r="BW97" s="32">
        <v>0.94781382228490829</v>
      </c>
      <c r="BX97" s="32">
        <v>0.92492917847025491</v>
      </c>
      <c r="BY97" s="32">
        <v>0.93222683264177042</v>
      </c>
      <c r="BZ97" s="32">
        <v>0.93352192362093356</v>
      </c>
      <c r="CA97" s="32">
        <v>0.97814207650273222</v>
      </c>
      <c r="CB97" s="32">
        <v>0.92644978783592646</v>
      </c>
      <c r="CC97" s="32">
        <v>0.93615480305093224</v>
      </c>
      <c r="CD97" s="32">
        <v>0.9171348314606742</v>
      </c>
      <c r="CE97" s="32">
        <v>0.9182825484764543</v>
      </c>
      <c r="CF97" s="32">
        <v>0.90691114245416082</v>
      </c>
      <c r="CG97" s="32">
        <v>0.94993045897079276</v>
      </c>
      <c r="CH97" s="32">
        <v>0.9339887640449438</v>
      </c>
      <c r="CI97" s="32">
        <v>0.93926553672316382</v>
      </c>
      <c r="CJ97" s="32">
        <v>0.9283707865168539</v>
      </c>
      <c r="CK97" s="32">
        <v>0.92769772409243489</v>
      </c>
      <c r="CL97" s="32">
        <v>0.88730385164051351</v>
      </c>
      <c r="CM97" s="32">
        <v>0.9242636746143057</v>
      </c>
      <c r="CN97" s="32">
        <v>0.924822695035461</v>
      </c>
      <c r="CO97" s="32">
        <v>0.93305439330543938</v>
      </c>
      <c r="CP97" s="32">
        <v>0.91371994342291374</v>
      </c>
      <c r="CQ97" s="32">
        <v>0.97198879551820727</v>
      </c>
      <c r="CR97" s="32">
        <v>0.93361581920903958</v>
      </c>
      <c r="CS97" s="32">
        <v>0.92696702467798286</v>
      </c>
      <c r="CT97" s="32">
        <v>0.92079207920792083</v>
      </c>
      <c r="CU97" s="32">
        <v>0.93360995850622408</v>
      </c>
      <c r="CV97" s="32">
        <v>0.93575418994413406</v>
      </c>
      <c r="CW97" s="32">
        <v>0.95013850415512469</v>
      </c>
      <c r="CX97" s="32">
        <v>0.92877094972067042</v>
      </c>
      <c r="CY97" s="32">
        <v>0.93707250341997261</v>
      </c>
      <c r="CZ97" s="32">
        <v>0.9367977528089888</v>
      </c>
      <c r="DA97" s="32">
        <v>0.93470513396614785</v>
      </c>
      <c r="DB97" s="32">
        <v>0.92382271468144039</v>
      </c>
      <c r="DC97" s="32">
        <v>0.94993045897079276</v>
      </c>
      <c r="DD97" s="32">
        <v>0.94339622641509435</v>
      </c>
      <c r="DE97" s="32">
        <v>0.97014925373134331</v>
      </c>
      <c r="DF97" s="32">
        <v>0.9458333333333333</v>
      </c>
      <c r="DG97" s="32">
        <v>0.92665726375176305</v>
      </c>
      <c r="DH97" s="32">
        <v>0.93811533052039386</v>
      </c>
      <c r="DI97" s="32">
        <v>0.94255779734345169</v>
      </c>
      <c r="DJ97" s="32">
        <v>0.92167832167832164</v>
      </c>
      <c r="DK97" s="32">
        <v>0.97411444141689374</v>
      </c>
      <c r="DL97" s="32">
        <v>0.93267882187938289</v>
      </c>
      <c r="DM97" s="32">
        <v>0.95284327323162277</v>
      </c>
      <c r="DN97" s="32">
        <v>0.93146853146853148</v>
      </c>
      <c r="DO97" s="32">
        <v>0.95724137931034481</v>
      </c>
      <c r="DP97" s="32">
        <v>0.95</v>
      </c>
      <c r="DQ97" s="32">
        <v>0.94571782414072814</v>
      </c>
    </row>
    <row r="98" spans="33:121" x14ac:dyDescent="0.25">
      <c r="AG98" s="19" t="s">
        <v>160</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0.91261814070275471</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0.84807256235827666</v>
      </c>
      <c r="BG98" s="32">
        <v>0.69599999999999995</v>
      </c>
      <c r="BH98" s="32">
        <v>0.84632768361581923</v>
      </c>
      <c r="BI98" s="32">
        <v>0.89301801801801806</v>
      </c>
      <c r="BJ98" s="32">
        <v>0.83524027459954231</v>
      </c>
      <c r="BK98" s="32">
        <v>0.69069767441860463</v>
      </c>
      <c r="BL98" s="32">
        <v>0.76794258373205737</v>
      </c>
      <c r="BM98" s="32">
        <v>0.79675697096318832</v>
      </c>
      <c r="BN98" s="32">
        <v>0.9721603563474388</v>
      </c>
      <c r="BO98" s="32">
        <v>0.89373601789709167</v>
      </c>
      <c r="BP98" s="32">
        <v>0.90386740331491711</v>
      </c>
      <c r="BQ98" s="32">
        <v>0.92699115044247793</v>
      </c>
      <c r="BR98" s="32">
        <v>0.93169092945128784</v>
      </c>
      <c r="BS98" s="32">
        <v>0.8868571428571429</v>
      </c>
      <c r="BT98" s="32">
        <v>0.9296875</v>
      </c>
      <c r="BU98" s="32">
        <v>0.92071292861576526</v>
      </c>
      <c r="BV98" s="32">
        <v>0.93325917686318127</v>
      </c>
      <c r="BW98" s="32">
        <v>0.95737704918032784</v>
      </c>
      <c r="BX98" s="32">
        <v>0.92707182320441994</v>
      </c>
      <c r="BY98" s="32">
        <v>0.92324561403508776</v>
      </c>
      <c r="BZ98" s="32">
        <v>0.93222222222222217</v>
      </c>
      <c r="CA98" s="32">
        <v>0.9657836644591612</v>
      </c>
      <c r="CB98" s="32">
        <v>0.93812154696132599</v>
      </c>
      <c r="CC98" s="32">
        <v>0.93958301384653231</v>
      </c>
      <c r="CD98" s="32">
        <v>0.93659621802002224</v>
      </c>
      <c r="CE98" s="32">
        <v>0.95723684210526316</v>
      </c>
      <c r="CF98" s="32">
        <v>0.91786903440621537</v>
      </c>
      <c r="CG98" s="32">
        <v>0.93095768374164811</v>
      </c>
      <c r="CH98" s="32">
        <v>0.96263736263736266</v>
      </c>
      <c r="CI98" s="32">
        <v>0.94719471947194722</v>
      </c>
      <c r="CJ98" s="32">
        <v>0.95723684210526316</v>
      </c>
      <c r="CK98" s="32">
        <v>0.94424695749824594</v>
      </c>
      <c r="CL98" s="32">
        <v>0.94573643410852715</v>
      </c>
      <c r="CM98" s="32">
        <v>0.94352159468438535</v>
      </c>
      <c r="CN98" s="32">
        <v>0.91463414634146345</v>
      </c>
      <c r="CO98" s="32">
        <v>0.91323692992213568</v>
      </c>
      <c r="CP98" s="32">
        <v>0.95264317180616742</v>
      </c>
      <c r="CQ98" s="32">
        <v>0.93832599118942728</v>
      </c>
      <c r="CR98" s="32">
        <v>0.94736842105263153</v>
      </c>
      <c r="CS98" s="32">
        <v>0.93649524130067696</v>
      </c>
      <c r="CT98" s="32">
        <v>0.935340022296544</v>
      </c>
      <c r="CU98" s="32">
        <v>0.97571743929359822</v>
      </c>
      <c r="CV98" s="32">
        <v>0.90257558790593506</v>
      </c>
      <c r="CW98" s="32">
        <v>0.89988876529477202</v>
      </c>
      <c r="CX98" s="32">
        <v>0.96532438478747207</v>
      </c>
      <c r="CY98" s="32">
        <v>0.9720982142857143</v>
      </c>
      <c r="CZ98" s="32">
        <v>0.9611542730299667</v>
      </c>
      <c r="DA98" s="32">
        <v>0.9445855266991432</v>
      </c>
      <c r="DB98" s="32">
        <v>0.94111111111111112</v>
      </c>
      <c r="DC98" s="32">
        <v>0.92580287929125138</v>
      </c>
      <c r="DD98" s="32">
        <v>0.91786903440621537</v>
      </c>
      <c r="DE98" s="32">
        <v>0.95132743362831862</v>
      </c>
      <c r="DF98" s="32">
        <v>0.96574585635359111</v>
      </c>
      <c r="DG98" s="32">
        <v>0.96102449888641428</v>
      </c>
      <c r="DH98" s="32">
        <v>0.9668141592920354</v>
      </c>
      <c r="DI98" s="32">
        <v>0.94709928185270531</v>
      </c>
      <c r="DJ98" s="32">
        <v>0.93340732519422864</v>
      </c>
      <c r="DK98" s="32">
        <v>0.9370860927152318</v>
      </c>
      <c r="DL98" s="32">
        <v>0.92674805771365154</v>
      </c>
      <c r="DM98" s="32">
        <v>0.91805094130675524</v>
      </c>
      <c r="DN98" s="32">
        <v>0.96570796460176989</v>
      </c>
      <c r="DO98" s="32">
        <v>0.9611542730299667</v>
      </c>
      <c r="DP98" s="32">
        <v>0.96008869179600886</v>
      </c>
      <c r="DQ98" s="32">
        <v>0.94317762090823032</v>
      </c>
    </row>
    <row r="99" spans="33:121" x14ac:dyDescent="0.25">
      <c r="AG99" s="19" t="s">
        <v>161</v>
      </c>
      <c r="AH99" s="32">
        <v>0.80689655172413788</v>
      </c>
      <c r="AI99" s="32">
        <v>0.92758620689655169</v>
      </c>
      <c r="AJ99" s="32">
        <v>0.8413793103448276</v>
      </c>
      <c r="AK99" s="32">
        <v>0.94137931034482758</v>
      </c>
      <c r="AL99" s="32">
        <v>0.85862068965517246</v>
      </c>
      <c r="AM99" s="32">
        <v>0.88275862068965516</v>
      </c>
      <c r="AN99" s="32">
        <v>0.90689655172413797</v>
      </c>
      <c r="AO99" s="32">
        <v>0.88078817733990156</v>
      </c>
      <c r="AP99" s="32">
        <v>0.87671232876712324</v>
      </c>
      <c r="AQ99" s="32">
        <v>0.97586206896551719</v>
      </c>
      <c r="AR99" s="32">
        <v>0.92465753424657537</v>
      </c>
      <c r="AS99" s="32">
        <v>0.97945205479452058</v>
      </c>
      <c r="AT99" s="32">
        <v>0.88013698630136983</v>
      </c>
      <c r="AU99" s="32">
        <v>0.91034482758620694</v>
      </c>
      <c r="AV99" s="32">
        <v>0.93174061433447097</v>
      </c>
      <c r="AW99" s="32">
        <v>0.92555805928511192</v>
      </c>
      <c r="AX99" s="32">
        <v>0.81849315068493156</v>
      </c>
      <c r="AY99" s="32">
        <v>0.97278911564625847</v>
      </c>
      <c r="AZ99" s="32">
        <v>0.81849315068493156</v>
      </c>
      <c r="BA99" s="32">
        <v>0.86643835616438358</v>
      </c>
      <c r="BB99" s="32">
        <v>0.90410958904109584</v>
      </c>
      <c r="BC99" s="32">
        <v>0.91864406779661012</v>
      </c>
      <c r="BD99" s="32">
        <v>0.90136054421768708</v>
      </c>
      <c r="BE99" s="32">
        <v>0.88576113917655697</v>
      </c>
      <c r="BF99" s="32">
        <v>0.89347079037800692</v>
      </c>
      <c r="BG99" s="32">
        <v>0.7773972602739726</v>
      </c>
      <c r="BH99" s="32">
        <v>0.94845360824742264</v>
      </c>
      <c r="BI99" s="32">
        <v>0.97643097643097643</v>
      </c>
      <c r="BJ99" s="32">
        <v>0.90378006872852235</v>
      </c>
      <c r="BK99" s="32">
        <v>0.83904109589041098</v>
      </c>
      <c r="BL99" s="32">
        <v>0.88013698630136983</v>
      </c>
      <c r="BM99" s="32">
        <v>0.8883872551786689</v>
      </c>
      <c r="BN99" s="32">
        <v>0.92384105960264906</v>
      </c>
      <c r="BO99" s="32">
        <v>0.94863013698630139</v>
      </c>
      <c r="BP99" s="32">
        <v>0.95379537953795379</v>
      </c>
      <c r="BQ99" s="32">
        <v>0.97029702970297027</v>
      </c>
      <c r="BR99" s="32">
        <v>0.94217687074829937</v>
      </c>
      <c r="BS99" s="32">
        <v>0.96907216494845361</v>
      </c>
      <c r="BT99" s="32">
        <v>0.97594501718213056</v>
      </c>
      <c r="BU99" s="32">
        <v>0.95482252267267975</v>
      </c>
      <c r="BV99" s="32">
        <v>0.90753424657534243</v>
      </c>
      <c r="BW99" s="32">
        <v>0.99339933993399343</v>
      </c>
      <c r="BX99" s="32">
        <v>0.93835616438356162</v>
      </c>
      <c r="BY99" s="32">
        <v>0.99657534246575341</v>
      </c>
      <c r="BZ99" s="32">
        <v>0.86486486486486491</v>
      </c>
      <c r="CA99" s="32">
        <v>0.95379537953795379</v>
      </c>
      <c r="CB99" s="32">
        <v>0.90429042904290424</v>
      </c>
      <c r="CC99" s="32">
        <v>0.93697368097205336</v>
      </c>
      <c r="CD99" s="32">
        <v>0.90136054421768708</v>
      </c>
      <c r="CE99" s="32">
        <v>0.89864864864864868</v>
      </c>
      <c r="CF99" s="32">
        <v>0.9625850340136054</v>
      </c>
      <c r="CG99" s="32">
        <v>0.98979591836734693</v>
      </c>
      <c r="CH99" s="32">
        <v>0.92517006802721091</v>
      </c>
      <c r="CI99" s="32">
        <v>0.90540540540540537</v>
      </c>
      <c r="CJ99" s="32">
        <v>0.90476190476190477</v>
      </c>
      <c r="CK99" s="32">
        <v>0.92681821763454419</v>
      </c>
      <c r="CL99" s="32">
        <v>0.92123287671232879</v>
      </c>
      <c r="CM99" s="32">
        <v>0.95016611295681064</v>
      </c>
      <c r="CN99" s="32">
        <v>0.94178082191780821</v>
      </c>
      <c r="CO99" s="32">
        <v>0.97658862876254182</v>
      </c>
      <c r="CP99" s="32">
        <v>0.92465753424657537</v>
      </c>
      <c r="CQ99" s="32">
        <v>0.91362126245847175</v>
      </c>
      <c r="CR99" s="32">
        <v>0.9178082191780822</v>
      </c>
      <c r="CS99" s="32">
        <v>0.93512220803323132</v>
      </c>
      <c r="CT99" s="32">
        <v>0.90753424657534243</v>
      </c>
      <c r="CU99" s="32">
        <v>0.99339933993399343</v>
      </c>
      <c r="CV99" s="32">
        <v>0.91836734693877553</v>
      </c>
      <c r="CW99" s="32">
        <v>0.94557823129251706</v>
      </c>
      <c r="CX99" s="32">
        <v>0.96283783783783783</v>
      </c>
      <c r="CY99" s="32">
        <v>0.94684385382059799</v>
      </c>
      <c r="CZ99" s="32">
        <v>0.93939393939393945</v>
      </c>
      <c r="DA99" s="32">
        <v>0.94485068511328618</v>
      </c>
      <c r="DB99" s="32">
        <v>0.88474576271186445</v>
      </c>
      <c r="DC99" s="32">
        <v>0.98299319727891155</v>
      </c>
      <c r="DD99" s="32">
        <v>0.94178082191780821</v>
      </c>
      <c r="DE99" s="32">
        <v>0.96333333333333337</v>
      </c>
      <c r="DF99" s="32">
        <v>0.94256756756756754</v>
      </c>
      <c r="DG99" s="32">
        <v>0.95317725752508364</v>
      </c>
      <c r="DH99" s="32">
        <v>0.93265993265993263</v>
      </c>
      <c r="DI99" s="32">
        <v>0.94303683899921453</v>
      </c>
      <c r="DJ99" s="32">
        <v>0.79194630872483218</v>
      </c>
      <c r="DK99" s="32">
        <v>0.94666666666666666</v>
      </c>
      <c r="DL99" s="32">
        <v>0.94197952218430037</v>
      </c>
      <c r="DM99" s="32">
        <v>0.88888888888888884</v>
      </c>
      <c r="DN99" s="32">
        <v>0.90102389078498291</v>
      </c>
      <c r="DO99" s="32">
        <v>0.95547945205479456</v>
      </c>
      <c r="DP99" s="32">
        <v>0.93493150684931503</v>
      </c>
      <c r="DQ99" s="32">
        <v>0.90870231945054003</v>
      </c>
    </row>
    <row r="100" spans="33:121" x14ac:dyDescent="0.25">
      <c r="AG100" s="19" t="s">
        <v>162</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0.95463891152337454</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0.94207662287693061</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0.91983122362869196</v>
      </c>
      <c r="BG100" s="32">
        <v>0.92920353982300885</v>
      </c>
      <c r="BH100" s="32">
        <v>0.89240506329113922</v>
      </c>
      <c r="BI100" s="32">
        <v>0.96835443037974689</v>
      </c>
      <c r="BJ100" s="32">
        <v>0.90265486725663713</v>
      </c>
      <c r="BK100" s="32">
        <v>0.96460176991150437</v>
      </c>
      <c r="BL100" s="32">
        <v>0.86283185840707965</v>
      </c>
      <c r="BM100" s="32">
        <v>0.91998325038540119</v>
      </c>
      <c r="BN100" s="32">
        <v>0.9831223628691983</v>
      </c>
      <c r="BO100" s="32">
        <v>0.9135021097046413</v>
      </c>
      <c r="BP100" s="32">
        <v>0.96506550218340614</v>
      </c>
      <c r="BQ100" s="32">
        <v>0.93670886075949367</v>
      </c>
      <c r="BR100" s="32">
        <v>0.99367088607594933</v>
      </c>
      <c r="BS100" s="32">
        <v>0.90928270042194093</v>
      </c>
      <c r="BT100" s="32">
        <v>0.91983122362869196</v>
      </c>
      <c r="BU100" s="32">
        <v>0.94588337794904587</v>
      </c>
      <c r="BV100" s="32">
        <v>0.96202531645569622</v>
      </c>
      <c r="BW100" s="32">
        <v>0.97046413502109707</v>
      </c>
      <c r="BX100" s="32">
        <v>0.930379746835443</v>
      </c>
      <c r="BY100" s="32">
        <v>0.93052631578947365</v>
      </c>
      <c r="BZ100" s="32">
        <v>0.96218487394957986</v>
      </c>
      <c r="CA100" s="32">
        <v>0.98109243697478987</v>
      </c>
      <c r="CB100" s="32">
        <v>0.96638655462184875</v>
      </c>
      <c r="CC100" s="32">
        <v>0.95757991137827536</v>
      </c>
      <c r="CD100" s="32">
        <v>0.99354838709677418</v>
      </c>
      <c r="CE100" s="32">
        <v>0.9536842105263158</v>
      </c>
      <c r="CF100" s="32">
        <v>0.99354838709677418</v>
      </c>
      <c r="CG100" s="32">
        <v>1</v>
      </c>
      <c r="CH100" s="32">
        <v>0.99354838709677418</v>
      </c>
      <c r="CI100" s="32">
        <v>0.93697478991596639</v>
      </c>
      <c r="CJ100" s="32">
        <v>0.90756302521008403</v>
      </c>
      <c r="CK100" s="32">
        <v>0.96840959813466987</v>
      </c>
      <c r="CL100" s="32">
        <v>0.97473684210526312</v>
      </c>
      <c r="CM100" s="32">
        <v>0.98689956331877726</v>
      </c>
      <c r="CN100" s="32">
        <v>0.96963123644251625</v>
      </c>
      <c r="CO100" s="32">
        <v>1</v>
      </c>
      <c r="CP100" s="32">
        <v>0.99560439560439562</v>
      </c>
      <c r="CQ100" s="32">
        <v>0.99344978165938869</v>
      </c>
      <c r="CR100" s="32">
        <v>0.98279569892473118</v>
      </c>
      <c r="CS100" s="32">
        <v>0.98615964543643886</v>
      </c>
      <c r="CT100" s="32">
        <v>0.9593147751605996</v>
      </c>
      <c r="CU100" s="32">
        <v>0.956989247311828</v>
      </c>
      <c r="CV100" s="32">
        <v>0.96888888888888891</v>
      </c>
      <c r="CW100" s="32">
        <v>0.93555555555555558</v>
      </c>
      <c r="CX100" s="32">
        <v>0.87794432548179868</v>
      </c>
      <c r="CY100" s="32">
        <v>0.96145610278372595</v>
      </c>
      <c r="CZ100" s="32">
        <v>0.89721627408993576</v>
      </c>
      <c r="DA100" s="32">
        <v>0.93676645275319037</v>
      </c>
      <c r="DB100" s="32">
        <v>0.95777777777777773</v>
      </c>
      <c r="DC100" s="32">
        <v>0.93576017130620981</v>
      </c>
      <c r="DD100" s="32">
        <v>0.9555555555555556</v>
      </c>
      <c r="DE100" s="32">
        <v>0.92888888888888888</v>
      </c>
      <c r="DF100" s="32">
        <v>0.9593147751605996</v>
      </c>
      <c r="DG100" s="32">
        <v>0.97644539614561032</v>
      </c>
      <c r="DH100" s="32">
        <v>0.97430406852248397</v>
      </c>
      <c r="DI100" s="32">
        <v>0.95543523333673208</v>
      </c>
      <c r="DJ100" s="32">
        <v>0.98076923076923073</v>
      </c>
      <c r="DK100" s="32">
        <v>0.94736842105263153</v>
      </c>
      <c r="DL100" s="32">
        <v>0.967741935483871</v>
      </c>
      <c r="DM100" s="32">
        <v>0.98929336188436834</v>
      </c>
      <c r="DN100" s="32">
        <v>0.96868008948545858</v>
      </c>
      <c r="DO100" s="32">
        <v>0.94517543859649122</v>
      </c>
      <c r="DP100" s="32">
        <v>0.96710526315789469</v>
      </c>
      <c r="DQ100" s="32">
        <v>0.96659053434713527</v>
      </c>
    </row>
    <row r="101" spans="33:121" x14ac:dyDescent="0.25">
      <c r="AG101" s="19" t="s">
        <v>163</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0.94599905351741731</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0.96145552560646885</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0.9134770889487871</v>
      </c>
      <c r="BF101" s="32">
        <v>0.92452830188679247</v>
      </c>
      <c r="BG101" s="32">
        <v>0.80566037735849061</v>
      </c>
      <c r="BH101" s="32">
        <v>0.93396226415094341</v>
      </c>
      <c r="BI101" s="32">
        <v>0.96603773584905661</v>
      </c>
      <c r="BJ101" s="32">
        <v>0.94339622641509435</v>
      </c>
      <c r="BK101" s="32">
        <v>0.84716981132075475</v>
      </c>
      <c r="BL101" s="32">
        <v>0.92641509433962266</v>
      </c>
      <c r="BM101" s="32">
        <v>0.9067385444743935</v>
      </c>
      <c r="BN101" s="32">
        <v>0.94150943396226416</v>
      </c>
      <c r="BO101" s="32">
        <v>0.93207547169811322</v>
      </c>
      <c r="BP101" s="32">
        <v>0.92641509433962266</v>
      </c>
      <c r="BQ101" s="32">
        <v>0.96981132075471699</v>
      </c>
      <c r="BR101" s="32">
        <v>0.94150943396226416</v>
      </c>
      <c r="BS101" s="32">
        <v>0.96226415094339623</v>
      </c>
      <c r="BT101" s="32">
        <v>0.98679245283018868</v>
      </c>
      <c r="BU101" s="32">
        <v>0.95148247978436662</v>
      </c>
      <c r="BV101" s="32">
        <v>0.91806331471135938</v>
      </c>
      <c r="BW101" s="32">
        <v>0.97924528301886793</v>
      </c>
      <c r="BX101" s="32">
        <v>0.9050279329608939</v>
      </c>
      <c r="BY101" s="32">
        <v>0.93207547169811322</v>
      </c>
      <c r="BZ101" s="32">
        <v>0.92075471698113209</v>
      </c>
      <c r="CA101" s="32">
        <v>0.95283018867924529</v>
      </c>
      <c r="CB101" s="32">
        <v>0.94339622641509435</v>
      </c>
      <c r="CC101" s="32">
        <v>0.93591330492352942</v>
      </c>
      <c r="CD101" s="32">
        <v>0.97924528301886793</v>
      </c>
      <c r="CE101" s="32">
        <v>0.93396226415094341</v>
      </c>
      <c r="CF101" s="32">
        <v>0.93396226415094341</v>
      </c>
      <c r="CG101" s="32">
        <v>0.95849056603773586</v>
      </c>
      <c r="CH101" s="32">
        <v>0.95471698113207548</v>
      </c>
      <c r="CI101" s="32">
        <v>0.96037735849056605</v>
      </c>
      <c r="CJ101" s="32">
        <v>0.96603773584905661</v>
      </c>
      <c r="CK101" s="32">
        <v>0.955256064690027</v>
      </c>
      <c r="CL101" s="32">
        <v>0.95660377358490567</v>
      </c>
      <c r="CM101" s="32">
        <v>0.98301886792452831</v>
      </c>
      <c r="CN101" s="32">
        <v>0.94716981132075473</v>
      </c>
      <c r="CO101" s="32">
        <v>0.9679245283018868</v>
      </c>
      <c r="CP101" s="32">
        <v>0.99056603773584906</v>
      </c>
      <c r="CQ101" s="32">
        <v>0.97547169811320755</v>
      </c>
      <c r="CR101" s="32">
        <v>0.96415094339622642</v>
      </c>
      <c r="CS101" s="32">
        <v>0.96927223719676558</v>
      </c>
      <c r="CT101" s="32">
        <v>0.94528301886792454</v>
      </c>
      <c r="CU101" s="32">
        <v>0.96981132075471699</v>
      </c>
      <c r="CV101" s="32">
        <v>0.9679245283018868</v>
      </c>
      <c r="CW101" s="32">
        <v>0.99433962264150944</v>
      </c>
      <c r="CX101" s="32">
        <v>0.94150943396226416</v>
      </c>
      <c r="CY101" s="32">
        <v>0.94339622641509435</v>
      </c>
      <c r="CZ101" s="32">
        <v>0.95094339622641511</v>
      </c>
      <c r="DA101" s="32">
        <v>0.95902964959568737</v>
      </c>
      <c r="DB101" s="32">
        <v>0.92449355432780844</v>
      </c>
      <c r="DC101" s="32">
        <v>0.98867924528301887</v>
      </c>
      <c r="DD101" s="32">
        <v>0.95094339622641511</v>
      </c>
      <c r="DE101" s="32">
        <v>0.96415094339622642</v>
      </c>
      <c r="DF101" s="32">
        <v>0.97547169811320755</v>
      </c>
      <c r="DG101" s="32">
        <v>0.99245283018867925</v>
      </c>
      <c r="DH101" s="32">
        <v>0.99622641509433962</v>
      </c>
      <c r="DI101" s="32">
        <v>0.97034544037567072</v>
      </c>
      <c r="DJ101" s="32">
        <v>0.93018867924528303</v>
      </c>
      <c r="DK101" s="32">
        <v>0.98113207547169812</v>
      </c>
      <c r="DL101" s="32">
        <v>0.94150943396226416</v>
      </c>
      <c r="DM101" s="32">
        <v>0.93396226415094341</v>
      </c>
      <c r="DN101" s="32">
        <v>0.94905660377358492</v>
      </c>
      <c r="DO101" s="32">
        <v>0.95660377358490567</v>
      </c>
      <c r="DP101" s="32">
        <v>0.93396226415094341</v>
      </c>
      <c r="DQ101" s="32">
        <v>0.94663072776280333</v>
      </c>
    </row>
    <row r="102" spans="33:121" x14ac:dyDescent="0.25">
      <c r="AG102" s="19" t="s">
        <v>164</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0.92964366018627309</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0.95209511304900141</v>
      </c>
      <c r="BF102" s="32">
        <v>0.91578947368421049</v>
      </c>
      <c r="BG102" s="32">
        <v>0.80423280423280419</v>
      </c>
      <c r="BH102" s="32">
        <v>0.91315789473684206</v>
      </c>
      <c r="BI102" s="32">
        <v>0.98465473145780047</v>
      </c>
      <c r="BJ102" s="32">
        <v>0.99206349206349209</v>
      </c>
      <c r="BK102" s="32">
        <v>0.85978835978835977</v>
      </c>
      <c r="BL102" s="32">
        <v>0.99224806201550386</v>
      </c>
      <c r="BM102" s="32">
        <v>0.92313354542557335</v>
      </c>
      <c r="BN102" s="32">
        <v>0.9356435643564357</v>
      </c>
      <c r="BO102" s="32">
        <v>0.94683544303797473</v>
      </c>
      <c r="BP102" s="32">
        <v>0.9455445544554455</v>
      </c>
      <c r="BQ102" s="32">
        <v>0.97122302158273377</v>
      </c>
      <c r="BR102" s="32">
        <v>0.99489795918367352</v>
      </c>
      <c r="BS102" s="32">
        <v>1</v>
      </c>
      <c r="BT102" s="32">
        <v>0.99489795918367352</v>
      </c>
      <c r="BU102" s="32">
        <v>0.96986321454284818</v>
      </c>
      <c r="BV102" s="32">
        <v>0.93266832917705733</v>
      </c>
      <c r="BW102" s="32">
        <v>0.97122302158273377</v>
      </c>
      <c r="BX102" s="32">
        <v>0.93086419753086425</v>
      </c>
      <c r="BY102" s="32">
        <v>0.98309178743961356</v>
      </c>
      <c r="BZ102" s="32">
        <v>0.95566502463054193</v>
      </c>
      <c r="CA102" s="32">
        <v>0.97831325301204819</v>
      </c>
      <c r="CB102" s="32">
        <v>0.99522673031026254</v>
      </c>
      <c r="CC102" s="32">
        <v>0.96386462052616029</v>
      </c>
      <c r="CD102" s="32">
        <v>0.95883777239709445</v>
      </c>
      <c r="CE102" s="32">
        <v>0.98305084745762716</v>
      </c>
      <c r="CF102" s="32">
        <v>0.95377128953771284</v>
      </c>
      <c r="CG102" s="32">
        <v>0.96437054631828978</v>
      </c>
      <c r="CH102" s="32">
        <v>0.96368038740920092</v>
      </c>
      <c r="CI102" s="32">
        <v>0.99523809523809526</v>
      </c>
      <c r="CJ102" s="32">
        <v>0.95157384987893467</v>
      </c>
      <c r="CK102" s="32">
        <v>0.96721754117670788</v>
      </c>
      <c r="CL102" s="32">
        <v>0.9</v>
      </c>
      <c r="CM102" s="32">
        <v>0.98765432098765427</v>
      </c>
      <c r="CN102" s="32">
        <v>0.9</v>
      </c>
      <c r="CO102" s="32">
        <v>0.97578692493946728</v>
      </c>
      <c r="CP102" s="32">
        <v>0.8835443037974684</v>
      </c>
      <c r="CQ102" s="32">
        <v>0.9425</v>
      </c>
      <c r="CR102" s="32">
        <v>0.91979949874686717</v>
      </c>
      <c r="CS102" s="32">
        <v>0.92989786406735109</v>
      </c>
      <c r="CT102" s="32">
        <v>0.95037220843672454</v>
      </c>
      <c r="CU102" s="32">
        <v>0.99031476997578693</v>
      </c>
      <c r="CV102" s="32">
        <v>0.90864197530864199</v>
      </c>
      <c r="CW102" s="32">
        <v>0.95823095823095827</v>
      </c>
      <c r="CX102" s="32">
        <v>0.93932038834951459</v>
      </c>
      <c r="CY102" s="32">
        <v>0.96618357487922701</v>
      </c>
      <c r="CZ102" s="32">
        <v>0.96634615384615385</v>
      </c>
      <c r="DA102" s="32">
        <v>0.95420143271814395</v>
      </c>
      <c r="DB102" s="32">
        <v>0.92677345537757438</v>
      </c>
      <c r="DC102" s="32">
        <v>0.96551724137931039</v>
      </c>
      <c r="DD102" s="32">
        <v>0.94292237442922378</v>
      </c>
      <c r="DE102" s="32">
        <v>0.96171171171171166</v>
      </c>
      <c r="DF102" s="32">
        <v>0.954337899543379</v>
      </c>
      <c r="DG102" s="32">
        <v>0.97277227722772275</v>
      </c>
      <c r="DH102" s="32">
        <v>0.98241206030150752</v>
      </c>
      <c r="DI102" s="32">
        <v>0.9580638599957757</v>
      </c>
      <c r="DJ102" s="32">
        <v>0.90487238979118334</v>
      </c>
      <c r="DK102" s="32">
        <v>0.97782705099778267</v>
      </c>
      <c r="DL102" s="32">
        <v>0.90423162583518935</v>
      </c>
      <c r="DM102" s="32">
        <v>0.94782608695652171</v>
      </c>
      <c r="DN102" s="32">
        <v>0.93967517401392109</v>
      </c>
      <c r="DO102" s="32">
        <v>0.96636771300448432</v>
      </c>
      <c r="DP102" s="32">
        <v>0.95833333333333337</v>
      </c>
      <c r="DQ102" s="32">
        <v>0.94273333913320223</v>
      </c>
    </row>
    <row r="103" spans="33:121" x14ac:dyDescent="0.25">
      <c r="AG103" s="19" t="s">
        <v>165</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0.89672544080604533</v>
      </c>
      <c r="BG103" s="32">
        <v>0.84476067270375166</v>
      </c>
      <c r="BH103" s="32">
        <v>0.87279596977329976</v>
      </c>
      <c r="BI103" s="32">
        <v>0.97003745318352064</v>
      </c>
      <c r="BJ103" s="32">
        <v>0.91558441558441561</v>
      </c>
      <c r="BK103" s="32">
        <v>0.86804657179818889</v>
      </c>
      <c r="BL103" s="32">
        <v>0.91461836998706336</v>
      </c>
      <c r="BM103" s="32">
        <v>0.89750984197661221</v>
      </c>
      <c r="BN103" s="32">
        <v>0.98465171192443923</v>
      </c>
      <c r="BO103" s="32">
        <v>0.96121212121212118</v>
      </c>
      <c r="BP103" s="32">
        <v>0.98465171192443923</v>
      </c>
      <c r="BQ103" s="32">
        <v>0.99173553719008267</v>
      </c>
      <c r="BR103" s="32">
        <v>0.98465171192443923</v>
      </c>
      <c r="BS103" s="32">
        <v>0.96670630202140306</v>
      </c>
      <c r="BT103" s="32">
        <v>0.96930342384887835</v>
      </c>
      <c r="BU103" s="32">
        <v>0.97755893143511474</v>
      </c>
      <c r="BV103" s="32">
        <v>0.9717314487632509</v>
      </c>
      <c r="BW103" s="32">
        <v>0.98360655737704916</v>
      </c>
      <c r="BX103" s="32">
        <v>1</v>
      </c>
      <c r="BY103" s="32">
        <v>0.99057714958775034</v>
      </c>
      <c r="BZ103" s="32">
        <v>0.99293286219081267</v>
      </c>
      <c r="CA103" s="32">
        <v>0.98594847775175642</v>
      </c>
      <c r="CB103" s="32">
        <v>0.99180327868852458</v>
      </c>
      <c r="CC103" s="32">
        <v>0.9880856820513062</v>
      </c>
      <c r="CD103" s="32">
        <v>0.99173553719008267</v>
      </c>
      <c r="CE103" s="32">
        <v>0.97297297297297303</v>
      </c>
      <c r="CF103" s="32">
        <v>0.98939929328621912</v>
      </c>
      <c r="CG103" s="32">
        <v>0.98942420681551113</v>
      </c>
      <c r="CH103" s="32">
        <v>0.9941724941724942</v>
      </c>
      <c r="CI103" s="32">
        <v>0.9800469483568075</v>
      </c>
      <c r="CJ103" s="32">
        <v>0.98943661971830987</v>
      </c>
      <c r="CK103" s="32">
        <v>0.98674115321605682</v>
      </c>
      <c r="CL103" s="32">
        <v>0.95749704840613936</v>
      </c>
      <c r="CM103" s="32">
        <v>0.99063231850117095</v>
      </c>
      <c r="CN103" s="32">
        <v>0.98465171192443923</v>
      </c>
      <c r="CO103" s="32">
        <v>0.98701298701298701</v>
      </c>
      <c r="CP103" s="32">
        <v>0.97874852420306968</v>
      </c>
      <c r="CQ103" s="32">
        <v>0.98119858989424202</v>
      </c>
      <c r="CR103" s="32">
        <v>0.98465171192443923</v>
      </c>
      <c r="CS103" s="32">
        <v>0.98062755598092688</v>
      </c>
      <c r="CT103" s="32">
        <v>0.97520661157024791</v>
      </c>
      <c r="CU103" s="32">
        <v>0.99055489964580878</v>
      </c>
      <c r="CV103" s="32">
        <v>0.97939393939393937</v>
      </c>
      <c r="CW103" s="32">
        <v>0.98701298701298701</v>
      </c>
      <c r="CX103" s="32">
        <v>0.97756788665879579</v>
      </c>
      <c r="CY103" s="32">
        <v>0.98362573099415207</v>
      </c>
      <c r="CZ103" s="32">
        <v>0.98941176470588232</v>
      </c>
      <c r="DA103" s="32">
        <v>0.98325340285454477</v>
      </c>
      <c r="DB103" s="32">
        <v>0.96930342384887835</v>
      </c>
      <c r="DC103" s="32">
        <v>0.99173553719008267</v>
      </c>
      <c r="DD103" s="32">
        <v>0.96705882352941175</v>
      </c>
      <c r="DE103" s="32">
        <v>0.98354876615746178</v>
      </c>
      <c r="DF103" s="32">
        <v>0.98830409356725146</v>
      </c>
      <c r="DG103" s="32">
        <v>0.99176470588235299</v>
      </c>
      <c r="DH103" s="32">
        <v>0.99764982373678024</v>
      </c>
      <c r="DI103" s="32">
        <v>0.98419502484460275</v>
      </c>
      <c r="DJ103" s="32">
        <v>0.96812278630460447</v>
      </c>
      <c r="DK103" s="32">
        <v>0.99173553719008267</v>
      </c>
      <c r="DL103" s="32">
        <v>0.98707403055229137</v>
      </c>
      <c r="DM103" s="32">
        <v>0.97402597402597402</v>
      </c>
      <c r="DN103" s="32">
        <v>0.98583234946871312</v>
      </c>
      <c r="DO103" s="32">
        <v>0.98347107438016534</v>
      </c>
      <c r="DP103" s="32">
        <v>0.97166469893742624</v>
      </c>
      <c r="DQ103" s="32">
        <v>0.98027520726560802</v>
      </c>
    </row>
    <row r="104" spans="33:121" x14ac:dyDescent="0.25">
      <c r="AG104" s="19" t="s">
        <v>166</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0.9418376974524636</v>
      </c>
      <c r="BF104" s="32">
        <v>0.96165191740412981</v>
      </c>
      <c r="BG104" s="32">
        <v>0.79666160849772383</v>
      </c>
      <c r="BH104" s="32">
        <v>0.96783625730994149</v>
      </c>
      <c r="BI104" s="32">
        <v>0.94759825327510916</v>
      </c>
      <c r="BJ104" s="32">
        <v>0.9419642857142857</v>
      </c>
      <c r="BK104" s="32">
        <v>0.82648401826484019</v>
      </c>
      <c r="BL104" s="32">
        <v>0.90243902439024393</v>
      </c>
      <c r="BM104" s="32">
        <v>0.90637648069375343</v>
      </c>
      <c r="BN104" s="32">
        <v>0.97266187050359709</v>
      </c>
      <c r="BO104" s="32">
        <v>0.94227994227994227</v>
      </c>
      <c r="BP104" s="32">
        <v>0.97813411078717205</v>
      </c>
      <c r="BQ104" s="32">
        <v>0.9668587896253602</v>
      </c>
      <c r="BR104" s="32">
        <v>0.99262536873156337</v>
      </c>
      <c r="BS104" s="32">
        <v>0.95735294117647063</v>
      </c>
      <c r="BT104" s="32">
        <v>0.97492625368731567</v>
      </c>
      <c r="BU104" s="32">
        <v>0.96926275382734584</v>
      </c>
      <c r="BV104" s="32">
        <v>0.95621468926553677</v>
      </c>
      <c r="BW104" s="32">
        <v>0.97266187050359709</v>
      </c>
      <c r="BX104" s="32">
        <v>0.95924308588064044</v>
      </c>
      <c r="BY104" s="32">
        <v>0.93830703012912486</v>
      </c>
      <c r="BZ104" s="32">
        <v>0.96081277213352689</v>
      </c>
      <c r="CA104" s="32">
        <v>0.97391304347826091</v>
      </c>
      <c r="CB104" s="32">
        <v>0.97222222222222221</v>
      </c>
      <c r="CC104" s="32">
        <v>0.96191067337327263</v>
      </c>
      <c r="CD104" s="32">
        <v>0.96829971181556196</v>
      </c>
      <c r="CE104" s="32">
        <v>0.98110465116279066</v>
      </c>
      <c r="CF104" s="32">
        <v>0.9667630057803468</v>
      </c>
      <c r="CG104" s="32">
        <v>0.96666666666666667</v>
      </c>
      <c r="CH104" s="32">
        <v>0.9661764705882353</v>
      </c>
      <c r="CI104" s="32">
        <v>0.96802325581395354</v>
      </c>
      <c r="CJ104" s="32">
        <v>0.97687861271676302</v>
      </c>
      <c r="CK104" s="32">
        <v>0.97055891064918831</v>
      </c>
      <c r="CL104" s="32">
        <v>0.95601173020527863</v>
      </c>
      <c r="CM104" s="32">
        <v>0.98559077809798268</v>
      </c>
      <c r="CN104" s="32">
        <v>0.93988269794721413</v>
      </c>
      <c r="CO104" s="32">
        <v>0.95918367346938771</v>
      </c>
      <c r="CP104" s="32">
        <v>0.96279761904761907</v>
      </c>
      <c r="CQ104" s="32">
        <v>0.98535871156661792</v>
      </c>
      <c r="CR104" s="32">
        <v>0.97037037037037033</v>
      </c>
      <c r="CS104" s="32">
        <v>0.9655993686720673</v>
      </c>
      <c r="CT104" s="32">
        <v>0.94345238095238093</v>
      </c>
      <c r="CU104" s="32">
        <v>0.95784883720930236</v>
      </c>
      <c r="CV104" s="32">
        <v>0.9288824383164006</v>
      </c>
      <c r="CW104" s="32">
        <v>0.91954022988505746</v>
      </c>
      <c r="CX104" s="32">
        <v>0.94721825962910133</v>
      </c>
      <c r="CY104" s="32">
        <v>0.96627565982404695</v>
      </c>
      <c r="CZ104" s="32">
        <v>0.9544117647058824</v>
      </c>
      <c r="DA104" s="32">
        <v>0.94537565293173864</v>
      </c>
      <c r="DB104" s="32">
        <v>0.96240601503759393</v>
      </c>
      <c r="DC104" s="32">
        <v>0.92241379310344829</v>
      </c>
      <c r="DD104" s="32">
        <v>0.97341211225997049</v>
      </c>
      <c r="DE104" s="32">
        <v>0.97971014492753628</v>
      </c>
      <c r="DF104" s="32">
        <v>0.94883040935672514</v>
      </c>
      <c r="DG104" s="32">
        <v>0.97329376854599403</v>
      </c>
      <c r="DH104" s="32">
        <v>0.94362017804154308</v>
      </c>
      <c r="DI104" s="32">
        <v>0.95766948875325875</v>
      </c>
      <c r="DJ104" s="32">
        <v>0.9530102790014684</v>
      </c>
      <c r="DK104" s="32">
        <v>0.99269005847953218</v>
      </c>
      <c r="DL104" s="32">
        <v>0.96470588235294119</v>
      </c>
      <c r="DM104" s="32">
        <v>0.97360703812316718</v>
      </c>
      <c r="DN104" s="32">
        <v>0.98216939078751853</v>
      </c>
      <c r="DO104" s="32">
        <v>0.97650513950073425</v>
      </c>
      <c r="DP104" s="32">
        <v>0.98689956331877726</v>
      </c>
      <c r="DQ104" s="32">
        <v>0.97565533593773424</v>
      </c>
    </row>
    <row r="105" spans="33:121" x14ac:dyDescent="0.25">
      <c r="AG105" s="19" t="s">
        <v>167</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0.94987188386594268</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0.89915204157769224</v>
      </c>
      <c r="BF105" s="32">
        <v>0.9</v>
      </c>
      <c r="BG105" s="32">
        <v>0.77244582043343657</v>
      </c>
      <c r="BH105" s="32">
        <v>0.90981012658227844</v>
      </c>
      <c r="BI105" s="32">
        <v>0.91167192429022081</v>
      </c>
      <c r="BJ105" s="32">
        <v>0.88699690402476783</v>
      </c>
      <c r="BK105" s="32">
        <v>0.80804953560371517</v>
      </c>
      <c r="BL105" s="32">
        <v>0.84365325077399378</v>
      </c>
      <c r="BM105" s="32">
        <v>0.86180393738691596</v>
      </c>
      <c r="BN105" s="32">
        <v>0.90809968847352029</v>
      </c>
      <c r="BO105" s="32">
        <v>0.8834355828220859</v>
      </c>
      <c r="BP105" s="32">
        <v>0.91640378548895896</v>
      </c>
      <c r="BQ105" s="32">
        <v>0.94164037854889593</v>
      </c>
      <c r="BR105" s="32">
        <v>0.92438271604938271</v>
      </c>
      <c r="BS105" s="32">
        <v>0.89110429447852757</v>
      </c>
      <c r="BT105" s="32">
        <v>0.92129629629629628</v>
      </c>
      <c r="BU105" s="32">
        <v>0.9123375345939525</v>
      </c>
      <c r="BV105" s="32">
        <v>0.92476489028213171</v>
      </c>
      <c r="BW105" s="32">
        <v>0.94598765432098764</v>
      </c>
      <c r="BX105" s="32">
        <v>0.95110410094637221</v>
      </c>
      <c r="BY105" s="32">
        <v>0.94637223974763407</v>
      </c>
      <c r="BZ105" s="32">
        <v>0.9320987654320988</v>
      </c>
      <c r="CA105" s="32">
        <v>0.95524691358024694</v>
      </c>
      <c r="CB105" s="32">
        <v>0.95679012345679015</v>
      </c>
      <c r="CC105" s="32">
        <v>0.94462352682375161</v>
      </c>
      <c r="CD105" s="32">
        <v>0.99533437013996895</v>
      </c>
      <c r="CE105" s="32">
        <v>0.94478527607361962</v>
      </c>
      <c r="CF105" s="32">
        <v>0.97637795275590555</v>
      </c>
      <c r="CG105" s="32">
        <v>0.97955974842767291</v>
      </c>
      <c r="CH105" s="32">
        <v>0.97376543209876543</v>
      </c>
      <c r="CI105" s="32">
        <v>0.95993836671802768</v>
      </c>
      <c r="CJ105" s="32">
        <v>0.96450617283950613</v>
      </c>
      <c r="CK105" s="32">
        <v>0.97060961700763815</v>
      </c>
      <c r="CL105" s="32">
        <v>0.92679127725856703</v>
      </c>
      <c r="CM105" s="32">
        <v>0.96461538461538465</v>
      </c>
      <c r="CN105" s="32">
        <v>0.93533123028391163</v>
      </c>
      <c r="CO105" s="32">
        <v>0.94794952681388012</v>
      </c>
      <c r="CP105" s="32">
        <v>0.9614197530864198</v>
      </c>
      <c r="CQ105" s="32">
        <v>0.95993836671802768</v>
      </c>
      <c r="CR105" s="32">
        <v>0.95833333333333337</v>
      </c>
      <c r="CS105" s="32">
        <v>0.9506255531585035</v>
      </c>
      <c r="CT105" s="32">
        <v>0.94548286604361376</v>
      </c>
      <c r="CU105" s="32">
        <v>0.94753086419753085</v>
      </c>
      <c r="CV105" s="32">
        <v>0.9605678233438486</v>
      </c>
      <c r="CW105" s="32">
        <v>0.96214511041009465</v>
      </c>
      <c r="CX105" s="32">
        <v>0.94907407407407407</v>
      </c>
      <c r="CY105" s="32">
        <v>0.95679012345679015</v>
      </c>
      <c r="CZ105" s="32">
        <v>0.95679012345679015</v>
      </c>
      <c r="DA105" s="32">
        <v>0.95405442642610605</v>
      </c>
      <c r="DB105" s="32">
        <v>0.94548286604361376</v>
      </c>
      <c r="DC105" s="32">
        <v>0.95061728395061729</v>
      </c>
      <c r="DD105" s="32">
        <v>0.95110410094637221</v>
      </c>
      <c r="DE105" s="32">
        <v>0.95899053627760256</v>
      </c>
      <c r="DF105" s="32">
        <v>0.92592592592592593</v>
      </c>
      <c r="DG105" s="32">
        <v>0.95993836671802768</v>
      </c>
      <c r="DH105" s="32">
        <v>0.94907407407407407</v>
      </c>
      <c r="DI105" s="32">
        <v>0.94873330770517639</v>
      </c>
      <c r="DJ105" s="32">
        <v>0.93925233644859818</v>
      </c>
      <c r="DK105" s="32">
        <v>0.9614197530864198</v>
      </c>
      <c r="DL105" s="32">
        <v>0.99369085173501581</v>
      </c>
      <c r="DM105" s="32">
        <v>0.9637223974763407</v>
      </c>
      <c r="DN105" s="32">
        <v>0.96759259259259256</v>
      </c>
      <c r="DO105" s="32">
        <v>0.97839506172839508</v>
      </c>
      <c r="DP105" s="32">
        <v>0.97685185185185186</v>
      </c>
      <c r="DQ105" s="32">
        <v>0.96870354927417346</v>
      </c>
    </row>
    <row r="106" spans="33:121" x14ac:dyDescent="0.25">
      <c r="AG106" s="19" t="s">
        <v>168</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0.98190789473684215</v>
      </c>
      <c r="BG106" s="32">
        <v>0.88225255972696248</v>
      </c>
      <c r="BH106" s="32">
        <v>0.9819672131147541</v>
      </c>
      <c r="BI106" s="32">
        <v>0.9822294022617124</v>
      </c>
      <c r="BJ106" s="32">
        <v>0.96</v>
      </c>
      <c r="BK106" s="32">
        <v>0.88737201365187712</v>
      </c>
      <c r="BL106" s="32">
        <v>0.94227504244482174</v>
      </c>
      <c r="BM106" s="32">
        <v>0.94542916084813855</v>
      </c>
      <c r="BN106" s="32">
        <v>0.95269168026101136</v>
      </c>
      <c r="BO106" s="32">
        <v>0.98536585365853657</v>
      </c>
      <c r="BP106" s="32">
        <v>0.967741935483871</v>
      </c>
      <c r="BQ106" s="32">
        <v>0.9838709677419355</v>
      </c>
      <c r="BR106" s="32">
        <v>0.97464342313787644</v>
      </c>
      <c r="BS106" s="32">
        <v>0.9856459330143541</v>
      </c>
      <c r="BT106" s="32">
        <v>0.97484276729559749</v>
      </c>
      <c r="BU106" s="32">
        <v>0.97497179437045467</v>
      </c>
      <c r="BV106" s="32">
        <v>0.97899838449111465</v>
      </c>
      <c r="BW106" s="32">
        <v>0.9983974358974359</v>
      </c>
      <c r="BX106" s="32">
        <v>0.97916666666666663</v>
      </c>
      <c r="BY106" s="32">
        <v>0.98888888888888893</v>
      </c>
      <c r="BZ106" s="32">
        <v>0.98070739549839225</v>
      </c>
      <c r="CA106" s="32">
        <v>0.98231511254019288</v>
      </c>
      <c r="CB106" s="32">
        <v>0.9871589085072231</v>
      </c>
      <c r="CC106" s="32">
        <v>0.98509039892713068</v>
      </c>
      <c r="CD106" s="32">
        <v>0.95534290271132372</v>
      </c>
      <c r="CE106" s="32">
        <v>0.98245614035087714</v>
      </c>
      <c r="CF106" s="32">
        <v>0.9636650868878357</v>
      </c>
      <c r="CG106" s="32">
        <v>0.99682539682539684</v>
      </c>
      <c r="CH106" s="32">
        <v>0.96423017107309483</v>
      </c>
      <c r="CI106" s="32">
        <v>0.9889064976228209</v>
      </c>
      <c r="CJ106" s="32">
        <v>0.98273155416012559</v>
      </c>
      <c r="CK106" s="32">
        <v>0.97630824994735366</v>
      </c>
      <c r="CL106" s="32">
        <v>0.96540880503144655</v>
      </c>
      <c r="CM106" s="32">
        <v>0.97763578274760388</v>
      </c>
      <c r="CN106" s="32">
        <v>0.97634069400630918</v>
      </c>
      <c r="CO106" s="32">
        <v>0.98738170347003151</v>
      </c>
      <c r="CP106" s="32">
        <v>0.98447204968944102</v>
      </c>
      <c r="CQ106" s="32">
        <v>0.99059561128526641</v>
      </c>
      <c r="CR106" s="32">
        <v>0.9765625</v>
      </c>
      <c r="CS106" s="32">
        <v>0.97977102089001422</v>
      </c>
      <c r="CT106" s="32">
        <v>0.95133437990580849</v>
      </c>
      <c r="CU106" s="32">
        <v>0.97926634768740028</v>
      </c>
      <c r="CV106" s="32">
        <v>0.97213622291021673</v>
      </c>
      <c r="CW106" s="32">
        <v>0.98307692307692307</v>
      </c>
      <c r="CX106" s="32">
        <v>0.97352024922118385</v>
      </c>
      <c r="CY106" s="32">
        <v>0.96160000000000001</v>
      </c>
      <c r="CZ106" s="32">
        <v>0.96354992076069734</v>
      </c>
      <c r="DA106" s="32">
        <v>0.9692120062231756</v>
      </c>
      <c r="DB106" s="32">
        <v>0.9780564263322884</v>
      </c>
      <c r="DC106" s="32">
        <v>0.98153846153846158</v>
      </c>
      <c r="DD106" s="32">
        <v>0.97222222222222221</v>
      </c>
      <c r="DE106" s="32">
        <v>0.9815100154083205</v>
      </c>
      <c r="DF106" s="32">
        <v>0.97213622291021673</v>
      </c>
      <c r="DG106" s="32">
        <v>0.98024316109422494</v>
      </c>
      <c r="DH106" s="32">
        <v>0.98145285935085003</v>
      </c>
      <c r="DI106" s="32">
        <v>0.97816562412236918</v>
      </c>
      <c r="DJ106" s="32">
        <v>0.97067901234567899</v>
      </c>
      <c r="DK106" s="32">
        <v>0.9817351598173516</v>
      </c>
      <c r="DL106" s="32">
        <v>0.971830985915493</v>
      </c>
      <c r="DM106" s="32">
        <v>0.97031250000000002</v>
      </c>
      <c r="DN106" s="32">
        <v>0.98142414860681115</v>
      </c>
      <c r="DO106" s="32">
        <v>0.98926380368098155</v>
      </c>
      <c r="DP106" s="32">
        <v>0.98312883435582821</v>
      </c>
      <c r="DQ106" s="32">
        <v>0.97833920638887761</v>
      </c>
    </row>
    <row r="107" spans="33:121" x14ac:dyDescent="0.25">
      <c r="AG107" s="19" t="s">
        <v>169</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0.91105769230769229</v>
      </c>
      <c r="BG107" s="32">
        <v>0.78019323671497587</v>
      </c>
      <c r="BH107" s="32">
        <v>0.93779904306220097</v>
      </c>
      <c r="BI107" s="32">
        <v>0.98130841121495327</v>
      </c>
      <c r="BJ107" s="32">
        <v>0.88942307692307687</v>
      </c>
      <c r="BK107" s="32">
        <v>0.80676328502415462</v>
      </c>
      <c r="BL107" s="32">
        <v>0.90579710144927539</v>
      </c>
      <c r="BM107" s="32">
        <v>0.88747740667090425</v>
      </c>
      <c r="BN107" s="32">
        <v>0.95933014354066981</v>
      </c>
      <c r="BO107" s="32">
        <v>0.944578313253012</v>
      </c>
      <c r="BP107" s="32">
        <v>0.97447795823665895</v>
      </c>
      <c r="BQ107" s="32">
        <v>0.99305555555555558</v>
      </c>
      <c r="BR107" s="32">
        <v>0.98333333333333328</v>
      </c>
      <c r="BS107" s="32">
        <v>0.97108433734939759</v>
      </c>
      <c r="BT107" s="32">
        <v>0.97393364928909953</v>
      </c>
      <c r="BU107" s="32">
        <v>0.97139904150824663</v>
      </c>
      <c r="BV107" s="32">
        <v>0.91062801932367154</v>
      </c>
      <c r="BW107" s="32">
        <v>0.99310344827586206</v>
      </c>
      <c r="BX107" s="32">
        <v>0.93990384615384615</v>
      </c>
      <c r="BY107" s="32">
        <v>0.96394230769230771</v>
      </c>
      <c r="BZ107" s="32">
        <v>0.95486935866983369</v>
      </c>
      <c r="CA107" s="32">
        <v>0.97679814385150809</v>
      </c>
      <c r="CB107" s="32">
        <v>0.96420047732696901</v>
      </c>
      <c r="CC107" s="32">
        <v>0.95763508589914259</v>
      </c>
      <c r="CD107" s="32">
        <v>0.97104677060133626</v>
      </c>
      <c r="CE107" s="32">
        <v>0.95023696682464454</v>
      </c>
      <c r="CF107" s="32">
        <v>0.97327394209354123</v>
      </c>
      <c r="CG107" s="32">
        <v>0.98237885462555063</v>
      </c>
      <c r="CH107" s="32">
        <v>0.98881431767337813</v>
      </c>
      <c r="CI107" s="32">
        <v>0.98148148148148151</v>
      </c>
      <c r="CJ107" s="32">
        <v>0.99084668192219683</v>
      </c>
      <c r="CK107" s="32">
        <v>0.97686843074601837</v>
      </c>
      <c r="CL107" s="32">
        <v>0.91474654377880182</v>
      </c>
      <c r="CM107" s="32">
        <v>0.97303370786516852</v>
      </c>
      <c r="CN107" s="32">
        <v>0.94266055045871555</v>
      </c>
      <c r="CO107" s="32">
        <v>0.95302013422818788</v>
      </c>
      <c r="CP107" s="32">
        <v>0.96860986547085204</v>
      </c>
      <c r="CQ107" s="32">
        <v>0.94090909090909092</v>
      </c>
      <c r="CR107" s="32">
        <v>0.97505668934240364</v>
      </c>
      <c r="CS107" s="32">
        <v>0.95257665457903151</v>
      </c>
      <c r="CT107" s="32">
        <v>0.98639455782312924</v>
      </c>
      <c r="CU107" s="32">
        <v>0.96145124716553287</v>
      </c>
      <c r="CV107" s="32">
        <v>0.98873873873873874</v>
      </c>
      <c r="CW107" s="32">
        <v>0.9887640449438202</v>
      </c>
      <c r="CX107" s="32">
        <v>0.99319727891156462</v>
      </c>
      <c r="CY107" s="32">
        <v>0.95662100456621002</v>
      </c>
      <c r="CZ107" s="32">
        <v>0.97278911564625847</v>
      </c>
      <c r="DA107" s="32">
        <v>0.97827942682789348</v>
      </c>
      <c r="DB107" s="32">
        <v>0.95238095238095233</v>
      </c>
      <c r="DC107" s="32">
        <v>0.99564270152505452</v>
      </c>
      <c r="DD107" s="32">
        <v>0.95412844036697253</v>
      </c>
      <c r="DE107" s="32">
        <v>0.9885057471264368</v>
      </c>
      <c r="DF107" s="32">
        <v>0.97972972972972971</v>
      </c>
      <c r="DG107" s="32">
        <v>0.99111111111111116</v>
      </c>
      <c r="DH107" s="32">
        <v>0.99120879120879124</v>
      </c>
      <c r="DI107" s="32">
        <v>0.97895821049272125</v>
      </c>
      <c r="DJ107" s="32">
        <v>0.94050343249427915</v>
      </c>
      <c r="DK107" s="32">
        <v>0.98855835240274603</v>
      </c>
      <c r="DL107" s="32">
        <v>0.95890410958904104</v>
      </c>
      <c r="DM107" s="32">
        <v>0.99774266365688491</v>
      </c>
      <c r="DN107" s="32">
        <v>0.97511312217194568</v>
      </c>
      <c r="DO107" s="32">
        <v>0.98394495412844041</v>
      </c>
      <c r="DP107" s="32">
        <v>0.98222222222222222</v>
      </c>
      <c r="DQ107" s="32">
        <v>0.97528412238079409</v>
      </c>
    </row>
    <row r="108" spans="33:121" x14ac:dyDescent="0.25">
      <c r="AG108" s="19" t="s">
        <v>170</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0.92514073963129684</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0.88387370868415294</v>
      </c>
      <c r="BF108" s="32">
        <v>0.8519163763066202</v>
      </c>
      <c r="BG108" s="32">
        <v>0.72648083623693382</v>
      </c>
      <c r="BH108" s="32">
        <v>0.85763888888888884</v>
      </c>
      <c r="BI108" s="32">
        <v>0.91766723842195541</v>
      </c>
      <c r="BJ108" s="32">
        <v>0.8623693379790941</v>
      </c>
      <c r="BK108" s="32">
        <v>0.75958188153310102</v>
      </c>
      <c r="BL108" s="32">
        <v>0.82578397212543553</v>
      </c>
      <c r="BM108" s="32">
        <v>0.82877693307028977</v>
      </c>
      <c r="BN108" s="32">
        <v>0.94237288135593222</v>
      </c>
      <c r="BO108" s="32">
        <v>0.92844974446337314</v>
      </c>
      <c r="BP108" s="32">
        <v>0.95270270270270274</v>
      </c>
      <c r="BQ108" s="32">
        <v>0.97394136807817588</v>
      </c>
      <c r="BR108" s="32">
        <v>0.9595278246205734</v>
      </c>
      <c r="BS108" s="32">
        <v>0.96440677966101696</v>
      </c>
      <c r="BT108" s="32">
        <v>0.9576271186440678</v>
      </c>
      <c r="BU108" s="32">
        <v>0.95414691707512034</v>
      </c>
      <c r="BV108" s="32">
        <v>0.93664383561643838</v>
      </c>
      <c r="BW108" s="32">
        <v>0.96422764227642277</v>
      </c>
      <c r="BX108" s="32">
        <v>0.91638225255972694</v>
      </c>
      <c r="BY108" s="32">
        <v>0.93760539629005057</v>
      </c>
      <c r="BZ108" s="32">
        <v>0.94237288135593222</v>
      </c>
      <c r="CA108" s="32">
        <v>0.96204620462046209</v>
      </c>
      <c r="CB108" s="32">
        <v>0.9175084175084175</v>
      </c>
      <c r="CC108" s="32">
        <v>0.93954094717534997</v>
      </c>
      <c r="CD108" s="32">
        <v>0.96517412935323388</v>
      </c>
      <c r="CE108" s="32">
        <v>0.97315436241610742</v>
      </c>
      <c r="CF108" s="32">
        <v>0.93500000000000005</v>
      </c>
      <c r="CG108" s="32">
        <v>0.96013289036544847</v>
      </c>
      <c r="CH108" s="32">
        <v>0.97368421052631582</v>
      </c>
      <c r="CI108" s="32">
        <v>0.94585448392554994</v>
      </c>
      <c r="CJ108" s="32">
        <v>0.96499999999999997</v>
      </c>
      <c r="CK108" s="32">
        <v>0.95971429665523655</v>
      </c>
      <c r="CL108" s="32">
        <v>0.92413793103448272</v>
      </c>
      <c r="CM108" s="32">
        <v>0.96235679214402614</v>
      </c>
      <c r="CN108" s="32">
        <v>0.9538461538461539</v>
      </c>
      <c r="CO108" s="32">
        <v>0.97029702970297027</v>
      </c>
      <c r="CP108" s="32">
        <v>0.93115318416523241</v>
      </c>
      <c r="CQ108" s="32">
        <v>0.91514143094841927</v>
      </c>
      <c r="CR108" s="32">
        <v>0.94718909710391819</v>
      </c>
      <c r="CS108" s="32">
        <v>0.9434459455636004</v>
      </c>
      <c r="CT108" s="32">
        <v>0.90033783783783783</v>
      </c>
      <c r="CU108" s="32">
        <v>0.97240259740259738</v>
      </c>
      <c r="CV108" s="32">
        <v>0.90371621621621623</v>
      </c>
      <c r="CW108" s="32">
        <v>0.94049586776859506</v>
      </c>
      <c r="CX108" s="32">
        <v>0.90909090909090906</v>
      </c>
      <c r="CY108" s="32">
        <v>0.93729372937293731</v>
      </c>
      <c r="CZ108" s="32">
        <v>0.94684385382059799</v>
      </c>
      <c r="DA108" s="32">
        <v>0.93002585878709865</v>
      </c>
      <c r="DB108" s="32">
        <v>0.9078498293515358</v>
      </c>
      <c r="DC108" s="32">
        <v>0.96511627906976749</v>
      </c>
      <c r="DD108" s="32">
        <v>0.9152542372881356</v>
      </c>
      <c r="DE108" s="32">
        <v>0.9494949494949495</v>
      </c>
      <c r="DF108" s="32">
        <v>0.95302013422818788</v>
      </c>
      <c r="DG108" s="32">
        <v>0.96849087893864017</v>
      </c>
      <c r="DH108" s="32">
        <v>0.96694214876033058</v>
      </c>
      <c r="DI108" s="32">
        <v>0.94659549387593522</v>
      </c>
      <c r="DJ108" s="32">
        <v>0.87671232876712324</v>
      </c>
      <c r="DK108" s="32">
        <v>0.95262267343485618</v>
      </c>
      <c r="DL108" s="32">
        <v>0.89328743545611011</v>
      </c>
      <c r="DM108" s="32">
        <v>0.92150170648464169</v>
      </c>
      <c r="DN108" s="32">
        <v>0.93664383561643838</v>
      </c>
      <c r="DO108" s="32">
        <v>0.94763513513513509</v>
      </c>
      <c r="DP108" s="32">
        <v>0.94067796610169496</v>
      </c>
      <c r="DQ108" s="32">
        <v>0.92415444014228565</v>
      </c>
    </row>
    <row r="109" spans="33:121" x14ac:dyDescent="0.25">
      <c r="AG109" s="19" t="s">
        <v>171</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0.9497627806782365</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0.91686942425403284</v>
      </c>
      <c r="BF109" s="32">
        <v>0.92834890965732086</v>
      </c>
      <c r="BG109" s="32">
        <v>0.81072555205047314</v>
      </c>
      <c r="BH109" s="32">
        <v>0.92834890965732086</v>
      </c>
      <c r="BI109" s="32">
        <v>0.92211838006230529</v>
      </c>
      <c r="BJ109" s="32">
        <v>0.93613707165109039</v>
      </c>
      <c r="BK109" s="32">
        <v>0.82176656151419558</v>
      </c>
      <c r="BL109" s="32">
        <v>0.88785046728971961</v>
      </c>
      <c r="BM109" s="32">
        <v>0.89075655026891809</v>
      </c>
      <c r="BN109" s="32">
        <v>0.94200626959247646</v>
      </c>
      <c r="BO109" s="32">
        <v>0.92163009404388718</v>
      </c>
      <c r="BP109" s="32">
        <v>0.93260188087774298</v>
      </c>
      <c r="BQ109" s="32">
        <v>0.96551724137931039</v>
      </c>
      <c r="BR109" s="32">
        <v>0.94200626959247646</v>
      </c>
      <c r="BS109" s="32">
        <v>0.92056074766355145</v>
      </c>
      <c r="BT109" s="32">
        <v>0.93769470404984423</v>
      </c>
      <c r="BU109" s="32">
        <v>0.93743102959989844</v>
      </c>
      <c r="BV109" s="32">
        <v>0.96406250000000004</v>
      </c>
      <c r="BW109" s="32">
        <v>0.95141065830721006</v>
      </c>
      <c r="BX109" s="32">
        <v>0.93593749999999998</v>
      </c>
      <c r="BY109" s="32">
        <v>0.96250000000000002</v>
      </c>
      <c r="BZ109" s="32">
        <v>0.97031250000000002</v>
      </c>
      <c r="CA109" s="32">
        <v>0.95454545454545459</v>
      </c>
      <c r="CB109" s="32">
        <v>0.98119122257053293</v>
      </c>
      <c r="CC109" s="32">
        <v>0.95999426220331396</v>
      </c>
      <c r="CD109" s="32">
        <v>0.94435857805255019</v>
      </c>
      <c r="CE109" s="32">
        <v>0.96445131375579596</v>
      </c>
      <c r="CF109" s="32">
        <v>0.93188854489164086</v>
      </c>
      <c r="CG109" s="32">
        <v>0.9428129829984544</v>
      </c>
      <c r="CH109" s="32">
        <v>0.97832817337461297</v>
      </c>
      <c r="CI109" s="32">
        <v>0.96136012364760437</v>
      </c>
      <c r="CJ109" s="32">
        <v>0.97213622291021673</v>
      </c>
      <c r="CK109" s="32">
        <v>0.95647656280441062</v>
      </c>
      <c r="CL109" s="32">
        <v>0.92414860681114552</v>
      </c>
      <c r="CM109" s="32">
        <v>0.93663060278207111</v>
      </c>
      <c r="CN109" s="32">
        <v>0.91653786707882534</v>
      </c>
      <c r="CO109" s="32">
        <v>0.92426584234930453</v>
      </c>
      <c r="CP109" s="32">
        <v>0.96594427244582048</v>
      </c>
      <c r="CQ109" s="32">
        <v>0.95363214837712518</v>
      </c>
      <c r="CR109" s="32">
        <v>0.95826893353941267</v>
      </c>
      <c r="CS109" s="32">
        <v>0.93991832476910075</v>
      </c>
      <c r="CT109" s="32">
        <v>0.9504643962848297</v>
      </c>
      <c r="CU109" s="32">
        <v>0.95826893353941267</v>
      </c>
      <c r="CV109" s="32">
        <v>0.92569659442724461</v>
      </c>
      <c r="CW109" s="32">
        <v>0.94435857805255019</v>
      </c>
      <c r="CX109" s="32">
        <v>0.96749226006191946</v>
      </c>
      <c r="CY109" s="32">
        <v>0.97681607418856264</v>
      </c>
      <c r="CZ109" s="32">
        <v>0.96599690880989186</v>
      </c>
      <c r="DA109" s="32">
        <v>0.95558482076634454</v>
      </c>
      <c r="DB109" s="32">
        <v>0.97217928902627515</v>
      </c>
      <c r="DC109" s="32">
        <v>0.96136012364760437</v>
      </c>
      <c r="DD109" s="32">
        <v>0.93199381761978362</v>
      </c>
      <c r="DE109" s="32">
        <v>0.9412673879443586</v>
      </c>
      <c r="DF109" s="32">
        <v>0.96290571870170016</v>
      </c>
      <c r="DG109" s="32">
        <v>0.95517774343122097</v>
      </c>
      <c r="DH109" s="32">
        <v>0.96136012364760437</v>
      </c>
      <c r="DI109" s="32">
        <v>0.95517774343122086</v>
      </c>
      <c r="DJ109" s="32">
        <v>0.91962905718701704</v>
      </c>
      <c r="DK109" s="32">
        <v>0.96754250386398766</v>
      </c>
      <c r="DL109" s="32">
        <v>0.89335394126738799</v>
      </c>
      <c r="DM109" s="32">
        <v>0.92260061919504643</v>
      </c>
      <c r="DN109" s="32">
        <v>0.94117647058823528</v>
      </c>
      <c r="DO109" s="32">
        <v>0.9643962848297214</v>
      </c>
      <c r="DP109" s="32">
        <v>0.95201238390092879</v>
      </c>
      <c r="DQ109" s="32">
        <v>0.93724446583318921</v>
      </c>
    </row>
    <row r="110" spans="33:121" x14ac:dyDescent="0.25">
      <c r="AG110" s="19" t="s">
        <v>172</v>
      </c>
      <c r="AH110" s="32">
        <v>0.96026490066225167</v>
      </c>
      <c r="AI110" s="32">
        <v>1</v>
      </c>
      <c r="AJ110" s="32">
        <v>0.98645598194130923</v>
      </c>
      <c r="AK110" s="32">
        <v>0.99775280898876406</v>
      </c>
      <c r="AL110" s="32">
        <v>0.99779249448123619</v>
      </c>
      <c r="AM110" s="32">
        <v>0.99126637554585151</v>
      </c>
      <c r="AN110" s="32">
        <v>0.986784140969163</v>
      </c>
      <c r="AO110" s="32">
        <v>0.98861667179836787</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0.98902720784096421</v>
      </c>
      <c r="AX110" s="32">
        <v>0.93378995433789957</v>
      </c>
      <c r="AY110" s="32">
        <v>0.9933035714285714</v>
      </c>
      <c r="AZ110" s="32">
        <v>0.92889908256880738</v>
      </c>
      <c r="BA110" s="32">
        <v>0.95890410958904104</v>
      </c>
      <c r="BB110" s="32">
        <v>0.98654708520179368</v>
      </c>
      <c r="BC110" s="32">
        <v>0.99775784753363228</v>
      </c>
      <c r="BD110" s="32">
        <v>1</v>
      </c>
      <c r="BE110" s="32">
        <v>0.97131452152282083</v>
      </c>
      <c r="BF110" s="32">
        <v>0.9655963302752294</v>
      </c>
      <c r="BG110" s="32">
        <v>0.86073059360730597</v>
      </c>
      <c r="BH110" s="32">
        <v>0.97247706422018354</v>
      </c>
      <c r="BI110" s="32">
        <v>1</v>
      </c>
      <c r="BJ110" s="32">
        <v>0.98165137614678899</v>
      </c>
      <c r="BK110" s="32">
        <v>0.92201834862385323</v>
      </c>
      <c r="BL110" s="32">
        <v>0.96100917431192656</v>
      </c>
      <c r="BM110" s="32">
        <v>0.95192612674075527</v>
      </c>
      <c r="BN110" s="32">
        <v>0.99327354260089684</v>
      </c>
      <c r="BO110" s="32">
        <v>0.95796460176991149</v>
      </c>
      <c r="BP110" s="32">
        <v>0.99334811529933487</v>
      </c>
      <c r="BQ110" s="32">
        <v>1</v>
      </c>
      <c r="BR110" s="32">
        <v>0.98444444444444446</v>
      </c>
      <c r="BS110" s="32">
        <v>0.99333333333333329</v>
      </c>
      <c r="BT110" s="32">
        <v>0.98233995584988965</v>
      </c>
      <c r="BU110" s="32">
        <v>0.9863862847568301</v>
      </c>
      <c r="BV110" s="32">
        <v>0.96380090497737558</v>
      </c>
      <c r="BW110" s="32">
        <v>0.98901098901098905</v>
      </c>
      <c r="BX110" s="32">
        <v>0.99318181818181817</v>
      </c>
      <c r="BY110" s="32">
        <v>1</v>
      </c>
      <c r="BZ110" s="32">
        <v>0.98198198198198194</v>
      </c>
      <c r="CA110" s="32">
        <v>0.99569892473118282</v>
      </c>
      <c r="CB110" s="32">
        <v>0.97835497835497831</v>
      </c>
      <c r="CC110" s="32">
        <v>0.9860042281769037</v>
      </c>
      <c r="CD110" s="32">
        <v>0.94772727272727275</v>
      </c>
      <c r="CE110" s="32">
        <v>0.95161290322580649</v>
      </c>
      <c r="CF110" s="32">
        <v>0.98177676537585423</v>
      </c>
      <c r="CG110" s="32">
        <v>1</v>
      </c>
      <c r="CH110" s="32">
        <v>1</v>
      </c>
      <c r="CI110" s="32">
        <v>0.99542334096109841</v>
      </c>
      <c r="CJ110" s="32">
        <v>1</v>
      </c>
      <c r="CK110" s="32">
        <v>0.98236289747000449</v>
      </c>
      <c r="CL110" s="32">
        <v>0.98181818181818181</v>
      </c>
      <c r="CM110" s="32">
        <v>1</v>
      </c>
      <c r="CN110" s="32">
        <v>0.98623853211009171</v>
      </c>
      <c r="CO110" s="32">
        <v>0.98636363636363633</v>
      </c>
      <c r="CP110" s="32">
        <v>0.96136363636363631</v>
      </c>
      <c r="CQ110" s="32">
        <v>1</v>
      </c>
      <c r="CR110" s="32">
        <v>0.99773755656108598</v>
      </c>
      <c r="CS110" s="32">
        <v>0.9876459347452331</v>
      </c>
      <c r="CT110" s="32">
        <v>0.9678899082568807</v>
      </c>
      <c r="CU110" s="32">
        <v>0.9773755656108597</v>
      </c>
      <c r="CV110" s="32">
        <v>0.94724770642201839</v>
      </c>
      <c r="CW110" s="32">
        <v>0.96162528216704291</v>
      </c>
      <c r="CX110" s="32">
        <v>0.97272727272727277</v>
      </c>
      <c r="CY110" s="32">
        <v>0.99095022624434392</v>
      </c>
      <c r="CZ110" s="32">
        <v>0.97499999999999998</v>
      </c>
      <c r="DA110" s="32">
        <v>0.97040228020405983</v>
      </c>
      <c r="DB110" s="32">
        <v>0.94545454545454544</v>
      </c>
      <c r="DC110" s="32">
        <v>0.95936794582392781</v>
      </c>
      <c r="DD110" s="32">
        <v>0.95871559633027525</v>
      </c>
      <c r="DE110" s="32">
        <v>0.98853211009174313</v>
      </c>
      <c r="DF110" s="32">
        <v>0.97935779816513757</v>
      </c>
      <c r="DG110" s="32">
        <v>0.95444191343963558</v>
      </c>
      <c r="DH110" s="32">
        <v>0.96338672768878719</v>
      </c>
      <c r="DI110" s="32">
        <v>0.9641795195705789</v>
      </c>
      <c r="DJ110" s="32">
        <v>0.96621621621621623</v>
      </c>
      <c r="DK110" s="32">
        <v>0.99773755656108598</v>
      </c>
      <c r="DL110" s="32">
        <v>0.98202247191011238</v>
      </c>
      <c r="DM110" s="32">
        <v>0.99777282850779514</v>
      </c>
      <c r="DN110" s="32">
        <v>0.98645598194130923</v>
      </c>
      <c r="DO110" s="32">
        <v>1</v>
      </c>
      <c r="DP110" s="32">
        <v>0.98194130925507905</v>
      </c>
      <c r="DQ110" s="32">
        <v>0.98744948062737115</v>
      </c>
    </row>
    <row r="111" spans="33:121" x14ac:dyDescent="0.25">
      <c r="AG111" s="19" t="s">
        <v>173</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0.83354835829293528</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0.80063981704036968</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0.75395825593749133</v>
      </c>
      <c r="BF111" s="32">
        <v>0.70999301187980435</v>
      </c>
      <c r="BG111" s="32">
        <v>0.55950752393980852</v>
      </c>
      <c r="BH111" s="32">
        <v>0.71971830985915497</v>
      </c>
      <c r="BI111" s="32">
        <v>0.72861952861952861</v>
      </c>
      <c r="BJ111" s="32">
        <v>0.69365721997300944</v>
      </c>
      <c r="BK111" s="32">
        <v>0.56898907103825136</v>
      </c>
      <c r="BL111" s="32">
        <v>0.62975543478260865</v>
      </c>
      <c r="BM111" s="32">
        <v>0.6586057285845951</v>
      </c>
      <c r="BN111" s="32">
        <v>0.78382053025152953</v>
      </c>
      <c r="BO111" s="32">
        <v>0.69972826086956519</v>
      </c>
      <c r="BP111" s="32">
        <v>0.78224687933425796</v>
      </c>
      <c r="BQ111" s="32">
        <v>0.78888153540701522</v>
      </c>
      <c r="BR111" s="32">
        <v>0.80515191545574638</v>
      </c>
      <c r="BS111" s="32">
        <v>0.72029372496662214</v>
      </c>
      <c r="BT111" s="32">
        <v>0.77434210526315794</v>
      </c>
      <c r="BU111" s="32">
        <v>0.76492356450684196</v>
      </c>
      <c r="BV111" s="32">
        <v>0.84002722940776042</v>
      </c>
      <c r="BW111" s="32">
        <v>0.84144736842105261</v>
      </c>
      <c r="BX111" s="32">
        <v>0.81919332406119616</v>
      </c>
      <c r="BY111" s="32">
        <v>0.82990033222591364</v>
      </c>
      <c r="BZ111" s="32">
        <v>0.8638157894736842</v>
      </c>
      <c r="CA111" s="32">
        <v>0.84407894736842104</v>
      </c>
      <c r="CB111" s="32">
        <v>0.86811023622047245</v>
      </c>
      <c r="CC111" s="32">
        <v>0.84379617531121442</v>
      </c>
      <c r="CD111" s="32">
        <v>0.8171312032630863</v>
      </c>
      <c r="CE111" s="32">
        <v>0.88157019294743844</v>
      </c>
      <c r="CF111" s="32">
        <v>0.80413793103448272</v>
      </c>
      <c r="CG111" s="32">
        <v>0.81549573210768223</v>
      </c>
      <c r="CH111" s="32">
        <v>0.85592105263157892</v>
      </c>
      <c r="CI111" s="32">
        <v>0.87997347480106103</v>
      </c>
      <c r="CJ111" s="32">
        <v>0.86947923533289384</v>
      </c>
      <c r="CK111" s="32">
        <v>0.84624411744546058</v>
      </c>
      <c r="CL111" s="32">
        <v>0.85122282608695654</v>
      </c>
      <c r="CM111" s="32">
        <v>0.86644951140065152</v>
      </c>
      <c r="CN111" s="32">
        <v>0.85087108013937285</v>
      </c>
      <c r="CO111" s="32">
        <v>0.84816753926701571</v>
      </c>
      <c r="CP111" s="32">
        <v>0.86136662286465182</v>
      </c>
      <c r="CQ111" s="32">
        <v>0.86862745098039218</v>
      </c>
      <c r="CR111" s="32">
        <v>0.85695708712613783</v>
      </c>
      <c r="CS111" s="32">
        <v>0.85766601683788257</v>
      </c>
      <c r="CT111" s="32">
        <v>0.86484641638225257</v>
      </c>
      <c r="CU111" s="32">
        <v>0.86840390879478824</v>
      </c>
      <c r="CV111" s="32">
        <v>0.85881542699724522</v>
      </c>
      <c r="CW111" s="32">
        <v>0.85920104780615592</v>
      </c>
      <c r="CX111" s="32">
        <v>0.87997390737116765</v>
      </c>
      <c r="CY111" s="32">
        <v>0.88112344872632264</v>
      </c>
      <c r="CZ111" s="32">
        <v>0.90398432397126061</v>
      </c>
      <c r="DA111" s="32">
        <v>0.87376406857845612</v>
      </c>
      <c r="DB111" s="32">
        <v>0.88686868686868692</v>
      </c>
      <c r="DC111" s="32">
        <v>0.9028049575994781</v>
      </c>
      <c r="DD111" s="32">
        <v>0.87621023513139695</v>
      </c>
      <c r="DE111" s="32">
        <v>0.87657597876575977</v>
      </c>
      <c r="DF111" s="32">
        <v>0.91118421052631582</v>
      </c>
      <c r="DG111" s="32">
        <v>0.9069616135328562</v>
      </c>
      <c r="DH111" s="32">
        <v>0.91753926701570676</v>
      </c>
      <c r="DI111" s="32">
        <v>0.89687784992002872</v>
      </c>
      <c r="DJ111" s="32">
        <v>0.86519114688128773</v>
      </c>
      <c r="DK111" s="32">
        <v>0.91748526522593321</v>
      </c>
      <c r="DL111" s="32">
        <v>0.85743519781718969</v>
      </c>
      <c r="DM111" s="32">
        <v>0.85284499672988878</v>
      </c>
      <c r="DN111" s="32">
        <v>0.89617131732641142</v>
      </c>
      <c r="DO111" s="32">
        <v>0.91361256544502623</v>
      </c>
      <c r="DP111" s="32">
        <v>0.90255068672334859</v>
      </c>
      <c r="DQ111" s="32">
        <v>0.88647016802129797</v>
      </c>
    </row>
    <row r="112" spans="33:121" x14ac:dyDescent="0.25">
      <c r="AG112" s="19" t="s">
        <v>174</v>
      </c>
      <c r="AH112" s="32">
        <v>0.9920844327176781</v>
      </c>
      <c r="AI112" s="32">
        <v>1</v>
      </c>
      <c r="AJ112" s="32">
        <v>0.98153034300791553</v>
      </c>
      <c r="AK112" s="32">
        <v>0.97889182058047497</v>
      </c>
      <c r="AL112" s="32">
        <v>0.98944591029023743</v>
      </c>
      <c r="AM112" s="32">
        <v>0.99477806788511747</v>
      </c>
      <c r="AN112" s="32">
        <v>1</v>
      </c>
      <c r="AO112" s="32">
        <v>0.99096151064020332</v>
      </c>
      <c r="AP112" s="32">
        <v>1</v>
      </c>
      <c r="AQ112" s="32">
        <v>0.9762532981530343</v>
      </c>
      <c r="AR112" s="32">
        <v>0.99736147757255933</v>
      </c>
      <c r="AS112" s="32">
        <v>0.99736147757255933</v>
      </c>
      <c r="AT112" s="32">
        <v>1</v>
      </c>
      <c r="AU112" s="32">
        <v>1</v>
      </c>
      <c r="AV112" s="32">
        <v>1</v>
      </c>
      <c r="AW112" s="32">
        <v>0.99585375047116464</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0.98228420655861282</v>
      </c>
      <c r="BF112" s="32">
        <v>0.99472295514511877</v>
      </c>
      <c r="BG112" s="32">
        <v>0.9287598944591029</v>
      </c>
      <c r="BH112" s="32">
        <v>0.99736147757255933</v>
      </c>
      <c r="BI112" s="32" t="e">
        <v>#NUM!</v>
      </c>
      <c r="BJ112" s="32">
        <v>0.98153034300791553</v>
      </c>
      <c r="BK112" s="32">
        <v>0.91556728232189977</v>
      </c>
      <c r="BL112" s="32">
        <v>0.9525065963060686</v>
      </c>
      <c r="BM112" s="32" t="e">
        <v>#NUM!</v>
      </c>
      <c r="BN112" s="32" t="e">
        <v>#NUM!</v>
      </c>
      <c r="BO112" s="32" t="e">
        <v>#NUM!</v>
      </c>
      <c r="BP112" s="32" t="e">
        <v>#NUM!</v>
      </c>
      <c r="BQ112" s="32" t="e">
        <v>#NUM!</v>
      </c>
      <c r="BR112" s="32" t="e">
        <v>#NUM!</v>
      </c>
      <c r="BS112" s="32" t="e">
        <v>#NUM!</v>
      </c>
      <c r="BT112" s="32" t="e">
        <v>#NUM!</v>
      </c>
      <c r="BU112" s="32" t="e">
        <v>#NUM!</v>
      </c>
      <c r="BV112" s="32">
        <v>0.99484536082474229</v>
      </c>
      <c r="BW112" s="32">
        <v>1</v>
      </c>
      <c r="BX112" s="32">
        <v>0.97900262467191601</v>
      </c>
      <c r="BY112" s="32">
        <v>0.98680738786279687</v>
      </c>
      <c r="BZ112" s="32">
        <v>0.99739583333333337</v>
      </c>
      <c r="CA112" s="32">
        <v>1</v>
      </c>
      <c r="CB112" s="32">
        <v>0.99738903394255873</v>
      </c>
      <c r="CC112" s="32">
        <v>0.99363432009076391</v>
      </c>
      <c r="CD112" s="32">
        <v>1</v>
      </c>
      <c r="CE112" s="32">
        <v>0.98944591029023743</v>
      </c>
      <c r="CF112" s="32">
        <v>1</v>
      </c>
      <c r="CG112" s="32">
        <v>1</v>
      </c>
      <c r="CH112" s="32">
        <v>0.99473684210526314</v>
      </c>
      <c r="CI112" s="32">
        <v>1</v>
      </c>
      <c r="CJ112" s="32">
        <v>0.99477806788511747</v>
      </c>
      <c r="CK112" s="32">
        <v>0.99699440289723118</v>
      </c>
      <c r="CL112" s="32">
        <v>1</v>
      </c>
      <c r="CM112" s="32">
        <v>1</v>
      </c>
      <c r="CN112" s="32">
        <v>0.98944591029023743</v>
      </c>
      <c r="CO112" s="32">
        <v>1</v>
      </c>
      <c r="CP112" s="32">
        <v>0.99212598425196852</v>
      </c>
      <c r="CQ112" s="32">
        <v>1</v>
      </c>
      <c r="CR112" s="32">
        <v>1</v>
      </c>
      <c r="CS112" s="32">
        <v>0.99736741350602942</v>
      </c>
      <c r="CT112" s="32">
        <v>0.99516908212560384</v>
      </c>
      <c r="CU112" s="32">
        <v>1</v>
      </c>
      <c r="CV112" s="32">
        <v>0.99521531100478466</v>
      </c>
      <c r="CW112" s="32">
        <v>1</v>
      </c>
      <c r="CX112" s="32">
        <v>0.99033816425120769</v>
      </c>
      <c r="CY112" s="32">
        <v>1</v>
      </c>
      <c r="CZ112" s="32">
        <v>0.98989898989898994</v>
      </c>
      <c r="DA112" s="32">
        <v>0.99580307818294078</v>
      </c>
      <c r="DB112" s="32">
        <v>1</v>
      </c>
      <c r="DC112" s="32">
        <v>0.99516908212560384</v>
      </c>
      <c r="DD112" s="32">
        <v>0.99282296650717705</v>
      </c>
      <c r="DE112" s="32">
        <v>1</v>
      </c>
      <c r="DF112" s="32">
        <v>1</v>
      </c>
      <c r="DG112" s="32">
        <v>1</v>
      </c>
      <c r="DH112" s="32">
        <v>1</v>
      </c>
      <c r="DI112" s="32">
        <v>0.99828457837611151</v>
      </c>
      <c r="DJ112" s="32">
        <v>1</v>
      </c>
      <c r="DK112" s="32">
        <v>0.965034965034965</v>
      </c>
      <c r="DL112" s="32">
        <v>0.93333333333333335</v>
      </c>
      <c r="DM112" s="32">
        <v>0.94927536231884058</v>
      </c>
      <c r="DN112" s="32">
        <v>0.96642685851318944</v>
      </c>
      <c r="DO112" s="32">
        <v>0.96713615023474175</v>
      </c>
      <c r="DP112" s="32">
        <v>1</v>
      </c>
      <c r="DQ112" s="32">
        <v>0.96874380991929587</v>
      </c>
    </row>
    <row r="113" spans="33:121" x14ac:dyDescent="0.25">
      <c r="AG113" s="19" t="s">
        <v>175</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0.98198314373693485</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0.97465175153441996</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0.9394148020654044</v>
      </c>
      <c r="BF113" s="32">
        <v>0.97493734335839599</v>
      </c>
      <c r="BG113" s="32">
        <v>0.87228915662650608</v>
      </c>
      <c r="BH113" s="32">
        <v>0.98309178743961356</v>
      </c>
      <c r="BI113" s="32">
        <v>0.98984771573604058</v>
      </c>
      <c r="BJ113" s="32">
        <v>0.97493734335839599</v>
      </c>
      <c r="BK113" s="32">
        <v>0.81927710843373491</v>
      </c>
      <c r="BL113" s="32">
        <v>0.96411483253588515</v>
      </c>
      <c r="BM113" s="32">
        <v>0.93978504106979599</v>
      </c>
      <c r="BN113" s="32">
        <v>0.97536945812807885</v>
      </c>
      <c r="BO113" s="32">
        <v>0.99242424242424243</v>
      </c>
      <c r="BP113" s="32">
        <v>0.97536945812807885</v>
      </c>
      <c r="BQ113" s="32">
        <v>0.93516209476309231</v>
      </c>
      <c r="BR113" s="32">
        <v>0.99242424242424243</v>
      </c>
      <c r="BS113" s="32">
        <v>0.99242424242424243</v>
      </c>
      <c r="BT113" s="32">
        <v>0.99242424242424243</v>
      </c>
      <c r="BU113" s="32">
        <v>0.97937114010231707</v>
      </c>
      <c r="BV113" s="32">
        <v>0.97073170731707314</v>
      </c>
      <c r="BW113" s="32">
        <v>0.95959595959595956</v>
      </c>
      <c r="BX113" s="32">
        <v>0.97073170731707314</v>
      </c>
      <c r="BY113" s="32">
        <v>0.90731707317073174</v>
      </c>
      <c r="BZ113" s="32">
        <v>0.90731707317073174</v>
      </c>
      <c r="CA113" s="32">
        <v>0.91198044009779955</v>
      </c>
      <c r="CB113" s="32">
        <v>0.91198044009779955</v>
      </c>
      <c r="CC113" s="32">
        <v>0.9342363429667383</v>
      </c>
      <c r="CD113" s="32">
        <v>0.96341463414634143</v>
      </c>
      <c r="CE113" s="32">
        <v>0.90731707317073174</v>
      </c>
      <c r="CF113" s="32">
        <v>0.96341463414634143</v>
      </c>
      <c r="CG113" s="32">
        <v>0.91463414634146345</v>
      </c>
      <c r="CH113" s="32">
        <v>0.93658536585365859</v>
      </c>
      <c r="CI113" s="32">
        <v>0.92439024390243907</v>
      </c>
      <c r="CJ113" s="32">
        <v>0.92439024390243907</v>
      </c>
      <c r="CK113" s="32">
        <v>0.93344947735191641</v>
      </c>
      <c r="CL113" s="32">
        <v>0.93414634146341469</v>
      </c>
      <c r="CM113" s="32">
        <v>0.91463414634146345</v>
      </c>
      <c r="CN113" s="32">
        <v>0.93414634146341469</v>
      </c>
      <c r="CO113" s="32">
        <v>0.93917274939172746</v>
      </c>
      <c r="CP113" s="32">
        <v>0.93414634146341469</v>
      </c>
      <c r="CQ113" s="32">
        <v>0.92439024390243907</v>
      </c>
      <c r="CR113" s="32">
        <v>0.93414634146341469</v>
      </c>
      <c r="CS113" s="32">
        <v>0.93068321506989837</v>
      </c>
      <c r="CT113" s="32">
        <v>0.95261845386533661</v>
      </c>
      <c r="CU113" s="32">
        <v>0.93917274939172746</v>
      </c>
      <c r="CV113" s="32">
        <v>0.95261845386533661</v>
      </c>
      <c r="CW113" s="32">
        <v>0.91811414392059554</v>
      </c>
      <c r="CX113" s="32">
        <v>0.95261845386533661</v>
      </c>
      <c r="CY113" s="32">
        <v>0.96049382716049381</v>
      </c>
      <c r="CZ113" s="32">
        <v>0.95037220843672454</v>
      </c>
      <c r="DA113" s="32">
        <v>0.94657261292936445</v>
      </c>
      <c r="DB113" s="32">
        <v>0.91089108910891092</v>
      </c>
      <c r="DC113" s="32">
        <v>0.91811414392059554</v>
      </c>
      <c r="DD113" s="32">
        <v>0.91089108910891092</v>
      </c>
      <c r="DE113" s="32">
        <v>0.90441176470588236</v>
      </c>
      <c r="DF113" s="32">
        <v>0.9133663366336634</v>
      </c>
      <c r="DG113" s="32">
        <v>0.97236180904522618</v>
      </c>
      <c r="DH113" s="32">
        <v>0.95760598503740646</v>
      </c>
      <c r="DI113" s="32">
        <v>0.92680603108008508</v>
      </c>
      <c r="DJ113" s="32">
        <v>0.92233009708737868</v>
      </c>
      <c r="DK113" s="32">
        <v>0.90441176470588236</v>
      </c>
      <c r="DL113" s="32">
        <v>0.96359223300970875</v>
      </c>
      <c r="DM113" s="32">
        <v>0.93781094527363185</v>
      </c>
      <c r="DN113" s="32">
        <v>0.96585365853658534</v>
      </c>
      <c r="DO113" s="32">
        <v>0.90441176470588236</v>
      </c>
      <c r="DP113" s="32">
        <v>0.9240196078431373</v>
      </c>
      <c r="DQ113" s="32">
        <v>0.93177572445174384</v>
      </c>
    </row>
    <row r="114" spans="33:121" x14ac:dyDescent="0.25">
      <c r="AG114" s="19" t="s">
        <v>176</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0.97056712132089018</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0.97774587221823406</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0.97379755922469491</v>
      </c>
      <c r="BF114" s="32">
        <v>0.95979899497487442</v>
      </c>
      <c r="BG114" s="32">
        <v>0.92713567839195976</v>
      </c>
      <c r="BH114" s="32">
        <v>0.93718592964824121</v>
      </c>
      <c r="BI114" s="32">
        <v>0.98762376237623761</v>
      </c>
      <c r="BJ114" s="32">
        <v>0.95959595959595956</v>
      </c>
      <c r="BK114" s="32">
        <v>0.85678391959798994</v>
      </c>
      <c r="BL114" s="32">
        <v>0.93939393939393945</v>
      </c>
      <c r="BM114" s="32">
        <v>0.93821688342560017</v>
      </c>
      <c r="BN114" s="32">
        <v>0.97989949748743721</v>
      </c>
      <c r="BO114" s="32">
        <v>0.97029702970297027</v>
      </c>
      <c r="BP114" s="32">
        <v>0.98492462311557794</v>
      </c>
      <c r="BQ114" s="32">
        <v>0.99246231155778897</v>
      </c>
      <c r="BR114" s="32">
        <v>0.98267326732673266</v>
      </c>
      <c r="BS114" s="32">
        <v>0.98759305210918114</v>
      </c>
      <c r="BT114" s="32">
        <v>1</v>
      </c>
      <c r="BU114" s="32">
        <v>0.98540711161424122</v>
      </c>
      <c r="BV114" s="32">
        <v>0.98529411764705888</v>
      </c>
      <c r="BW114" s="32" t="e">
        <v>#NUM!</v>
      </c>
      <c r="BX114" s="32">
        <v>0.99515738498789341</v>
      </c>
      <c r="BY114" s="32">
        <v>1</v>
      </c>
      <c r="BZ114" s="32">
        <v>0.98284313725490191</v>
      </c>
      <c r="CA114" s="32">
        <v>1</v>
      </c>
      <c r="CB114" s="32" t="e">
        <v>#NUM!</v>
      </c>
      <c r="CC114" s="32" t="e">
        <v>#NUM!</v>
      </c>
      <c r="CD114" s="32">
        <v>0.94607843137254899</v>
      </c>
      <c r="CE114" s="32">
        <v>1</v>
      </c>
      <c r="CF114" s="32">
        <v>0.98536585365853657</v>
      </c>
      <c r="CG114" s="32">
        <v>0.98536585365853657</v>
      </c>
      <c r="CH114" s="32">
        <v>0.96867469879518076</v>
      </c>
      <c r="CI114" s="32">
        <v>0.99287410926365793</v>
      </c>
      <c r="CJ114" s="32">
        <v>0.94536817102137771</v>
      </c>
      <c r="CK114" s="32">
        <v>0.97481815968140562</v>
      </c>
      <c r="CL114" s="32">
        <v>0.98780487804878048</v>
      </c>
      <c r="CM114" s="32">
        <v>0.98554216867469879</v>
      </c>
      <c r="CN114" s="32">
        <v>0.99024390243902438</v>
      </c>
      <c r="CO114" s="32">
        <v>0.97560975609756095</v>
      </c>
      <c r="CP114" s="32">
        <v>0.98313253012048196</v>
      </c>
      <c r="CQ114" s="32">
        <v>1</v>
      </c>
      <c r="CR114" s="32" t="e">
        <v>#NUM!</v>
      </c>
      <c r="CS114" s="32" t="e">
        <v>#NUM!</v>
      </c>
      <c r="CT114" s="32">
        <v>0.97317073170731705</v>
      </c>
      <c r="CU114" s="32">
        <v>0.99518072289156623</v>
      </c>
      <c r="CV114" s="32">
        <v>0.98780487804878048</v>
      </c>
      <c r="CW114" s="32">
        <v>0.98292682926829267</v>
      </c>
      <c r="CX114" s="32">
        <v>0.99294117647058822</v>
      </c>
      <c r="CY114" s="32">
        <v>1</v>
      </c>
      <c r="CZ114" s="32">
        <v>0.99285714285714288</v>
      </c>
      <c r="DA114" s="32">
        <v>0.98926878303481247</v>
      </c>
      <c r="DB114" s="32">
        <v>0.98072289156626502</v>
      </c>
      <c r="DC114" s="32">
        <v>0.98554216867469879</v>
      </c>
      <c r="DD114" s="32">
        <v>0.98798076923076927</v>
      </c>
      <c r="DE114" s="32">
        <v>0.99761904761904763</v>
      </c>
      <c r="DF114" s="32">
        <v>0.98554216867469879</v>
      </c>
      <c r="DG114" s="32">
        <v>0.99518072289156623</v>
      </c>
      <c r="DH114" s="32">
        <v>0.99759036144578317</v>
      </c>
      <c r="DI114" s="32">
        <v>0.99002544715754703</v>
      </c>
      <c r="DJ114" s="32">
        <v>0.94352941176470584</v>
      </c>
      <c r="DK114" s="32">
        <v>0.9882352941176471</v>
      </c>
      <c r="DL114" s="32">
        <v>0.95058823529411762</v>
      </c>
      <c r="DM114" s="32">
        <v>0.99043062200956933</v>
      </c>
      <c r="DN114" s="32">
        <v>0.99047619047619051</v>
      </c>
      <c r="DO114" s="32">
        <v>1</v>
      </c>
      <c r="DP114" s="32">
        <v>0.9882352941176471</v>
      </c>
      <c r="DQ114" s="32">
        <v>0.97878500682569669</v>
      </c>
    </row>
    <row r="115" spans="33:121" x14ac:dyDescent="0.25">
      <c r="AG115" s="19" t="s">
        <v>177</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0.9110161116479516</v>
      </c>
      <c r="BF115" s="32">
        <v>0.84053156146179397</v>
      </c>
      <c r="BG115" s="32">
        <v>0.75474956822107087</v>
      </c>
      <c r="BH115" s="32">
        <v>0.87646076794657768</v>
      </c>
      <c r="BI115" s="32">
        <v>0.88480801335559267</v>
      </c>
      <c r="BJ115" s="32">
        <v>0.82558139534883723</v>
      </c>
      <c r="BK115" s="32">
        <v>0.78756476683937826</v>
      </c>
      <c r="BL115" s="32">
        <v>0.85789473684210527</v>
      </c>
      <c r="BM115" s="32">
        <v>0.83251297285933656</v>
      </c>
      <c r="BN115" s="32">
        <v>0.89666666666666661</v>
      </c>
      <c r="BO115" s="32">
        <v>0.845514950166113</v>
      </c>
      <c r="BP115" s="32">
        <v>0.94499999999999995</v>
      </c>
      <c r="BQ115" s="32">
        <v>0.92822966507177029</v>
      </c>
      <c r="BR115" s="32">
        <v>0.89900662251655628</v>
      </c>
      <c r="BS115" s="32">
        <v>0.86833333333333329</v>
      </c>
      <c r="BT115" s="32">
        <v>0.90397350993377479</v>
      </c>
      <c r="BU115" s="32">
        <v>0.89810353538403054</v>
      </c>
      <c r="BV115" s="32">
        <v>0.84514003294892914</v>
      </c>
      <c r="BW115" s="32">
        <v>0.92659053833605221</v>
      </c>
      <c r="BX115" s="32">
        <v>0.81757877280265345</v>
      </c>
      <c r="BY115" s="32">
        <v>0.85148514851485146</v>
      </c>
      <c r="BZ115" s="32">
        <v>0.91118421052631582</v>
      </c>
      <c r="CA115" s="32">
        <v>0.88907014681892338</v>
      </c>
      <c r="CB115" s="32">
        <v>0.90231788079470199</v>
      </c>
      <c r="CC115" s="32">
        <v>0.87762381867748973</v>
      </c>
      <c r="CD115" s="32">
        <v>0.82305194805194803</v>
      </c>
      <c r="CE115" s="32">
        <v>0.88943089430894307</v>
      </c>
      <c r="CF115" s="32">
        <v>0.80687397708674302</v>
      </c>
      <c r="CG115" s="32">
        <v>0.81996726677577736</v>
      </c>
      <c r="CH115" s="32">
        <v>0.86807817589576552</v>
      </c>
      <c r="CI115" s="32">
        <v>0.88511326860841422</v>
      </c>
      <c r="CJ115" s="32">
        <v>0.87844408427876819</v>
      </c>
      <c r="CK115" s="32">
        <v>0.85299423071519431</v>
      </c>
      <c r="CL115" s="32">
        <v>0.88511326860841422</v>
      </c>
      <c r="CM115" s="32">
        <v>0.85598705501618122</v>
      </c>
      <c r="CN115" s="32">
        <v>0.88580750407830344</v>
      </c>
      <c r="CO115" s="32">
        <v>0.86850649350649356</v>
      </c>
      <c r="CP115" s="32">
        <v>0.89822294022617122</v>
      </c>
      <c r="CQ115" s="32">
        <v>0.85876623376623373</v>
      </c>
      <c r="CR115" s="32">
        <v>0.90129449838187703</v>
      </c>
      <c r="CS115" s="32">
        <v>0.8790997133690962</v>
      </c>
      <c r="CT115" s="32">
        <v>0.87581699346405228</v>
      </c>
      <c r="CU115" s="32">
        <v>0.88709677419354838</v>
      </c>
      <c r="CV115" s="32">
        <v>0.81014729950900166</v>
      </c>
      <c r="CW115" s="32">
        <v>0.84853420195439744</v>
      </c>
      <c r="CX115" s="32">
        <v>0.87438825448613378</v>
      </c>
      <c r="CY115" s="32">
        <v>0.85137318255250405</v>
      </c>
      <c r="CZ115" s="32">
        <v>0.88130081300813012</v>
      </c>
      <c r="DA115" s="32">
        <v>0.86123678845253815</v>
      </c>
      <c r="DB115" s="32">
        <v>0.8928571428571429</v>
      </c>
      <c r="DC115" s="32">
        <v>0.89087947882736152</v>
      </c>
      <c r="DD115" s="32">
        <v>0.90746753246753242</v>
      </c>
      <c r="DE115" s="32">
        <v>0.89303079416531606</v>
      </c>
      <c r="DF115" s="32">
        <v>0.88636363636363635</v>
      </c>
      <c r="DG115" s="32">
        <v>0.8928571428571429</v>
      </c>
      <c r="DH115" s="32">
        <v>0.90437601296596437</v>
      </c>
      <c r="DI115" s="32">
        <v>0.89540453435772804</v>
      </c>
      <c r="DJ115" s="32">
        <v>0.84789644012944987</v>
      </c>
      <c r="DK115" s="32">
        <v>0.9110032362459547</v>
      </c>
      <c r="DL115" s="32">
        <v>0.84253246753246758</v>
      </c>
      <c r="DM115" s="32">
        <v>0.84789644012944987</v>
      </c>
      <c r="DN115" s="32">
        <v>0.89320388349514568</v>
      </c>
      <c r="DO115" s="32">
        <v>0.89593495934959344</v>
      </c>
      <c r="DP115" s="32">
        <v>0.87928221859706357</v>
      </c>
      <c r="DQ115" s="32">
        <v>0.87396423506844645</v>
      </c>
    </row>
    <row r="116" spans="33:121" x14ac:dyDescent="0.25">
      <c r="AG116" s="19" t="s">
        <v>178</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0.84993359893758302</v>
      </c>
      <c r="BG116" s="32">
        <v>0.7596281540504648</v>
      </c>
      <c r="BH116" s="32">
        <v>0.85391766268260294</v>
      </c>
      <c r="BI116" s="32">
        <v>0.86985391766268261</v>
      </c>
      <c r="BJ116" s="32">
        <v>0.8605577689243028</v>
      </c>
      <c r="BK116" s="32">
        <v>0.74900398406374502</v>
      </c>
      <c r="BL116" s="32">
        <v>0.79946879150066397</v>
      </c>
      <c r="BM116" s="32">
        <v>0.82033769683172075</v>
      </c>
      <c r="BN116" s="32">
        <v>0.88844621513944222</v>
      </c>
      <c r="BO116" s="32">
        <v>0.86188579017264277</v>
      </c>
      <c r="BP116" s="32">
        <v>0.90703851261620183</v>
      </c>
      <c r="BQ116" s="32">
        <v>0.91766268260292161</v>
      </c>
      <c r="BR116" s="32">
        <v>0.91766268260292161</v>
      </c>
      <c r="BS116" s="32">
        <v>0.90039840637450197</v>
      </c>
      <c r="BT116" s="32">
        <v>0.90305444887118191</v>
      </c>
      <c r="BU116" s="32">
        <v>0.89944981976854488</v>
      </c>
      <c r="BV116" s="32">
        <v>0.91102257636122175</v>
      </c>
      <c r="BW116" s="32">
        <v>0.92430278884462147</v>
      </c>
      <c r="BX116" s="32">
        <v>0.90438247011952189</v>
      </c>
      <c r="BY116" s="32">
        <v>0.89243027888446214</v>
      </c>
      <c r="BZ116" s="32">
        <v>0.95484727755644094</v>
      </c>
      <c r="CA116" s="32">
        <v>0.94422310756972117</v>
      </c>
      <c r="CB116" s="32">
        <v>0.93891102257636128</v>
      </c>
      <c r="CC116" s="32">
        <v>0.92430278884462158</v>
      </c>
      <c r="CD116" s="32">
        <v>0.94953519256308105</v>
      </c>
      <c r="CE116" s="32">
        <v>0.89774236387782202</v>
      </c>
      <c r="CF116" s="32">
        <v>0.92961487383798136</v>
      </c>
      <c r="CG116" s="32">
        <v>0.92430278884462147</v>
      </c>
      <c r="CH116" s="32">
        <v>0.94820717131474108</v>
      </c>
      <c r="CI116" s="32">
        <v>0.9229747675962815</v>
      </c>
      <c r="CJ116" s="32">
        <v>0.9375830013280213</v>
      </c>
      <c r="CK116" s="32">
        <v>0.92999430848036424</v>
      </c>
      <c r="CL116" s="32">
        <v>0.91500664010624166</v>
      </c>
      <c r="CM116" s="32">
        <v>0.91633466135458164</v>
      </c>
      <c r="CN116" s="32">
        <v>0.92961487383798136</v>
      </c>
      <c r="CO116" s="32">
        <v>0.90703851261620183</v>
      </c>
      <c r="CP116" s="32">
        <v>0.93625498007968122</v>
      </c>
      <c r="CQ116" s="32">
        <v>0.92828685258964139</v>
      </c>
      <c r="CR116" s="32">
        <v>0.91766268260292161</v>
      </c>
      <c r="CS116" s="32">
        <v>0.92145702902675009</v>
      </c>
      <c r="CT116" s="32">
        <v>0.90571049136786186</v>
      </c>
      <c r="CU116" s="32">
        <v>0.90438247011952189</v>
      </c>
      <c r="CV116" s="32">
        <v>0.899070385126162</v>
      </c>
      <c r="CW116" s="32">
        <v>0.89243027888446214</v>
      </c>
      <c r="CX116" s="32">
        <v>0.91102257636122175</v>
      </c>
      <c r="CY116" s="32">
        <v>0.91500664010624166</v>
      </c>
      <c r="CZ116" s="32">
        <v>0.899070385126162</v>
      </c>
      <c r="DA116" s="32">
        <v>0.90381331815594756</v>
      </c>
      <c r="DB116" s="32">
        <v>0.89243027888446214</v>
      </c>
      <c r="DC116" s="32">
        <v>0.93625498007968122</v>
      </c>
      <c r="DD116" s="32">
        <v>0.89243027888446214</v>
      </c>
      <c r="DE116" s="32">
        <v>0.91500664010624166</v>
      </c>
      <c r="DF116" s="32">
        <v>0.93492695883134125</v>
      </c>
      <c r="DG116" s="32">
        <v>0.94953519256308105</v>
      </c>
      <c r="DH116" s="32">
        <v>0.93891102257636128</v>
      </c>
      <c r="DI116" s="32">
        <v>0.92278505027509017</v>
      </c>
      <c r="DJ116" s="32">
        <v>0.90039840637450197</v>
      </c>
      <c r="DK116" s="32">
        <v>0.92961487383798136</v>
      </c>
      <c r="DL116" s="32">
        <v>0.899070385126162</v>
      </c>
      <c r="DM116" s="32">
        <v>0.90438247011952189</v>
      </c>
      <c r="DN116" s="32">
        <v>0.95086321381142103</v>
      </c>
      <c r="DO116" s="32">
        <v>0.9229747675962815</v>
      </c>
      <c r="DP116" s="32">
        <v>0.93625498007968122</v>
      </c>
      <c r="DQ116" s="32">
        <v>0.92050844242079299</v>
      </c>
    </row>
    <row r="117" spans="33:121" x14ac:dyDescent="0.25">
      <c r="AG117" s="19" t="s">
        <v>179</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0.89330387259099742</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0.90501930501930516</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0.90332001218077174</v>
      </c>
      <c r="BF117" s="32">
        <v>0.91891891891891897</v>
      </c>
      <c r="BG117" s="32">
        <v>0.73513513513513518</v>
      </c>
      <c r="BH117" s="32">
        <v>0.88918918918918921</v>
      </c>
      <c r="BI117" s="32">
        <v>0.93783783783783781</v>
      </c>
      <c r="BJ117" s="32">
        <v>0.88378378378378375</v>
      </c>
      <c r="BK117" s="32">
        <v>0.73076923076923073</v>
      </c>
      <c r="BL117" s="32">
        <v>0.85945945945945945</v>
      </c>
      <c r="BM117" s="32">
        <v>0.85072765072765077</v>
      </c>
      <c r="BN117" s="32">
        <v>0.927027027027027</v>
      </c>
      <c r="BO117" s="32">
        <v>0.93513513513513513</v>
      </c>
      <c r="BP117" s="32">
        <v>0.93783783783783781</v>
      </c>
      <c r="BQ117" s="32">
        <v>0.94864864864864862</v>
      </c>
      <c r="BR117" s="32">
        <v>0.92162162162162165</v>
      </c>
      <c r="BS117" s="32">
        <v>0.93513513513513513</v>
      </c>
      <c r="BT117" s="32">
        <v>0.92432432432432432</v>
      </c>
      <c r="BU117" s="32">
        <v>0.93281853281853278</v>
      </c>
      <c r="BV117" s="32">
        <v>0.93783783783783781</v>
      </c>
      <c r="BW117" s="32">
        <v>0.93783783783783781</v>
      </c>
      <c r="BX117" s="32">
        <v>0.94324324324324327</v>
      </c>
      <c r="BY117" s="32">
        <v>0.94324324324324327</v>
      </c>
      <c r="BZ117" s="32">
        <v>0.91081081081081083</v>
      </c>
      <c r="CA117" s="32">
        <v>0.91621621621621618</v>
      </c>
      <c r="CB117" s="32">
        <v>0.91081081081081083</v>
      </c>
      <c r="CC117" s="32">
        <v>0.92857142857142849</v>
      </c>
      <c r="CD117" s="32">
        <v>0.92178770949720668</v>
      </c>
      <c r="CE117" s="32">
        <v>0.93406593406593408</v>
      </c>
      <c r="CF117" s="32">
        <v>0.91899441340782118</v>
      </c>
      <c r="CG117" s="32">
        <v>0.91340782122905029</v>
      </c>
      <c r="CH117" s="32">
        <v>0.92737430167597767</v>
      </c>
      <c r="CI117" s="32">
        <v>0.93406593406593408</v>
      </c>
      <c r="CJ117" s="32">
        <v>0.92458100558659218</v>
      </c>
      <c r="CK117" s="32">
        <v>0.92489673136121664</v>
      </c>
      <c r="CL117" s="32">
        <v>0.92582417582417587</v>
      </c>
      <c r="CM117" s="32">
        <v>0.93956043956043955</v>
      </c>
      <c r="CN117" s="32">
        <v>0.92972972972972978</v>
      </c>
      <c r="CO117" s="32">
        <v>0.927027027027027</v>
      </c>
      <c r="CP117" s="32">
        <v>0.9285714285714286</v>
      </c>
      <c r="CQ117" s="32">
        <v>0.93513513513513513</v>
      </c>
      <c r="CR117" s="32">
        <v>0.96153846153846156</v>
      </c>
      <c r="CS117" s="32">
        <v>0.93534091391234253</v>
      </c>
      <c r="CT117" s="32">
        <v>0.87352941176470589</v>
      </c>
      <c r="CU117" s="32">
        <v>0.9505494505494505</v>
      </c>
      <c r="CV117" s="32">
        <v>0.90294117647058825</v>
      </c>
      <c r="CW117" s="32">
        <v>0.91193181818181823</v>
      </c>
      <c r="CX117" s="32">
        <v>0.92737430167597767</v>
      </c>
      <c r="CY117" s="32">
        <v>0.91061452513966479</v>
      </c>
      <c r="CZ117" s="32">
        <v>0.91340782122905029</v>
      </c>
      <c r="DA117" s="32">
        <v>0.91290692928732231</v>
      </c>
      <c r="DB117" s="32">
        <v>0.94324324324324327</v>
      </c>
      <c r="DC117" s="32">
        <v>0.91340782122905029</v>
      </c>
      <c r="DD117" s="32">
        <v>0.94594594594594594</v>
      </c>
      <c r="DE117" s="32">
        <v>0.95675675675675675</v>
      </c>
      <c r="DF117" s="32">
        <v>0.93296089385474856</v>
      </c>
      <c r="DG117" s="32">
        <v>0.93016759776536317</v>
      </c>
      <c r="DH117" s="32">
        <v>0.94134078212290506</v>
      </c>
      <c r="DI117" s="32">
        <v>0.93768900584543047</v>
      </c>
      <c r="DJ117" s="32">
        <v>0.91111111111111109</v>
      </c>
      <c r="DK117" s="32">
        <v>0.93169398907103829</v>
      </c>
      <c r="DL117" s="32">
        <v>0.93681318681318682</v>
      </c>
      <c r="DM117" s="32">
        <v>0.93785310734463279</v>
      </c>
      <c r="DN117" s="32">
        <v>0.94134078212290506</v>
      </c>
      <c r="DO117" s="32">
        <v>0.91256830601092898</v>
      </c>
      <c r="DP117" s="32">
        <v>0.95197740112994356</v>
      </c>
      <c r="DQ117" s="32">
        <v>0.93190826908624957</v>
      </c>
    </row>
    <row r="118" spans="33:121" x14ac:dyDescent="0.25">
      <c r="AG118" s="19" t="s">
        <v>180</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0.95517607655151182</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0.92912949910858267</v>
      </c>
      <c r="BF118" s="32">
        <v>0.93133997785160572</v>
      </c>
      <c r="BG118" s="32">
        <v>0.81243063263041071</v>
      </c>
      <c r="BH118" s="32">
        <v>0.93311403508771928</v>
      </c>
      <c r="BI118" s="32">
        <v>0.95718990120746428</v>
      </c>
      <c r="BJ118" s="32">
        <v>0.94013303769401335</v>
      </c>
      <c r="BK118" s="32">
        <v>0.83831672203765228</v>
      </c>
      <c r="BL118" s="32">
        <v>0.89479512735326694</v>
      </c>
      <c r="BM118" s="32">
        <v>0.901045633408876</v>
      </c>
      <c r="BN118" s="32">
        <v>0.96141479099678462</v>
      </c>
      <c r="BO118" s="32">
        <v>0.94498381877022652</v>
      </c>
      <c r="BP118" s="32">
        <v>0.96493092454835283</v>
      </c>
      <c r="BQ118" s="32">
        <v>0.96101159114857748</v>
      </c>
      <c r="BR118" s="32">
        <v>0.96898395721925135</v>
      </c>
      <c r="BS118" s="32">
        <v>0.95366379310344829</v>
      </c>
      <c r="BT118" s="32">
        <v>0.96351931330472107</v>
      </c>
      <c r="BU118" s="32">
        <v>0.95978688415590885</v>
      </c>
      <c r="BV118" s="32">
        <v>0.94562899786780386</v>
      </c>
      <c r="BW118" s="32">
        <v>0.98020833333333335</v>
      </c>
      <c r="BX118" s="32">
        <v>0.95064377682403434</v>
      </c>
      <c r="BY118" s="32">
        <v>0.93432203389830504</v>
      </c>
      <c r="BZ118" s="32">
        <v>0.96529968454258674</v>
      </c>
      <c r="CA118" s="32">
        <v>0.97591623036649211</v>
      </c>
      <c r="CB118" s="32">
        <v>0.93382352941176472</v>
      </c>
      <c r="CC118" s="32">
        <v>0.95512036946347434</v>
      </c>
      <c r="CD118" s="32">
        <v>0.95449735449735451</v>
      </c>
      <c r="CE118" s="32">
        <v>0.97589098532494756</v>
      </c>
      <c r="CF118" s="32">
        <v>0.94206008583690992</v>
      </c>
      <c r="CG118" s="32">
        <v>0.97101449275362317</v>
      </c>
      <c r="CH118" s="32">
        <v>0.96750524109014679</v>
      </c>
      <c r="CI118" s="32">
        <v>0.98229166666666667</v>
      </c>
      <c r="CJ118" s="32">
        <v>0.97589098532494756</v>
      </c>
      <c r="CK118" s="32">
        <v>0.96702154449922806</v>
      </c>
      <c r="CL118" s="32">
        <v>0.95348837209302328</v>
      </c>
      <c r="CM118" s="32">
        <v>0.97049525816649107</v>
      </c>
      <c r="CN118" s="32">
        <v>0.95287958115183247</v>
      </c>
      <c r="CO118" s="32">
        <v>0.96458333333333335</v>
      </c>
      <c r="CP118" s="32">
        <v>0.9769150052465897</v>
      </c>
      <c r="CQ118" s="32">
        <v>0.96868475991649272</v>
      </c>
      <c r="CR118" s="32">
        <v>0.97184567257559962</v>
      </c>
      <c r="CS118" s="32">
        <v>0.96555599749762322</v>
      </c>
      <c r="CT118" s="32">
        <v>0.97373949579831931</v>
      </c>
      <c r="CU118" s="32">
        <v>0.98031088082901552</v>
      </c>
      <c r="CV118" s="32">
        <v>0.96365524402907576</v>
      </c>
      <c r="CW118" s="32">
        <v>0.97219361483007205</v>
      </c>
      <c r="CX118" s="32">
        <v>0.98124999999999996</v>
      </c>
      <c r="CY118" s="32">
        <v>0.98033126293995865</v>
      </c>
      <c r="CZ118" s="32">
        <v>0.97938144329896903</v>
      </c>
      <c r="DA118" s="32">
        <v>0.97583742024648712</v>
      </c>
      <c r="DB118" s="32">
        <v>0.96807415036045319</v>
      </c>
      <c r="DC118" s="32">
        <v>0.94530443756449944</v>
      </c>
      <c r="DD118" s="32">
        <v>0.95966907962771453</v>
      </c>
      <c r="DE118" s="32">
        <v>0.97543500511770731</v>
      </c>
      <c r="DF118" s="32">
        <v>0.97650663942798777</v>
      </c>
      <c r="DG118" s="32">
        <v>0.97349643221202853</v>
      </c>
      <c r="DH118" s="32">
        <v>0.96311475409836067</v>
      </c>
      <c r="DI118" s="32">
        <v>0.96594292834410733</v>
      </c>
      <c r="DJ118" s="32">
        <v>0.93285123966942152</v>
      </c>
      <c r="DK118" s="32">
        <v>0.98575788402848419</v>
      </c>
      <c r="DL118" s="32">
        <v>0.95233160621761659</v>
      </c>
      <c r="DM118" s="32">
        <v>0.93814432989690721</v>
      </c>
      <c r="DN118" s="32">
        <v>0.94170854271356785</v>
      </c>
      <c r="DO118" s="32">
        <v>0.97848360655737709</v>
      </c>
      <c r="DP118" s="32">
        <v>0.97933884297520657</v>
      </c>
      <c r="DQ118" s="32">
        <v>0.95837372172265434</v>
      </c>
    </row>
    <row r="119" spans="33:121" x14ac:dyDescent="0.25">
      <c r="AG119" s="19" t="s">
        <v>181</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0.69117647058823528</v>
      </c>
      <c r="BG119" s="32">
        <v>0.48178137651821862</v>
      </c>
      <c r="BH119" s="32">
        <v>0.66421568627450978</v>
      </c>
      <c r="BI119" s="32">
        <v>0.58603238866396756</v>
      </c>
      <c r="BJ119" s="32">
        <v>0.56983805668016196</v>
      </c>
      <c r="BK119" s="32">
        <v>0.47874493927125505</v>
      </c>
      <c r="BL119" s="32">
        <v>0.52327935222672062</v>
      </c>
      <c r="BM119" s="32">
        <v>0.57072403860329557</v>
      </c>
      <c r="BN119" s="32">
        <v>0.66396761133603244</v>
      </c>
      <c r="BO119" s="32">
        <v>0.59172852598091197</v>
      </c>
      <c r="BP119" s="32">
        <v>0.78776978417266186</v>
      </c>
      <c r="BQ119" s="32">
        <v>0.71558704453441291</v>
      </c>
      <c r="BR119" s="32">
        <v>0.70242914979757087</v>
      </c>
      <c r="BS119" s="32">
        <v>0.62348178137651822</v>
      </c>
      <c r="BT119" s="32">
        <v>0.66801619433198378</v>
      </c>
      <c r="BU119" s="32">
        <v>0.67899715593287024</v>
      </c>
      <c r="BV119" s="32">
        <v>0.87050359712230219</v>
      </c>
      <c r="BW119" s="32">
        <v>0.76214574898785425</v>
      </c>
      <c r="BX119" s="32">
        <v>0.87132352941176472</v>
      </c>
      <c r="BY119" s="32">
        <v>0.76821862348178138</v>
      </c>
      <c r="BZ119" s="32">
        <v>0.79251012145748989</v>
      </c>
      <c r="CA119" s="32">
        <v>0.78238866396761131</v>
      </c>
      <c r="CB119" s="32">
        <v>0.78846153846153844</v>
      </c>
      <c r="CC119" s="32">
        <v>0.80507883184147744</v>
      </c>
      <c r="CD119" s="32">
        <v>0.84900990099009899</v>
      </c>
      <c r="CE119" s="32">
        <v>0.7753036437246964</v>
      </c>
      <c r="CF119" s="32">
        <v>0.82673267326732669</v>
      </c>
      <c r="CG119" s="32">
        <v>0.74396642182581318</v>
      </c>
      <c r="CH119" s="32">
        <v>0.81884816753926704</v>
      </c>
      <c r="CI119" s="32">
        <v>0.80465587044534415</v>
      </c>
      <c r="CJ119" s="32">
        <v>0.80060728744939269</v>
      </c>
      <c r="CK119" s="32">
        <v>0.80273199503456272</v>
      </c>
      <c r="CL119" s="32">
        <v>0.90222772277227725</v>
      </c>
      <c r="CM119" s="32">
        <v>0.79958027282266531</v>
      </c>
      <c r="CN119" s="32">
        <v>0.87004950495049505</v>
      </c>
      <c r="CO119" s="32">
        <v>0.79118572927597064</v>
      </c>
      <c r="CP119" s="32">
        <v>0.8226652675760755</v>
      </c>
      <c r="CQ119" s="32">
        <v>0.82371458551941235</v>
      </c>
      <c r="CR119" s="32">
        <v>0.81532004197271768</v>
      </c>
      <c r="CS119" s="32">
        <v>0.83210616069851628</v>
      </c>
      <c r="CT119" s="32">
        <v>0.88118811881188119</v>
      </c>
      <c r="CU119" s="32">
        <v>0.79958027282266531</v>
      </c>
      <c r="CV119" s="32">
        <v>0.8366336633663366</v>
      </c>
      <c r="CW119" s="32">
        <v>0.77019937040923403</v>
      </c>
      <c r="CX119" s="32">
        <v>0.72088142707240299</v>
      </c>
      <c r="CY119" s="32">
        <v>0.80587618048268628</v>
      </c>
      <c r="CZ119" s="32">
        <v>0.79433368310598107</v>
      </c>
      <c r="DA119" s="32">
        <v>0.80124181658159821</v>
      </c>
      <c r="DB119" s="32">
        <v>0.83787128712871284</v>
      </c>
      <c r="DC119" s="32">
        <v>0.77964323189926543</v>
      </c>
      <c r="DD119" s="32">
        <v>0.81188118811881194</v>
      </c>
      <c r="DE119" s="32">
        <v>0.73347324239244494</v>
      </c>
      <c r="DF119" s="32">
        <v>0.74816369359916057</v>
      </c>
      <c r="DG119" s="32">
        <v>0.79643231899265476</v>
      </c>
      <c r="DH119" s="32">
        <v>0.80062959076600215</v>
      </c>
      <c r="DI119" s="32">
        <v>0.78687065041386461</v>
      </c>
      <c r="DJ119" s="32">
        <v>0.85643564356435642</v>
      </c>
      <c r="DK119" s="32">
        <v>0.79853095487932846</v>
      </c>
      <c r="DL119" s="32">
        <v>0.80074257425742579</v>
      </c>
      <c r="DM119" s="32">
        <v>0.71563483735571876</v>
      </c>
      <c r="DN119" s="32">
        <v>0.77754459601259185</v>
      </c>
      <c r="DO119" s="32">
        <v>0.78908709338929695</v>
      </c>
      <c r="DP119" s="32">
        <v>0.76705141657922349</v>
      </c>
      <c r="DQ119" s="32">
        <v>0.78643244514827726</v>
      </c>
    </row>
    <row r="120" spans="33:121" x14ac:dyDescent="0.25">
      <c r="AG120" s="19" t="s">
        <v>182</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0.91453109142816513</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0.8351464435146444</v>
      </c>
      <c r="BG120" s="32">
        <v>0.77740585774058579</v>
      </c>
      <c r="BH120" s="32">
        <v>0.87542087542087543</v>
      </c>
      <c r="BI120" s="32">
        <v>0.89681208053691275</v>
      </c>
      <c r="BJ120" s="32">
        <v>0.81171548117154813</v>
      </c>
      <c r="BK120" s="32">
        <v>0.74979079497907952</v>
      </c>
      <c r="BL120" s="32">
        <v>0.83347280334728036</v>
      </c>
      <c r="BM120" s="32">
        <v>0.82568061953013228</v>
      </c>
      <c r="BN120" s="32">
        <v>0.92660550458715596</v>
      </c>
      <c r="BO120" s="32">
        <v>0.86806722689075633</v>
      </c>
      <c r="BP120" s="32">
        <v>0.91409507923269395</v>
      </c>
      <c r="BQ120" s="32">
        <v>0.9524603836530442</v>
      </c>
      <c r="BR120" s="32">
        <v>0.91631799163179917</v>
      </c>
      <c r="BS120" s="32">
        <v>0.88823529411764701</v>
      </c>
      <c r="BT120" s="32">
        <v>0.91519731318219988</v>
      </c>
      <c r="BU120" s="32">
        <v>0.91156839904218534</v>
      </c>
      <c r="BV120" s="32">
        <v>0.95553691275167785</v>
      </c>
      <c r="BW120" s="32">
        <v>0.96246872393661387</v>
      </c>
      <c r="BX120" s="32">
        <v>0.95382031905961373</v>
      </c>
      <c r="BY120" s="32">
        <v>0.95714285714285718</v>
      </c>
      <c r="BZ120" s="32">
        <v>0.94383906119027661</v>
      </c>
      <c r="CA120" s="32">
        <v>0.93994995829858219</v>
      </c>
      <c r="CB120" s="32">
        <v>0.92713567839195976</v>
      </c>
      <c r="CC120" s="32">
        <v>0.94855621582451166</v>
      </c>
      <c r="CD120" s="32">
        <v>0.96143958868894597</v>
      </c>
      <c r="CE120" s="32">
        <v>0.96964586846542999</v>
      </c>
      <c r="CF120" s="32">
        <v>0.96256239600665561</v>
      </c>
      <c r="CG120" s="32">
        <v>0.96016597510373447</v>
      </c>
      <c r="CH120" s="32">
        <v>0.97928748964374479</v>
      </c>
      <c r="CI120" s="32">
        <v>0.96476510067114096</v>
      </c>
      <c r="CJ120" s="32">
        <v>0.96838602329450918</v>
      </c>
      <c r="CK120" s="32">
        <v>0.96660749169630866</v>
      </c>
      <c r="CL120" s="32">
        <v>0.93071786310517535</v>
      </c>
      <c r="CM120" s="32">
        <v>0.97508305647840532</v>
      </c>
      <c r="CN120" s="32">
        <v>0.92595673876871876</v>
      </c>
      <c r="CO120" s="32">
        <v>0.96096345514950166</v>
      </c>
      <c r="CP120" s="32">
        <v>0.96099585062240667</v>
      </c>
      <c r="CQ120" s="32">
        <v>0.95670274771024144</v>
      </c>
      <c r="CR120" s="32">
        <v>0.95024875621890548</v>
      </c>
      <c r="CS120" s="32">
        <v>0.95152406686476498</v>
      </c>
      <c r="CT120" s="32">
        <v>0.9733777038269551</v>
      </c>
      <c r="CU120" s="32">
        <v>0.97851239669421486</v>
      </c>
      <c r="CV120" s="32">
        <v>0.96930946291560105</v>
      </c>
      <c r="CW120" s="32">
        <v>0.96577629382303842</v>
      </c>
      <c r="CX120" s="32">
        <v>0.97763048881524439</v>
      </c>
      <c r="CY120" s="32">
        <v>0.95371900826446276</v>
      </c>
      <c r="CZ120" s="32">
        <v>0.9545078577336642</v>
      </c>
      <c r="DA120" s="32">
        <v>0.96754760172474008</v>
      </c>
      <c r="DB120" s="32">
        <v>0.96903765690376564</v>
      </c>
      <c r="DC120" s="32">
        <v>0.96577629382303842</v>
      </c>
      <c r="DD120" s="32">
        <v>0.96941376380628719</v>
      </c>
      <c r="DE120" s="32">
        <v>0.96179401993355484</v>
      </c>
      <c r="DF120" s="32">
        <v>0.97552742616033761</v>
      </c>
      <c r="DG120" s="32">
        <v>0.95058626465661644</v>
      </c>
      <c r="DH120" s="32">
        <v>0.96798652064026958</v>
      </c>
      <c r="DI120" s="32">
        <v>0.96573170656055274</v>
      </c>
      <c r="DJ120" s="32">
        <v>0.92133891213389119</v>
      </c>
      <c r="DK120" s="32">
        <v>0.95760598503740646</v>
      </c>
      <c r="DL120" s="32">
        <v>0.92689075630252105</v>
      </c>
      <c r="DM120" s="32">
        <v>0.93939393939393945</v>
      </c>
      <c r="DN120" s="32">
        <v>0.96476510067114096</v>
      </c>
      <c r="DO120" s="32">
        <v>0.9492089925062448</v>
      </c>
      <c r="DP120" s="32">
        <v>0.95302013422818788</v>
      </c>
      <c r="DQ120" s="32">
        <v>0.94460340289619027</v>
      </c>
    </row>
    <row r="121" spans="33:121" x14ac:dyDescent="0.25">
      <c r="AG121" s="19" t="s">
        <v>183</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0.94050965687428079</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0.93432610769239355</v>
      </c>
      <c r="BF121" s="32">
        <v>0.92105263157894735</v>
      </c>
      <c r="BG121" s="32">
        <v>0.87881355932203387</v>
      </c>
      <c r="BH121" s="32">
        <v>0.92188805346700087</v>
      </c>
      <c r="BI121" s="32">
        <v>0.93934358122143746</v>
      </c>
      <c r="BJ121" s="32">
        <v>0.91464435146443512</v>
      </c>
      <c r="BK121" s="32">
        <v>0.83855932203389827</v>
      </c>
      <c r="BL121" s="32">
        <v>0.88202959830866812</v>
      </c>
      <c r="BM121" s="32">
        <v>0.89947587105663163</v>
      </c>
      <c r="BN121" s="32">
        <v>0.95960428689200328</v>
      </c>
      <c r="BO121" s="32">
        <v>0.95305359368508513</v>
      </c>
      <c r="BP121" s="32">
        <v>0.95098846787479407</v>
      </c>
      <c r="BQ121" s="32">
        <v>0.94948665297741275</v>
      </c>
      <c r="BR121" s="32">
        <v>0.96453608247422684</v>
      </c>
      <c r="BS121" s="32">
        <v>0.94582299421009097</v>
      </c>
      <c r="BT121" s="32">
        <v>0.95507007419620771</v>
      </c>
      <c r="BU121" s="32">
        <v>0.95408030747283146</v>
      </c>
      <c r="BV121" s="32">
        <v>0.95996663886572142</v>
      </c>
      <c r="BW121" s="32">
        <v>0.9642857142857143</v>
      </c>
      <c r="BX121" s="32">
        <v>0.95422388680815651</v>
      </c>
      <c r="BY121" s="32">
        <v>0.95981772990886494</v>
      </c>
      <c r="BZ121" s="32">
        <v>0.9526943644590703</v>
      </c>
      <c r="CA121" s="32">
        <v>0.96509240246406569</v>
      </c>
      <c r="CB121" s="32">
        <v>0.96746293245469517</v>
      </c>
      <c r="CC121" s="32">
        <v>0.9605062384637556</v>
      </c>
      <c r="CD121" s="32">
        <v>0.94938271604938274</v>
      </c>
      <c r="CE121" s="32">
        <v>0.96341964652692147</v>
      </c>
      <c r="CF121" s="32">
        <v>0.93701111568546724</v>
      </c>
      <c r="CG121" s="32">
        <v>0.95075913007796475</v>
      </c>
      <c r="CH121" s="32">
        <v>0.95735957359573598</v>
      </c>
      <c r="CI121" s="32">
        <v>0.96760967609676096</v>
      </c>
      <c r="CJ121" s="32">
        <v>0.96431501230516814</v>
      </c>
      <c r="CK121" s="32">
        <v>0.95569383861962875</v>
      </c>
      <c r="CL121" s="32">
        <v>0.93503289473684215</v>
      </c>
      <c r="CM121" s="32">
        <v>0.96515968477810032</v>
      </c>
      <c r="CN121" s="32">
        <v>0.92077175697865354</v>
      </c>
      <c r="CO121" s="32">
        <v>0.95748160261651671</v>
      </c>
      <c r="CP121" s="32">
        <v>0.95937628231432093</v>
      </c>
      <c r="CQ121" s="32">
        <v>0.96927488734125355</v>
      </c>
      <c r="CR121" s="32">
        <v>0.96510673234811162</v>
      </c>
      <c r="CS121" s="32">
        <v>0.95317197730197134</v>
      </c>
      <c r="CT121" s="32">
        <v>0.96658415841584155</v>
      </c>
      <c r="CU121" s="32">
        <v>0.96717275338530984</v>
      </c>
      <c r="CV121" s="32">
        <v>0.95345963756177921</v>
      </c>
      <c r="CW121" s="32">
        <v>0.95811088295687885</v>
      </c>
      <c r="CX121" s="32">
        <v>0.9703581720872787</v>
      </c>
      <c r="CY121" s="32">
        <v>0.96791443850267378</v>
      </c>
      <c r="CZ121" s="32">
        <v>0.97162828947368418</v>
      </c>
      <c r="DA121" s="32">
        <v>0.96503261891192083</v>
      </c>
      <c r="DB121" s="32">
        <v>0.95718402634829147</v>
      </c>
      <c r="DC121" s="32">
        <v>0.96635207221994257</v>
      </c>
      <c r="DD121" s="32">
        <v>0.94153972828324417</v>
      </c>
      <c r="DE121" s="32">
        <v>0.95662847790507366</v>
      </c>
      <c r="DF121" s="32">
        <v>0.96631059983566148</v>
      </c>
      <c r="DG121" s="32">
        <v>0.97135842880523726</v>
      </c>
      <c r="DH121" s="32">
        <v>0.97412731006160169</v>
      </c>
      <c r="DI121" s="32">
        <v>0.96192866335129323</v>
      </c>
      <c r="DJ121" s="32">
        <v>0.95261639884631233</v>
      </c>
      <c r="DK121" s="32">
        <v>0.96437346437346438</v>
      </c>
      <c r="DL121" s="32">
        <v>0.94061855670103089</v>
      </c>
      <c r="DM121" s="32">
        <v>0.94780106863953961</v>
      </c>
      <c r="DN121" s="32">
        <v>0.9646817248459959</v>
      </c>
      <c r="DO121" s="32">
        <v>0.968788501026694</v>
      </c>
      <c r="DP121" s="32">
        <v>0.96345514950166111</v>
      </c>
      <c r="DQ121" s="32">
        <v>0.95747640913352838</v>
      </c>
    </row>
    <row r="122" spans="33:121" x14ac:dyDescent="0.25">
      <c r="AG122" s="19" t="s">
        <v>184</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0.93372305908300268</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0.88440757046014584</v>
      </c>
      <c r="BF122" s="32">
        <v>0.8644470868014269</v>
      </c>
      <c r="BG122" s="32">
        <v>0.7220902612826603</v>
      </c>
      <c r="BH122" s="32">
        <v>0.87928994082840239</v>
      </c>
      <c r="BI122" s="32">
        <v>0.89319248826291076</v>
      </c>
      <c r="BJ122" s="32">
        <v>0.85255648038049936</v>
      </c>
      <c r="BK122" s="32">
        <v>0.74109263657957247</v>
      </c>
      <c r="BL122" s="32">
        <v>0.8145065398335315</v>
      </c>
      <c r="BM122" s="32">
        <v>0.82388220485271479</v>
      </c>
      <c r="BN122" s="32">
        <v>0.859338061465721</v>
      </c>
      <c r="BO122" s="32">
        <v>0.85446009389671362</v>
      </c>
      <c r="BP122" s="32">
        <v>0.84633569739952719</v>
      </c>
      <c r="BQ122" s="32">
        <v>0.89610389610389607</v>
      </c>
      <c r="BR122" s="32">
        <v>0.8971631205673759</v>
      </c>
      <c r="BS122" s="32">
        <v>0.90812720848056538</v>
      </c>
      <c r="BT122" s="32">
        <v>0.91242603550295853</v>
      </c>
      <c r="BU122" s="32">
        <v>0.88199344477382258</v>
      </c>
      <c r="BV122" s="32">
        <v>0.90142517814726841</v>
      </c>
      <c r="BW122" s="32">
        <v>0.92316784869976354</v>
      </c>
      <c r="BX122" s="32">
        <v>0.89230769230769236</v>
      </c>
      <c r="BY122" s="32">
        <v>0.9098360655737705</v>
      </c>
      <c r="BZ122" s="32">
        <v>0.93498817966903069</v>
      </c>
      <c r="CA122" s="32">
        <v>0.96199524940617576</v>
      </c>
      <c r="CB122" s="32">
        <v>0.95041322314049592</v>
      </c>
      <c r="CC122" s="32">
        <v>0.9248762052777425</v>
      </c>
      <c r="CD122" s="32">
        <v>0.93364928909952605</v>
      </c>
      <c r="CE122" s="32">
        <v>0.9509345794392523</v>
      </c>
      <c r="CF122" s="32">
        <v>0.91962174940898345</v>
      </c>
      <c r="CG122" s="32">
        <v>0.9393232205367561</v>
      </c>
      <c r="CH122" s="32">
        <v>0.95647058823529407</v>
      </c>
      <c r="CI122" s="32">
        <v>0.97192982456140353</v>
      </c>
      <c r="CJ122" s="32">
        <v>0.98009367681498827</v>
      </c>
      <c r="CK122" s="32">
        <v>0.950288989728029</v>
      </c>
      <c r="CL122" s="32">
        <v>0.89381563593932323</v>
      </c>
      <c r="CM122" s="32">
        <v>0.94219653179190754</v>
      </c>
      <c r="CN122" s="32">
        <v>0.88720930232558137</v>
      </c>
      <c r="CO122" s="32">
        <v>0.91762013729977121</v>
      </c>
      <c r="CP122" s="32">
        <v>0.91637630662020908</v>
      </c>
      <c r="CQ122" s="32">
        <v>0.94907407407407407</v>
      </c>
      <c r="CR122" s="32">
        <v>0.94083526682134566</v>
      </c>
      <c r="CS122" s="32">
        <v>0.92101817926745888</v>
      </c>
      <c r="CT122" s="32">
        <v>0.90740740740740744</v>
      </c>
      <c r="CU122" s="32">
        <v>0.92255125284738038</v>
      </c>
      <c r="CV122" s="32">
        <v>0.89516129032258063</v>
      </c>
      <c r="CW122" s="32">
        <v>0.93641618497109824</v>
      </c>
      <c r="CX122" s="32">
        <v>0.91904218928164194</v>
      </c>
      <c r="CY122" s="32">
        <v>0.92775229357798161</v>
      </c>
      <c r="CZ122" s="32">
        <v>0.94036697247706424</v>
      </c>
      <c r="DA122" s="32">
        <v>0.92124251298359361</v>
      </c>
      <c r="DB122" s="32">
        <v>0.91003911342894395</v>
      </c>
      <c r="DC122" s="32">
        <v>0.93807339449541283</v>
      </c>
      <c r="DD122" s="32">
        <v>0.88526727509778358</v>
      </c>
      <c r="DE122" s="32">
        <v>0.9255874673629243</v>
      </c>
      <c r="DF122" s="32">
        <v>0.93220338983050843</v>
      </c>
      <c r="DG122" s="32">
        <v>0.96304849884526555</v>
      </c>
      <c r="DH122" s="32">
        <v>0.97120418848167545</v>
      </c>
      <c r="DI122" s="32">
        <v>0.93220333250607346</v>
      </c>
      <c r="DJ122" s="32">
        <v>0.92761394101876671</v>
      </c>
      <c r="DK122" s="32">
        <v>0.95800524934383202</v>
      </c>
      <c r="DL122" s="32">
        <v>0.91689008042895437</v>
      </c>
      <c r="DM122" s="32">
        <v>0.90884718498659522</v>
      </c>
      <c r="DN122" s="32">
        <v>0.97855227882037532</v>
      </c>
      <c r="DO122" s="32">
        <v>0.96825396825396826</v>
      </c>
      <c r="DP122" s="32">
        <v>0.98130841121495327</v>
      </c>
      <c r="DQ122" s="32">
        <v>0.94849587343820652</v>
      </c>
    </row>
    <row r="123" spans="33:121" x14ac:dyDescent="0.25">
      <c r="AG123" s="19" t="s">
        <v>185</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0.97892295699814724</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0.95022572581309961</v>
      </c>
      <c r="BF123" s="32">
        <v>0.91772151898734178</v>
      </c>
      <c r="BG123" s="32">
        <v>0.82986425339366521</v>
      </c>
      <c r="BH123" s="32">
        <v>0.94751131221719453</v>
      </c>
      <c r="BI123" s="32">
        <v>0.96591928251121073</v>
      </c>
      <c r="BJ123" s="32">
        <v>0.92314647377938519</v>
      </c>
      <c r="BK123" s="32">
        <v>0.84239130434782605</v>
      </c>
      <c r="BL123" s="32">
        <v>0.88677536231884058</v>
      </c>
      <c r="BM123" s="32">
        <v>0.90190421536506626</v>
      </c>
      <c r="BN123" s="32">
        <v>0.95130748422001798</v>
      </c>
      <c r="BO123" s="32">
        <v>0.956989247311828</v>
      </c>
      <c r="BP123" s="32">
        <v>0.971996386630533</v>
      </c>
      <c r="BQ123" s="32">
        <v>0.98478066248880936</v>
      </c>
      <c r="BR123" s="32">
        <v>0.96788581623550396</v>
      </c>
      <c r="BS123" s="32">
        <v>0.97853309481216455</v>
      </c>
      <c r="BT123" s="32">
        <v>0.97944593386952639</v>
      </c>
      <c r="BU123" s="32">
        <v>0.97013408936691192</v>
      </c>
      <c r="BV123" s="32">
        <v>0.9695613249776186</v>
      </c>
      <c r="BW123" s="32">
        <v>0.98394290811775198</v>
      </c>
      <c r="BX123" s="32">
        <v>0.98306595365418892</v>
      </c>
      <c r="BY123" s="32">
        <v>0.99125109361329833</v>
      </c>
      <c r="BZ123" s="32">
        <v>0.97597864768683273</v>
      </c>
      <c r="CA123" s="32">
        <v>0.97862867319679425</v>
      </c>
      <c r="CB123" s="32">
        <v>0.97061442564559219</v>
      </c>
      <c r="CC123" s="32">
        <v>0.97900614669886821</v>
      </c>
      <c r="CD123" s="32">
        <v>0.96495956873315369</v>
      </c>
      <c r="CE123" s="32">
        <v>0.97951914514692784</v>
      </c>
      <c r="CF123" s="32">
        <v>0.96480144404332135</v>
      </c>
      <c r="CG123" s="32">
        <v>0.98204667863554762</v>
      </c>
      <c r="CH123" s="32">
        <v>0.98742138364779874</v>
      </c>
      <c r="CI123" s="32">
        <v>0.98943661971830987</v>
      </c>
      <c r="CJ123" s="32">
        <v>0.99373321396598036</v>
      </c>
      <c r="CK123" s="32">
        <v>0.98027400769872008</v>
      </c>
      <c r="CL123" s="32">
        <v>0.95194922937443338</v>
      </c>
      <c r="CM123" s="32">
        <v>0.97757847533632292</v>
      </c>
      <c r="CN123" s="32">
        <v>0.9509981851179673</v>
      </c>
      <c r="CO123" s="32">
        <v>0.9782411604714415</v>
      </c>
      <c r="CP123" s="32">
        <v>0.97576301615798922</v>
      </c>
      <c r="CQ123" s="32">
        <v>0.98118279569892475</v>
      </c>
      <c r="CR123" s="32">
        <v>0.97202166064981954</v>
      </c>
      <c r="CS123" s="32">
        <v>0.96967636040098548</v>
      </c>
      <c r="CT123" s="32">
        <v>0.97569756975697575</v>
      </c>
      <c r="CU123" s="32">
        <v>0.97747747747747749</v>
      </c>
      <c r="CV123" s="32">
        <v>0.9767649687220733</v>
      </c>
      <c r="CW123" s="32">
        <v>0.9946666666666667</v>
      </c>
      <c r="CX123" s="32">
        <v>0.9821428571428571</v>
      </c>
      <c r="CY123" s="32">
        <v>0.98576512455516019</v>
      </c>
      <c r="CZ123" s="32">
        <v>0.98483496877787691</v>
      </c>
      <c r="DA123" s="32">
        <v>0.9824785190141555</v>
      </c>
      <c r="DB123" s="32">
        <v>0.98294434470377023</v>
      </c>
      <c r="DC123" s="32">
        <v>0.98936170212765961</v>
      </c>
      <c r="DD123" s="32">
        <v>0.98839285714285718</v>
      </c>
      <c r="DE123" s="32">
        <v>0.99296394019349166</v>
      </c>
      <c r="DF123" s="32">
        <v>0.98929527207850132</v>
      </c>
      <c r="DG123" s="32">
        <v>0.99288256227758009</v>
      </c>
      <c r="DH123" s="32">
        <v>0.98932384341637014</v>
      </c>
      <c r="DI123" s="32">
        <v>0.98930921742003286</v>
      </c>
      <c r="DJ123" s="32">
        <v>0.97657657657657659</v>
      </c>
      <c r="DK123" s="32">
        <v>0.99294532627865961</v>
      </c>
      <c r="DL123" s="32">
        <v>0.96108597285067876</v>
      </c>
      <c r="DM123" s="32">
        <v>0.98051372896368472</v>
      </c>
      <c r="DN123" s="32">
        <v>0.98220640569395012</v>
      </c>
      <c r="DO123" s="32">
        <v>0.99207746478873238</v>
      </c>
      <c r="DP123" s="32">
        <v>0.99031690140845074</v>
      </c>
      <c r="DQ123" s="32">
        <v>0.98224605379439045</v>
      </c>
    </row>
    <row r="124" spans="33:121" x14ac:dyDescent="0.25">
      <c r="AG124" s="19" t="s">
        <v>276</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0.83976019269546853</v>
      </c>
      <c r="BF124" s="32">
        <v>0.84283727399165509</v>
      </c>
      <c r="BG124" s="32">
        <v>0.71852899575671858</v>
      </c>
      <c r="BH124" s="32">
        <v>0.85763888888888884</v>
      </c>
      <c r="BI124" s="32">
        <v>0.88660524450744149</v>
      </c>
      <c r="BJ124" s="32">
        <v>0.84675141242937857</v>
      </c>
      <c r="BK124" s="32">
        <v>0.71287128712871284</v>
      </c>
      <c r="BL124" s="32">
        <v>0.76166902404526171</v>
      </c>
      <c r="BM124" s="32">
        <v>0.8038431609640081</v>
      </c>
      <c r="BN124" s="32">
        <v>0.90228690228690234</v>
      </c>
      <c r="BO124" s="32">
        <v>0.88357588357588357</v>
      </c>
      <c r="BP124" s="32">
        <v>0.8993754337265788</v>
      </c>
      <c r="BQ124" s="32">
        <v>0.94113475177304962</v>
      </c>
      <c r="BR124" s="32">
        <v>0.89882189882189878</v>
      </c>
      <c r="BS124" s="32">
        <v>0.87986111111111109</v>
      </c>
      <c r="BT124" s="32">
        <v>0.90291262135922334</v>
      </c>
      <c r="BU124" s="32">
        <v>0.90113837180780687</v>
      </c>
      <c r="BV124" s="32">
        <v>0.9008321775312067</v>
      </c>
      <c r="BW124" s="32">
        <v>0.92515592515592515</v>
      </c>
      <c r="BX124" s="32">
        <v>0.90367290367290365</v>
      </c>
      <c r="BY124" s="32">
        <v>0.95046001415428172</v>
      </c>
      <c r="BZ124" s="32">
        <v>0.92152777777777772</v>
      </c>
      <c r="CA124" s="32">
        <v>0.91961191961191957</v>
      </c>
      <c r="CB124" s="32">
        <v>0.92030492030492028</v>
      </c>
      <c r="CC124" s="32">
        <v>0.9202236626012763</v>
      </c>
      <c r="CD124" s="32">
        <v>0.91983413959917071</v>
      </c>
      <c r="CE124" s="32">
        <v>0.91009681881051174</v>
      </c>
      <c r="CF124" s="32">
        <v>0.90311418685121103</v>
      </c>
      <c r="CG124" s="32">
        <v>0.94275618374558301</v>
      </c>
      <c r="CH124" s="32">
        <v>0.9149965445749827</v>
      </c>
      <c r="CI124" s="32">
        <v>0.89979267449896339</v>
      </c>
      <c r="CJ124" s="32">
        <v>0.90657439446366783</v>
      </c>
      <c r="CK124" s="32">
        <v>0.91388070607772731</v>
      </c>
      <c r="CL124" s="32">
        <v>0.89108236895847515</v>
      </c>
      <c r="CM124" s="32">
        <v>0.91286307053941906</v>
      </c>
      <c r="CN124" s="32">
        <v>0.87202178352620829</v>
      </c>
      <c r="CO124" s="32">
        <v>0.90687977762334959</v>
      </c>
      <c r="CP124" s="32">
        <v>0.91322033898305088</v>
      </c>
      <c r="CQ124" s="32">
        <v>0.92121630960608158</v>
      </c>
      <c r="CR124" s="32">
        <v>0.92121630960608158</v>
      </c>
      <c r="CS124" s="32">
        <v>0.90549999412038085</v>
      </c>
      <c r="CT124" s="32">
        <v>0.8908474576271187</v>
      </c>
      <c r="CU124" s="32">
        <v>0.89762711864406775</v>
      </c>
      <c r="CV124" s="32">
        <v>0.87661016949152537</v>
      </c>
      <c r="CW124" s="32">
        <v>0.89757785467128026</v>
      </c>
      <c r="CX124" s="32">
        <v>0.89687924016282228</v>
      </c>
      <c r="CY124" s="32">
        <v>0.90237288135593219</v>
      </c>
      <c r="CZ124" s="32">
        <v>0.90779661016949154</v>
      </c>
      <c r="DA124" s="32">
        <v>0.89567304744603393</v>
      </c>
      <c r="DB124" s="32">
        <v>0.8934147997284454</v>
      </c>
      <c r="DC124" s="32">
        <v>0.91451831750339208</v>
      </c>
      <c r="DD124" s="32">
        <v>0.89123045547246771</v>
      </c>
      <c r="DE124" s="32">
        <v>0.93407356002775854</v>
      </c>
      <c r="DF124" s="32">
        <v>0.91389830508474579</v>
      </c>
      <c r="DG124" s="32">
        <v>0.90983050847457625</v>
      </c>
      <c r="DH124" s="32">
        <v>0.91032608695652173</v>
      </c>
      <c r="DI124" s="32">
        <v>0.90961314760684397</v>
      </c>
      <c r="DJ124" s="32">
        <v>0.8786440677966102</v>
      </c>
      <c r="DK124" s="32">
        <v>0.9050203527815468</v>
      </c>
      <c r="DL124" s="32">
        <v>0.87661016949152537</v>
      </c>
      <c r="DM124" s="32">
        <v>0.9121107266435986</v>
      </c>
      <c r="DN124" s="32">
        <v>0.87593220338983047</v>
      </c>
      <c r="DO124" s="32">
        <v>0.89816700610997968</v>
      </c>
      <c r="DP124" s="32">
        <v>0.91118644067796606</v>
      </c>
      <c r="DQ124" s="32">
        <v>0.89395299527015104</v>
      </c>
    </row>
    <row r="125" spans="33:121" x14ac:dyDescent="0.25">
      <c r="AG125" s="19" t="s">
        <v>186</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0.8648293963254593</v>
      </c>
      <c r="BG125" s="32">
        <v>0.74081364829396323</v>
      </c>
      <c r="BH125" s="32">
        <v>0.88254593175853013</v>
      </c>
      <c r="BI125" s="32">
        <v>0.90485564304461941</v>
      </c>
      <c r="BJ125" s="32">
        <v>0.85564304461942253</v>
      </c>
      <c r="BK125" s="32">
        <v>0.74868766404199472</v>
      </c>
      <c r="BL125" s="32">
        <v>0.80774278215223094</v>
      </c>
      <c r="BM125" s="32">
        <v>0.82930258717660299</v>
      </c>
      <c r="BN125" s="32">
        <v>0.90104166666666663</v>
      </c>
      <c r="BO125" s="32">
        <v>0.85039370078740162</v>
      </c>
      <c r="BP125" s="32">
        <v>0.90299479166666663</v>
      </c>
      <c r="BQ125" s="32">
        <v>0.9296875</v>
      </c>
      <c r="BR125" s="32">
        <v>0.91861979166666663</v>
      </c>
      <c r="BS125" s="32">
        <v>0.89107611548556431</v>
      </c>
      <c r="BT125" s="32">
        <v>0.904296875</v>
      </c>
      <c r="BU125" s="32">
        <v>0.89973006303899516</v>
      </c>
      <c r="BV125" s="32">
        <v>0.90402075226977952</v>
      </c>
      <c r="BW125" s="32">
        <v>0.94293125810635536</v>
      </c>
      <c r="BX125" s="32">
        <v>0.91763942931258102</v>
      </c>
      <c r="BY125" s="32">
        <v>0.94487678339818415</v>
      </c>
      <c r="BZ125" s="32">
        <v>0.91168831168831166</v>
      </c>
      <c r="CA125" s="32">
        <v>0.93968871595330739</v>
      </c>
      <c r="CB125" s="32">
        <v>0.92477302204928669</v>
      </c>
      <c r="CC125" s="32">
        <v>0.9265168961111151</v>
      </c>
      <c r="CD125" s="32">
        <v>0.90967328635490075</v>
      </c>
      <c r="CE125" s="32">
        <v>0.9519538757206919</v>
      </c>
      <c r="CF125" s="32">
        <v>0.89173606662395899</v>
      </c>
      <c r="CG125" s="32">
        <v>0.91853752405388067</v>
      </c>
      <c r="CH125" s="32">
        <v>0.97053171044202435</v>
      </c>
      <c r="CI125" s="32">
        <v>0.96220371556694428</v>
      </c>
      <c r="CJ125" s="32">
        <v>0.95067264573991028</v>
      </c>
      <c r="CK125" s="32">
        <v>0.93647268921461591</v>
      </c>
      <c r="CL125" s="32">
        <v>0.93521488133418862</v>
      </c>
      <c r="CM125" s="32">
        <v>0.95305466237942127</v>
      </c>
      <c r="CN125" s="32">
        <v>0.95189223861449646</v>
      </c>
      <c r="CO125" s="32">
        <v>0.97417688831504201</v>
      </c>
      <c r="CP125" s="32">
        <v>0.96320206584893475</v>
      </c>
      <c r="CQ125" s="32">
        <v>0.95357833655705992</v>
      </c>
      <c r="CR125" s="32">
        <v>0.9489664082687338</v>
      </c>
      <c r="CS125" s="32">
        <v>0.9542979259025538</v>
      </c>
      <c r="CT125" s="32">
        <v>0.88707653701380174</v>
      </c>
      <c r="CU125" s="32">
        <v>0.95225970719287079</v>
      </c>
      <c r="CV125" s="32">
        <v>0.89021329987452946</v>
      </c>
      <c r="CW125" s="32">
        <v>0.92283563362609788</v>
      </c>
      <c r="CX125" s="32">
        <v>0.89799749687108887</v>
      </c>
      <c r="CY125" s="32">
        <v>0.95274102079395084</v>
      </c>
      <c r="CZ125" s="32">
        <v>0.91125</v>
      </c>
      <c r="DA125" s="32">
        <v>0.91633909933890578</v>
      </c>
      <c r="DB125" s="32">
        <v>0.89635678391959794</v>
      </c>
      <c r="DC125" s="32">
        <v>0.94608150470219432</v>
      </c>
      <c r="DD125" s="32">
        <v>0.91268844221105527</v>
      </c>
      <c r="DE125" s="32">
        <v>0.91834170854271358</v>
      </c>
      <c r="DF125" s="32">
        <v>0.93412797992471774</v>
      </c>
      <c r="DG125" s="32">
        <v>0.94670846394984332</v>
      </c>
      <c r="DH125" s="32">
        <v>0.94169278996865202</v>
      </c>
      <c r="DI125" s="32">
        <v>0.92799966760268204</v>
      </c>
      <c r="DJ125" s="32">
        <v>0.86582278481012653</v>
      </c>
      <c r="DK125" s="32">
        <v>0.9408805031446541</v>
      </c>
      <c r="DL125" s="32">
        <v>0.8664556962025316</v>
      </c>
      <c r="DM125" s="32">
        <v>0.88526645768025081</v>
      </c>
      <c r="DN125" s="32">
        <v>0.89936708860759496</v>
      </c>
      <c r="DO125" s="32">
        <v>0.9231738035264484</v>
      </c>
      <c r="DP125" s="32">
        <v>0.92161820480404555</v>
      </c>
      <c r="DQ125" s="32">
        <v>0.9003692198250931</v>
      </c>
    </row>
    <row r="126" spans="33:121" x14ac:dyDescent="0.25">
      <c r="AG126" s="19" t="s">
        <v>187</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0.90092879256965941</v>
      </c>
      <c r="BG126" s="32">
        <v>0.7678018575851393</v>
      </c>
      <c r="BH126" s="32">
        <v>0.89318885448916407</v>
      </c>
      <c r="BI126" s="32">
        <v>0.93188854489164086</v>
      </c>
      <c r="BJ126" s="32">
        <v>0.87925696594427249</v>
      </c>
      <c r="BK126" s="32">
        <v>0.78947368421052633</v>
      </c>
      <c r="BL126" s="32">
        <v>0.85913312693498456</v>
      </c>
      <c r="BM126" s="32">
        <v>0.86023883237505527</v>
      </c>
      <c r="BN126" s="32">
        <v>0.91950464396284826</v>
      </c>
      <c r="BO126" s="32">
        <v>0.90557275541795668</v>
      </c>
      <c r="BP126" s="32">
        <v>0.92056074766355145</v>
      </c>
      <c r="BQ126" s="32">
        <v>0.95665634674922606</v>
      </c>
      <c r="BR126" s="32">
        <v>0.91021671826625383</v>
      </c>
      <c r="BS126" s="32">
        <v>0.93962848297213619</v>
      </c>
      <c r="BT126" s="32">
        <v>0.95201238390092879</v>
      </c>
      <c r="BU126" s="32">
        <v>0.92916458270470026</v>
      </c>
      <c r="BV126" s="32">
        <v>0.94272445820433437</v>
      </c>
      <c r="BW126" s="32">
        <v>0.95201238390092879</v>
      </c>
      <c r="BX126" s="32">
        <v>0.93498452012383904</v>
      </c>
      <c r="BY126" s="32">
        <v>0.9504643962848297</v>
      </c>
      <c r="BZ126" s="32">
        <v>0.93343653250773995</v>
      </c>
      <c r="CA126" s="32">
        <v>0.95510835913312697</v>
      </c>
      <c r="CB126" s="32">
        <v>0.94409937888198758</v>
      </c>
      <c r="CC126" s="32">
        <v>0.94469000414811233</v>
      </c>
      <c r="CD126" s="32">
        <v>0.91176470588235292</v>
      </c>
      <c r="CE126" s="32">
        <v>0.95201238390092879</v>
      </c>
      <c r="CF126" s="32">
        <v>0.89783281733746134</v>
      </c>
      <c r="CG126" s="32">
        <v>0.93188854489164086</v>
      </c>
      <c r="CH126" s="32">
        <v>0.90866873065015474</v>
      </c>
      <c r="CI126" s="32">
        <v>0.95510835913312697</v>
      </c>
      <c r="CJ126" s="32">
        <v>0.92260061919504643</v>
      </c>
      <c r="CK126" s="32">
        <v>0.92569659442724461</v>
      </c>
      <c r="CL126" s="32">
        <v>0.94427244582043346</v>
      </c>
      <c r="CM126" s="32">
        <v>0.94272445820433437</v>
      </c>
      <c r="CN126" s="32">
        <v>0.9380804953560371</v>
      </c>
      <c r="CO126" s="32">
        <v>0.95665634674922606</v>
      </c>
      <c r="CP126" s="32">
        <v>0.94117647058823528</v>
      </c>
      <c r="CQ126" s="32">
        <v>0.94117647058823528</v>
      </c>
      <c r="CR126" s="32">
        <v>0.95665634674922606</v>
      </c>
      <c r="CS126" s="32">
        <v>0.94582043343653255</v>
      </c>
      <c r="CT126" s="32">
        <v>0.96012269938650308</v>
      </c>
      <c r="CU126" s="32">
        <v>0.95858895705521474</v>
      </c>
      <c r="CV126" s="32">
        <v>0.96779141104294475</v>
      </c>
      <c r="CW126" s="32">
        <v>0.96625766871165641</v>
      </c>
      <c r="CX126" s="32">
        <v>0.95552147239263807</v>
      </c>
      <c r="CY126" s="32">
        <v>0.96779141104294475</v>
      </c>
      <c r="CZ126" s="32">
        <v>0.97239263803680986</v>
      </c>
      <c r="DA126" s="32">
        <v>0.9640666082383873</v>
      </c>
      <c r="DB126" s="32">
        <v>0.91564417177914115</v>
      </c>
      <c r="DC126" s="32">
        <v>0.93568147013782543</v>
      </c>
      <c r="DD126" s="32">
        <v>0.94171779141104295</v>
      </c>
      <c r="DE126" s="32">
        <v>0.94018404907975461</v>
      </c>
      <c r="DF126" s="32">
        <v>0.93404907975460127</v>
      </c>
      <c r="DG126" s="32">
        <v>0.93865030674846628</v>
      </c>
      <c r="DH126" s="32">
        <v>0.9524539877300614</v>
      </c>
      <c r="DI126" s="32">
        <v>0.93691155094869916</v>
      </c>
      <c r="DJ126" s="32">
        <v>0.93711656441717794</v>
      </c>
      <c r="DK126" s="32">
        <v>0.95718654434250761</v>
      </c>
      <c r="DL126" s="32">
        <v>0.93711656441717794</v>
      </c>
      <c r="DM126" s="32">
        <v>0.94785276073619629</v>
      </c>
      <c r="DN126" s="32">
        <v>0.93108728943338437</v>
      </c>
      <c r="DO126" s="32">
        <v>0.95107033639143734</v>
      </c>
      <c r="DP126" s="32">
        <v>0.94036697247706424</v>
      </c>
      <c r="DQ126" s="32">
        <v>0.94311386174499223</v>
      </c>
    </row>
    <row r="127" spans="33:121" x14ac:dyDescent="0.25">
      <c r="AG127" s="19" t="s">
        <v>188</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0.96080531162989935</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0.9508460055686444</v>
      </c>
      <c r="BF127" s="32">
        <v>0.93553223388305851</v>
      </c>
      <c r="BG127" s="32">
        <v>0.86356821589205401</v>
      </c>
      <c r="BH127" s="32">
        <v>0.94752623688155924</v>
      </c>
      <c r="BI127" s="32">
        <v>0.96926536731634183</v>
      </c>
      <c r="BJ127" s="32">
        <v>0.94377811094452768</v>
      </c>
      <c r="BK127" s="32">
        <v>0.88830584707646176</v>
      </c>
      <c r="BL127" s="32">
        <v>0.91679160419790107</v>
      </c>
      <c r="BM127" s="32">
        <v>0.92353823088455778</v>
      </c>
      <c r="BN127" s="32">
        <v>0.96626686656671668</v>
      </c>
      <c r="BO127" s="32">
        <v>0.97001499250374812</v>
      </c>
      <c r="BP127" s="32">
        <v>0.9715142428785607</v>
      </c>
      <c r="BQ127" s="32">
        <v>0.97526236881559225</v>
      </c>
      <c r="BR127" s="32">
        <v>0.97826086956521741</v>
      </c>
      <c r="BS127" s="32">
        <v>0.9647676161919041</v>
      </c>
      <c r="BT127" s="32">
        <v>0.97301349325337327</v>
      </c>
      <c r="BU127" s="32">
        <v>0.9713000642535875</v>
      </c>
      <c r="BV127" s="32">
        <v>0.97751124437781112</v>
      </c>
      <c r="BW127" s="32">
        <v>0.97751124437781112</v>
      </c>
      <c r="BX127" s="32">
        <v>0.98650674662668669</v>
      </c>
      <c r="BY127" s="32">
        <v>0.99400299850074958</v>
      </c>
      <c r="BZ127" s="32">
        <v>0.97676161919040483</v>
      </c>
      <c r="CA127" s="32">
        <v>0.98725637181409298</v>
      </c>
      <c r="CB127" s="32">
        <v>0.98050974512743627</v>
      </c>
      <c r="CC127" s="32">
        <v>0.98286571000214173</v>
      </c>
      <c r="CD127" s="32">
        <v>0.9503287070854638</v>
      </c>
      <c r="CE127" s="32">
        <v>0.96347699050401758</v>
      </c>
      <c r="CF127" s="32">
        <v>0.94740686632578519</v>
      </c>
      <c r="CG127" s="32">
        <v>0.96201607012417822</v>
      </c>
      <c r="CH127" s="32">
        <v>0.95763330898466037</v>
      </c>
      <c r="CI127" s="32">
        <v>0.97735573411249088</v>
      </c>
      <c r="CJ127" s="32">
        <v>0.96785975164353544</v>
      </c>
      <c r="CK127" s="32">
        <v>0.96086820411144735</v>
      </c>
      <c r="CL127" s="32">
        <v>0.93718772305496079</v>
      </c>
      <c r="CM127" s="32">
        <v>0.96566837107377645</v>
      </c>
      <c r="CN127" s="32">
        <v>0.96930763740185577</v>
      </c>
      <c r="CO127" s="32">
        <v>0.98072805139186292</v>
      </c>
      <c r="CP127" s="32">
        <v>0.93076374018558172</v>
      </c>
      <c r="CQ127" s="32">
        <v>0.96420745069393721</v>
      </c>
      <c r="CR127" s="32">
        <v>0.97662527392257126</v>
      </c>
      <c r="CS127" s="32">
        <v>0.96064117824636364</v>
      </c>
      <c r="CT127" s="32">
        <v>0.9364739471805853</v>
      </c>
      <c r="CU127" s="32">
        <v>0.97002141327623126</v>
      </c>
      <c r="CV127" s="32">
        <v>0.95146324054246967</v>
      </c>
      <c r="CW127" s="32">
        <v>0.96859386152748039</v>
      </c>
      <c r="CX127" s="32">
        <v>0.9450392576730906</v>
      </c>
      <c r="CY127" s="32">
        <v>0.96502498215560317</v>
      </c>
      <c r="CZ127" s="32">
        <v>0.95574589578872238</v>
      </c>
      <c r="DA127" s="32">
        <v>0.9560517997348833</v>
      </c>
      <c r="DB127" s="32">
        <v>0.95533845080251223</v>
      </c>
      <c r="DC127" s="32">
        <v>0.9635974304068522</v>
      </c>
      <c r="DD127" s="32">
        <v>0.97069085833914859</v>
      </c>
      <c r="DE127" s="32">
        <v>0.96789951151430564</v>
      </c>
      <c r="DF127" s="32">
        <v>0.96859734822051635</v>
      </c>
      <c r="DG127" s="32">
        <v>0.95360456816559602</v>
      </c>
      <c r="DH127" s="32">
        <v>0.9595254710397767</v>
      </c>
      <c r="DI127" s="32">
        <v>0.96275051978410109</v>
      </c>
      <c r="DJ127" s="32">
        <v>0.94905792044661552</v>
      </c>
      <c r="DK127" s="32">
        <v>0.95882763433356599</v>
      </c>
      <c r="DL127" s="32">
        <v>0.96092114445219823</v>
      </c>
      <c r="DM127" s="32">
        <v>0.95464061409630152</v>
      </c>
      <c r="DN127" s="32">
        <v>0.9595254710397767</v>
      </c>
      <c r="DO127" s="32">
        <v>0.95882763433356599</v>
      </c>
      <c r="DP127" s="32">
        <v>0.96789951151430564</v>
      </c>
      <c r="DQ127" s="32">
        <v>0.95852856145947574</v>
      </c>
    </row>
    <row r="128" spans="33:121" x14ac:dyDescent="0.25">
      <c r="AG128" s="19" t="s">
        <v>262</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0.97893547770897071</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0.90985576923076927</v>
      </c>
      <c r="BG128" s="32">
        <v>0.84344660194174759</v>
      </c>
      <c r="BH128" s="32">
        <v>0.92772511848341233</v>
      </c>
      <c r="BI128" s="32">
        <v>0.95610913404507714</v>
      </c>
      <c r="BJ128" s="32">
        <v>0.93779904306220097</v>
      </c>
      <c r="BK128" s="32">
        <v>0.87239263803680978</v>
      </c>
      <c r="BL128" s="32">
        <v>0.90071770334928225</v>
      </c>
      <c r="BM128" s="32">
        <v>0.90686371544989985</v>
      </c>
      <c r="BN128" s="32">
        <v>0.96099290780141844</v>
      </c>
      <c r="BO128" s="32">
        <v>0.95764705882352941</v>
      </c>
      <c r="BP128" s="32">
        <v>0.96941176470588231</v>
      </c>
      <c r="BQ128" s="32">
        <v>0.98615916955017302</v>
      </c>
      <c r="BR128" s="32">
        <v>0.97549591598599772</v>
      </c>
      <c r="BS128" s="32">
        <v>0.97884841363102237</v>
      </c>
      <c r="BT128" s="32">
        <v>0.99414519906323184</v>
      </c>
      <c r="BU128" s="32">
        <v>0.97467148993732222</v>
      </c>
      <c r="BV128" s="32">
        <v>0.98696682464454977</v>
      </c>
      <c r="BW128" s="32">
        <v>0.99312714776632305</v>
      </c>
      <c r="BX128" s="32">
        <v>0.97405660377358494</v>
      </c>
      <c r="BY128" s="32">
        <v>0.98841251448435685</v>
      </c>
      <c r="BZ128" s="32">
        <v>0.98704358068315667</v>
      </c>
      <c r="CA128" s="32">
        <v>0.97693194925028837</v>
      </c>
      <c r="CB128" s="32">
        <v>0.98704358068315667</v>
      </c>
      <c r="CC128" s="32">
        <v>0.98479745732648805</v>
      </c>
      <c r="CD128" s="32">
        <v>0.98119858989424202</v>
      </c>
      <c r="CE128" s="32">
        <v>0.99539170506912444</v>
      </c>
      <c r="CF128" s="32">
        <v>0.9882352941176471</v>
      </c>
      <c r="CG128" s="32">
        <v>0.99539170506912444</v>
      </c>
      <c r="CH128" s="32">
        <v>0.99764982373678024</v>
      </c>
      <c r="CI128" s="32">
        <v>0.9907407407407407</v>
      </c>
      <c r="CJ128" s="32">
        <v>0.98845265588914555</v>
      </c>
      <c r="CK128" s="32">
        <v>0.99100864493097196</v>
      </c>
      <c r="CL128" s="32">
        <v>0.95502958579881658</v>
      </c>
      <c r="CM128" s="32">
        <v>0.97580645161290325</v>
      </c>
      <c r="CN128" s="32">
        <v>0.97641509433962259</v>
      </c>
      <c r="CO128" s="32">
        <v>0.99194476409666288</v>
      </c>
      <c r="CP128" s="32">
        <v>0.98034682080924851</v>
      </c>
      <c r="CQ128" s="32">
        <v>0.99422632794457277</v>
      </c>
      <c r="CR128" s="32">
        <v>0.97215777262180969</v>
      </c>
      <c r="CS128" s="32">
        <v>0.97798954531766225</v>
      </c>
      <c r="CT128" s="32">
        <v>0.9406880189798339</v>
      </c>
      <c r="CU128" s="32">
        <v>0.9988597491448119</v>
      </c>
      <c r="CV128" s="32">
        <v>0.94306049822064053</v>
      </c>
      <c r="CW128" s="32">
        <v>0.98108747044917255</v>
      </c>
      <c r="CX128" s="32">
        <v>0.95952380952380956</v>
      </c>
      <c r="CY128" s="32">
        <v>0.9861910241657077</v>
      </c>
      <c r="CZ128" s="32">
        <v>0.97777777777777775</v>
      </c>
      <c r="DA128" s="32">
        <v>0.96959833546596486</v>
      </c>
      <c r="DB128" s="32">
        <v>0.96682464454976302</v>
      </c>
      <c r="DC128" s="32">
        <v>0.97459584295612012</v>
      </c>
      <c r="DD128" s="32">
        <v>0.97399527186761226</v>
      </c>
      <c r="DE128" s="32">
        <v>0.98275862068965514</v>
      </c>
      <c r="DF128" s="32">
        <v>0.9728132387706856</v>
      </c>
      <c r="DG128" s="32">
        <v>0.97586206896551719</v>
      </c>
      <c r="DH128" s="32">
        <v>0.9658421672555948</v>
      </c>
      <c r="DI128" s="32">
        <v>0.97324169357927826</v>
      </c>
      <c r="DJ128" s="32">
        <v>0.94491017964071855</v>
      </c>
      <c r="DK128" s="32">
        <v>0.98731257208765855</v>
      </c>
      <c r="DL128" s="32">
        <v>0.94510739856801906</v>
      </c>
      <c r="DM128" s="32">
        <v>0.964622641509434</v>
      </c>
      <c r="DN128" s="32">
        <v>0.97864768683274017</v>
      </c>
      <c r="DO128" s="32">
        <v>0.9872832369942196</v>
      </c>
      <c r="DP128" s="32">
        <v>0.97069167643610788</v>
      </c>
      <c r="DQ128" s="32">
        <v>0.96836791315269966</v>
      </c>
    </row>
    <row r="129" spans="33:121" x14ac:dyDescent="0.25">
      <c r="AG129" s="19" t="s">
        <v>189</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0.98854928821969701</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0.98396714223315918</v>
      </c>
      <c r="BF129" s="32">
        <v>0.99615384615384617</v>
      </c>
      <c r="BG129" s="32">
        <v>0.93737769080234834</v>
      </c>
      <c r="BH129" s="32">
        <v>0.98669201520912553</v>
      </c>
      <c r="BI129" s="32">
        <v>0.99811676082862522</v>
      </c>
      <c r="BJ129" s="32">
        <v>1</v>
      </c>
      <c r="BK129" s="32">
        <v>0.97455968688845396</v>
      </c>
      <c r="BL129" s="32">
        <v>0.98825831702544031</v>
      </c>
      <c r="BM129" s="32">
        <v>0.9830226167011199</v>
      </c>
      <c r="BN129" s="32">
        <v>0.99279279279279276</v>
      </c>
      <c r="BO129" s="32">
        <v>1</v>
      </c>
      <c r="BP129" s="32">
        <v>0.99279279279279276</v>
      </c>
      <c r="BQ129" s="32">
        <v>1</v>
      </c>
      <c r="BR129" s="32">
        <v>1</v>
      </c>
      <c r="BS129" s="32">
        <v>0.99446494464944646</v>
      </c>
      <c r="BT129" s="32">
        <v>0.9963833634719711</v>
      </c>
      <c r="BU129" s="32">
        <v>0.99663341338671463</v>
      </c>
      <c r="BV129" s="32">
        <v>0.97970479704797053</v>
      </c>
      <c r="BW129" s="32">
        <v>0.99647266313932981</v>
      </c>
      <c r="BX129" s="32">
        <v>0.97810218978102192</v>
      </c>
      <c r="BY129" s="32">
        <v>0.99635701275045541</v>
      </c>
      <c r="BZ129" s="32">
        <v>1</v>
      </c>
      <c r="CA129" s="32">
        <v>0.99640287769784175</v>
      </c>
      <c r="CB129" s="32">
        <v>1</v>
      </c>
      <c r="CC129" s="32">
        <v>0.99243422005951698</v>
      </c>
      <c r="CD129" s="32">
        <v>1</v>
      </c>
      <c r="CE129" s="32">
        <v>1</v>
      </c>
      <c r="CF129" s="32">
        <v>0.98918918918918919</v>
      </c>
      <c r="CG129" s="32">
        <v>1</v>
      </c>
      <c r="CH129" s="32">
        <v>1</v>
      </c>
      <c r="CI129" s="32">
        <v>0.99100719424460426</v>
      </c>
      <c r="CJ129" s="32">
        <v>1</v>
      </c>
      <c r="CK129" s="32">
        <v>0.99717091191911333</v>
      </c>
      <c r="CL129" s="32">
        <v>0.95833333333333337</v>
      </c>
      <c r="CM129" s="32">
        <v>1</v>
      </c>
      <c r="CN129" s="32">
        <v>0.98298676748582225</v>
      </c>
      <c r="CO129" s="32">
        <v>0.9831460674157303</v>
      </c>
      <c r="CP129" s="32">
        <v>0.9678638941398866</v>
      </c>
      <c r="CQ129" s="32">
        <v>0.99457504520795659</v>
      </c>
      <c r="CR129" s="32">
        <v>0.96007259528130673</v>
      </c>
      <c r="CS129" s="32">
        <v>0.97813967183771944</v>
      </c>
      <c r="CT129" s="32">
        <v>0.98515769944341369</v>
      </c>
      <c r="CU129" s="32">
        <v>1</v>
      </c>
      <c r="CV129" s="32">
        <v>0.98886827458256032</v>
      </c>
      <c r="CW129" s="32">
        <v>0.9963302752293578</v>
      </c>
      <c r="CX129" s="32">
        <v>0.97426470588235292</v>
      </c>
      <c r="CY129" s="32">
        <v>1</v>
      </c>
      <c r="CZ129" s="32">
        <v>0.98348623853211015</v>
      </c>
      <c r="DA129" s="32">
        <v>0.98972959909568492</v>
      </c>
      <c r="DB129" s="32">
        <v>0.99633699633699635</v>
      </c>
      <c r="DC129" s="32">
        <v>0.99825479930191974</v>
      </c>
      <c r="DD129" s="32">
        <v>0.99090909090909096</v>
      </c>
      <c r="DE129" s="32">
        <v>1</v>
      </c>
      <c r="DF129" s="32">
        <v>1</v>
      </c>
      <c r="DG129" s="32">
        <v>0.99818511796733211</v>
      </c>
      <c r="DH129" s="32">
        <v>0.99270072992700731</v>
      </c>
      <c r="DI129" s="32">
        <v>0.99662667634890667</v>
      </c>
      <c r="DJ129" s="32">
        <v>0.97636363636363632</v>
      </c>
      <c r="DK129" s="32">
        <v>0.9963503649635036</v>
      </c>
      <c r="DL129" s="32">
        <v>0.979890310786106</v>
      </c>
      <c r="DM129" s="32">
        <v>1</v>
      </c>
      <c r="DN129" s="32">
        <v>1</v>
      </c>
      <c r="DO129" s="32">
        <v>0.99455535390199634</v>
      </c>
      <c r="DP129" s="32">
        <v>1</v>
      </c>
      <c r="DQ129" s="32">
        <v>0.99245138085932028</v>
      </c>
    </row>
    <row r="130" spans="33:121" x14ac:dyDescent="0.25">
      <c r="AG130" s="19" t="s">
        <v>190</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0.88341558958063027</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0.86873756606771357</v>
      </c>
      <c r="BF130" s="32">
        <v>0.81365313653136528</v>
      </c>
      <c r="BG130" s="32">
        <v>0.78514056224899598</v>
      </c>
      <c r="BH130" s="32">
        <v>0.81481481481481477</v>
      </c>
      <c r="BI130" s="32">
        <v>0.86764705882352944</v>
      </c>
      <c r="BJ130" s="32">
        <v>0.87209302325581395</v>
      </c>
      <c r="BK130" s="32">
        <v>0.78714859437751006</v>
      </c>
      <c r="BL130" s="32">
        <v>0.85770750988142297</v>
      </c>
      <c r="BM130" s="32">
        <v>0.82831495713335024</v>
      </c>
      <c r="BN130" s="32">
        <v>0.88533834586466165</v>
      </c>
      <c r="BO130" s="32">
        <v>0.87114337568058076</v>
      </c>
      <c r="BP130" s="32">
        <v>0.87360594795539037</v>
      </c>
      <c r="BQ130" s="32">
        <v>0.87522935779816513</v>
      </c>
      <c r="BR130" s="32">
        <v>0.8970588235294118</v>
      </c>
      <c r="BS130" s="32">
        <v>0.87385740402193779</v>
      </c>
      <c r="BT130" s="32">
        <v>0.88256880733944953</v>
      </c>
      <c r="BU130" s="32">
        <v>0.87982886602708532</v>
      </c>
      <c r="BV130" s="32">
        <v>0.91047619047619044</v>
      </c>
      <c r="BW130" s="32">
        <v>0.88029465930018413</v>
      </c>
      <c r="BX130" s="32">
        <v>0.88888888888888884</v>
      </c>
      <c r="BY130" s="32">
        <v>0.90959409594095941</v>
      </c>
      <c r="BZ130" s="32">
        <v>0.89868667917448408</v>
      </c>
      <c r="CA130" s="32">
        <v>0.89814814814814814</v>
      </c>
      <c r="CB130" s="32">
        <v>0.89532710280373828</v>
      </c>
      <c r="CC130" s="32">
        <v>0.89734510924751343</v>
      </c>
      <c r="CD130" s="32">
        <v>0.88929889298892983</v>
      </c>
      <c r="CE130" s="32">
        <v>0.92844036697247712</v>
      </c>
      <c r="CF130" s="32">
        <v>0.87683823529411764</v>
      </c>
      <c r="CG130" s="32">
        <v>0.91376146788990831</v>
      </c>
      <c r="CH130" s="32">
        <v>0.93601462522851919</v>
      </c>
      <c r="CI130" s="32">
        <v>0.9154411764705882</v>
      </c>
      <c r="CJ130" s="32">
        <v>0.92518248175182483</v>
      </c>
      <c r="CK130" s="32">
        <v>0.91213960665662353</v>
      </c>
      <c r="CL130" s="32">
        <v>0.86832061068702293</v>
      </c>
      <c r="CM130" s="32">
        <v>0.89033457249070636</v>
      </c>
      <c r="CN130" s="32">
        <v>0.88190476190476186</v>
      </c>
      <c r="CO130" s="32">
        <v>0.90267175572519087</v>
      </c>
      <c r="CP130" s="32">
        <v>0.91984732824427484</v>
      </c>
      <c r="CQ130" s="32">
        <v>0.92750929368029744</v>
      </c>
      <c r="CR130" s="32">
        <v>0.9149338374291115</v>
      </c>
      <c r="CS130" s="32">
        <v>0.90078888002305224</v>
      </c>
      <c r="CT130" s="32">
        <v>0.8680688336520076</v>
      </c>
      <c r="CU130" s="32">
        <v>0.9174664107485605</v>
      </c>
      <c r="CV130" s="32">
        <v>0.88888888888888884</v>
      </c>
      <c r="CW130" s="32">
        <v>0.89757914338919931</v>
      </c>
      <c r="CX130" s="32">
        <v>0.9123809523809524</v>
      </c>
      <c r="CY130" s="32">
        <v>0.88053949903660889</v>
      </c>
      <c r="CZ130" s="32">
        <v>0.88631984585741808</v>
      </c>
      <c r="DA130" s="32">
        <v>0.89303479627909088</v>
      </c>
      <c r="DB130" s="32">
        <v>0.87213740458015265</v>
      </c>
      <c r="DC130" s="32">
        <v>0.9013035381750466</v>
      </c>
      <c r="DD130" s="32">
        <v>0.87022900763358779</v>
      </c>
      <c r="DE130" s="32">
        <v>0.88446969696969702</v>
      </c>
      <c r="DF130" s="32">
        <v>0.9035916824196597</v>
      </c>
      <c r="DG130" s="32">
        <v>0.93148148148148147</v>
      </c>
      <c r="DH130" s="32">
        <v>0.92090395480225984</v>
      </c>
      <c r="DI130" s="32">
        <v>0.8977309665802693</v>
      </c>
      <c r="DJ130" s="32">
        <v>0.86476190476190473</v>
      </c>
      <c r="DK130" s="32">
        <v>0.88636363636363635</v>
      </c>
      <c r="DL130" s="32">
        <v>0.88593155893536124</v>
      </c>
      <c r="DM130" s="32">
        <v>0.89583333333333337</v>
      </c>
      <c r="DN130" s="32">
        <v>0.90806754221388364</v>
      </c>
      <c r="DO130" s="32">
        <v>0.89305816135084426</v>
      </c>
      <c r="DP130" s="32">
        <v>0.89365671641791045</v>
      </c>
      <c r="DQ130" s="32">
        <v>0.88966755048241064</v>
      </c>
    </row>
    <row r="131" spans="33:121" x14ac:dyDescent="0.25">
      <c r="AG131" s="19" t="s">
        <v>191</v>
      </c>
      <c r="AH131" s="32">
        <v>0.9206586826347305</v>
      </c>
      <c r="AI131" s="32">
        <v>0.88</v>
      </c>
      <c r="AJ131" s="32">
        <v>0.92686567164179101</v>
      </c>
      <c r="AK131" s="32">
        <v>0.93148688046647232</v>
      </c>
      <c r="AL131" s="32">
        <v>0.94298245614035092</v>
      </c>
      <c r="AM131" s="32">
        <v>0.91703703703703698</v>
      </c>
      <c r="AN131" s="32">
        <v>0.92261904761904767</v>
      </c>
      <c r="AO131" s="32">
        <v>0.92023568221991858</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0.88622361930868665</v>
      </c>
      <c r="BF131" s="32">
        <v>0.9069020866773676</v>
      </c>
      <c r="BG131" s="32">
        <v>0.73322683706070291</v>
      </c>
      <c r="BH131" s="32">
        <v>0.91359999999999997</v>
      </c>
      <c r="BI131" s="32">
        <v>0.9391025641025641</v>
      </c>
      <c r="BJ131" s="32">
        <v>0.90880000000000005</v>
      </c>
      <c r="BK131" s="32">
        <v>0.76996805111821087</v>
      </c>
      <c r="BL131" s="32">
        <v>0.88658146964856233</v>
      </c>
      <c r="BM131" s="32">
        <v>0.86545442980105813</v>
      </c>
      <c r="BN131" s="32">
        <v>0.88921282798833823</v>
      </c>
      <c r="BO131" s="32">
        <v>0.94668820678513732</v>
      </c>
      <c r="BP131" s="32">
        <v>0.92521994134897356</v>
      </c>
      <c r="BQ131" s="32">
        <v>0.93598862019914653</v>
      </c>
      <c r="BR131" s="32">
        <v>0.9240687679083095</v>
      </c>
      <c r="BS131" s="32">
        <v>0.91862284820031304</v>
      </c>
      <c r="BT131" s="32">
        <v>0.90254872563718136</v>
      </c>
      <c r="BU131" s="32">
        <v>0.92033570543819987</v>
      </c>
      <c r="BV131" s="32">
        <v>0.94676258992805751</v>
      </c>
      <c r="BW131" s="32">
        <v>0.92</v>
      </c>
      <c r="BX131" s="32">
        <v>0.94092219020172907</v>
      </c>
      <c r="BY131" s="32">
        <v>0.95042492917847021</v>
      </c>
      <c r="BZ131" s="32">
        <v>0.93948126801152743</v>
      </c>
      <c r="CA131" s="32">
        <v>0.95244755244755241</v>
      </c>
      <c r="CB131" s="32">
        <v>0.9560906515580736</v>
      </c>
      <c r="CC131" s="32">
        <v>0.94373274018934428</v>
      </c>
      <c r="CD131" s="32">
        <v>0.92097701149425293</v>
      </c>
      <c r="CE131" s="32">
        <v>0.93181818181818177</v>
      </c>
      <c r="CF131" s="32">
        <v>0.93419170243204575</v>
      </c>
      <c r="CG131" s="32">
        <v>0.94568245125348194</v>
      </c>
      <c r="CH131" s="32">
        <v>0.95499296765119546</v>
      </c>
      <c r="CI131" s="32">
        <v>0.92665726375176305</v>
      </c>
      <c r="CJ131" s="32">
        <v>0.93220338983050843</v>
      </c>
      <c r="CK131" s="32">
        <v>0.93521756689020419</v>
      </c>
      <c r="CL131" s="32">
        <v>0.94050991501416425</v>
      </c>
      <c r="CM131" s="32">
        <v>0.9467787114845938</v>
      </c>
      <c r="CN131" s="32">
        <v>0.93256814921090392</v>
      </c>
      <c r="CO131" s="32">
        <v>0.943342776203966</v>
      </c>
      <c r="CP131" s="32">
        <v>0.94366197183098588</v>
      </c>
      <c r="CQ131" s="32">
        <v>0.95915492957746484</v>
      </c>
      <c r="CR131" s="32">
        <v>0.9509803921568627</v>
      </c>
      <c r="CS131" s="32">
        <v>0.94528526363984877</v>
      </c>
      <c r="CT131" s="32">
        <v>0.90656934306569348</v>
      </c>
      <c r="CU131" s="32">
        <v>0.94992846924177399</v>
      </c>
      <c r="CV131" s="32">
        <v>0.93685756240822315</v>
      </c>
      <c r="CW131" s="32">
        <v>0.91176470588235292</v>
      </c>
      <c r="CX131" s="32">
        <v>0.90455212922173278</v>
      </c>
      <c r="CY131" s="32">
        <v>0.91654676258992807</v>
      </c>
      <c r="CZ131" s="32">
        <v>0.93118594436310398</v>
      </c>
      <c r="DA131" s="32">
        <v>0.92248641668182974</v>
      </c>
      <c r="DB131" s="32">
        <v>0.91461649782923304</v>
      </c>
      <c r="DC131" s="32">
        <v>0.92836676217765046</v>
      </c>
      <c r="DD131" s="32">
        <v>0.9134897360703812</v>
      </c>
      <c r="DE131" s="32">
        <v>0.90173410404624277</v>
      </c>
      <c r="DF131" s="32">
        <v>0.9484240687679083</v>
      </c>
      <c r="DG131" s="32">
        <v>0.92207792207792205</v>
      </c>
      <c r="DH131" s="32">
        <v>0.94617563739376775</v>
      </c>
      <c r="DI131" s="32">
        <v>0.92498353262330058</v>
      </c>
      <c r="DJ131" s="32">
        <v>0.93382352941176472</v>
      </c>
      <c r="DK131" s="32">
        <v>0.925035360678925</v>
      </c>
      <c r="DL131" s="32">
        <v>0.92136498516320475</v>
      </c>
      <c r="DM131" s="32">
        <v>0.9275147928994083</v>
      </c>
      <c r="DN131" s="32">
        <v>0.92511013215859028</v>
      </c>
      <c r="DO131" s="32">
        <v>0.91988555078683831</v>
      </c>
      <c r="DP131" s="32">
        <v>0.91510791366906474</v>
      </c>
      <c r="DQ131" s="32">
        <v>0.92397746639539946</v>
      </c>
    </row>
    <row r="132" spans="33:121" x14ac:dyDescent="0.25">
      <c r="AG132" s="19" t="s">
        <v>192</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0.95601094700929512</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0.95890991640042955</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0.93278098995427527</v>
      </c>
      <c r="BF132" s="32">
        <v>0.98727735368956748</v>
      </c>
      <c r="BG132" s="32">
        <v>0.88802083333333337</v>
      </c>
      <c r="BH132" s="32">
        <v>0.98989898989898994</v>
      </c>
      <c r="BI132" s="32">
        <v>0.97698209718670082</v>
      </c>
      <c r="BJ132" s="32">
        <v>0.98236775818639799</v>
      </c>
      <c r="BK132" s="32">
        <v>0.93005181347150256</v>
      </c>
      <c r="BL132" s="32">
        <v>0.9341772151898734</v>
      </c>
      <c r="BM132" s="32">
        <v>0.95553943727948076</v>
      </c>
      <c r="BN132" s="32">
        <v>0.95696202531645569</v>
      </c>
      <c r="BO132" s="32">
        <v>0.97799511002444983</v>
      </c>
      <c r="BP132" s="32">
        <v>0.97429305912596398</v>
      </c>
      <c r="BQ132" s="32">
        <v>0.99506172839506168</v>
      </c>
      <c r="BR132" s="32">
        <v>0.97058823529411764</v>
      </c>
      <c r="BS132" s="32">
        <v>0.99516908212560384</v>
      </c>
      <c r="BT132" s="32">
        <v>0.99047619047619051</v>
      </c>
      <c r="BU132" s="32">
        <v>0.98007791867969185</v>
      </c>
      <c r="BV132" s="32">
        <v>0.9682151589242054</v>
      </c>
      <c r="BW132" s="32">
        <v>0.98296836982968372</v>
      </c>
      <c r="BX132" s="32">
        <v>0.92009685230024219</v>
      </c>
      <c r="BY132" s="32">
        <v>0.98561151079136688</v>
      </c>
      <c r="BZ132" s="32">
        <v>0.98777506112469438</v>
      </c>
      <c r="CA132" s="32">
        <v>0.96116504854368934</v>
      </c>
      <c r="CB132" s="32">
        <v>0.97555012224938875</v>
      </c>
      <c r="CC132" s="32">
        <v>0.96876887482332441</v>
      </c>
      <c r="CD132" s="32">
        <v>0.96758104738154616</v>
      </c>
      <c r="CE132" s="32">
        <v>0.96642685851318944</v>
      </c>
      <c r="CF132" s="32">
        <v>0.98492462311557794</v>
      </c>
      <c r="CG132" s="32">
        <v>0.97323600973236013</v>
      </c>
      <c r="CH132" s="32">
        <v>0.98241206030150752</v>
      </c>
      <c r="CI132" s="32">
        <v>0.9928057553956835</v>
      </c>
      <c r="CJ132" s="32">
        <v>0.9688249400479616</v>
      </c>
      <c r="CK132" s="32">
        <v>0.9766016134982608</v>
      </c>
      <c r="CL132" s="32">
        <v>0.94202898550724634</v>
      </c>
      <c r="CM132" s="32">
        <v>0.97297297297297303</v>
      </c>
      <c r="CN132" s="32">
        <v>0.95443645083932849</v>
      </c>
      <c r="CO132" s="32">
        <v>1</v>
      </c>
      <c r="CP132" s="32">
        <v>0.96</v>
      </c>
      <c r="CQ132" s="32">
        <v>0.97297297297297303</v>
      </c>
      <c r="CR132" s="32">
        <v>0.97584541062801933</v>
      </c>
      <c r="CS132" s="32">
        <v>0.96832239898864858</v>
      </c>
      <c r="CT132" s="32">
        <v>0.97511312217194568</v>
      </c>
      <c r="CU132" s="32">
        <v>0.99542334096109841</v>
      </c>
      <c r="CV132" s="32">
        <v>0.97104677060133626</v>
      </c>
      <c r="CW132" s="32">
        <v>0.97374179431072205</v>
      </c>
      <c r="CX132" s="32">
        <v>0.97831325301204819</v>
      </c>
      <c r="CY132" s="32">
        <v>0.95899772209567202</v>
      </c>
      <c r="CZ132" s="32">
        <v>0.97362110311750605</v>
      </c>
      <c r="DA132" s="32">
        <v>0.97517958661004689</v>
      </c>
      <c r="DB132" s="32">
        <v>0.986784140969163</v>
      </c>
      <c r="DC132" s="32">
        <v>0.99126637554585151</v>
      </c>
      <c r="DD132" s="32">
        <v>0.98237885462555063</v>
      </c>
      <c r="DE132" s="32">
        <v>0.99353448275862066</v>
      </c>
      <c r="DF132" s="32">
        <v>0.98017621145374445</v>
      </c>
      <c r="DG132" s="32">
        <v>0.97816593886462877</v>
      </c>
      <c r="DH132" s="32">
        <v>0.98026315789473684</v>
      </c>
      <c r="DI132" s="32">
        <v>0.98465273744461368</v>
      </c>
      <c r="DJ132" s="32">
        <v>0.9321266968325792</v>
      </c>
      <c r="DK132" s="32">
        <v>0.99130434782608701</v>
      </c>
      <c r="DL132" s="32">
        <v>0.9321266968325792</v>
      </c>
      <c r="DM132" s="32">
        <v>0.97327394209354123</v>
      </c>
      <c r="DN132" s="32">
        <v>0.95196506550218341</v>
      </c>
      <c r="DO132" s="32">
        <v>0.97835497835497831</v>
      </c>
      <c r="DP132" s="32">
        <v>0.96288209606986896</v>
      </c>
      <c r="DQ132" s="32">
        <v>0.96029054621597409</v>
      </c>
    </row>
    <row r="133" spans="33:121" x14ac:dyDescent="0.25">
      <c r="AG133" s="19" t="s">
        <v>193</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0.96224406090369607</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0.92344422450534602</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0.92021159547452225</v>
      </c>
      <c r="BF133" s="32">
        <v>0.89743589743589747</v>
      </c>
      <c r="BG133" s="32">
        <v>0.82860385925085134</v>
      </c>
      <c r="BH133" s="32">
        <v>0.9533799533799534</v>
      </c>
      <c r="BI133" s="32">
        <v>0.95732410611303342</v>
      </c>
      <c r="BJ133" s="32">
        <v>0.94619883040935671</v>
      </c>
      <c r="BK133" s="32">
        <v>0.82860385925085134</v>
      </c>
      <c r="BL133" s="32">
        <v>0.89848308051341885</v>
      </c>
      <c r="BM133" s="32">
        <v>0.90143279805048049</v>
      </c>
      <c r="BN133" s="32">
        <v>0.93586956521739129</v>
      </c>
      <c r="BO133" s="32">
        <v>0.95501730103806226</v>
      </c>
      <c r="BP133" s="32">
        <v>0.92741061755146259</v>
      </c>
      <c r="BQ133" s="32">
        <v>0.93993677555321387</v>
      </c>
      <c r="BR133" s="32">
        <v>0.96447793326157161</v>
      </c>
      <c r="BS133" s="32">
        <v>0.96885428253615125</v>
      </c>
      <c r="BT133" s="32">
        <v>0.96714129244249725</v>
      </c>
      <c r="BU133" s="32">
        <v>0.95124396680004997</v>
      </c>
      <c r="BV133" s="32">
        <v>0.95814977973568283</v>
      </c>
      <c r="BW133" s="32">
        <v>0.97024442082890539</v>
      </c>
      <c r="BX133" s="32">
        <v>0.94383259911894268</v>
      </c>
      <c r="BY133" s="32">
        <v>0.96397379912663761</v>
      </c>
      <c r="BZ133" s="32">
        <v>0.93392070484581502</v>
      </c>
      <c r="CA133" s="32">
        <v>0.97961373390557938</v>
      </c>
      <c r="CB133" s="32">
        <v>0.95712754555198287</v>
      </c>
      <c r="CC133" s="32">
        <v>0.95812322615907797</v>
      </c>
      <c r="CD133" s="32">
        <v>0.90869086908690866</v>
      </c>
      <c r="CE133" s="32">
        <v>0.97634408602150535</v>
      </c>
      <c r="CF133" s="32">
        <v>0.93095768374164811</v>
      </c>
      <c r="CG133" s="32">
        <v>0.97173913043478266</v>
      </c>
      <c r="CH133" s="32">
        <v>0.93480662983425411</v>
      </c>
      <c r="CI133" s="32">
        <v>0.93174431202600216</v>
      </c>
      <c r="CJ133" s="32">
        <v>0.93913043478260871</v>
      </c>
      <c r="CK133" s="32">
        <v>0.94191616370395859</v>
      </c>
      <c r="CL133" s="32">
        <v>0.98129812981298126</v>
      </c>
      <c r="CM133" s="32">
        <v>0.96963123644251625</v>
      </c>
      <c r="CN133" s="32">
        <v>0.96491228070175439</v>
      </c>
      <c r="CO133" s="32">
        <v>0.97489082969432317</v>
      </c>
      <c r="CP133" s="32">
        <v>0.93839383938393839</v>
      </c>
      <c r="CQ133" s="32">
        <v>0.98476605005440698</v>
      </c>
      <c r="CR133" s="32">
        <v>0.97560975609756095</v>
      </c>
      <c r="CS133" s="32">
        <v>0.96992887459821175</v>
      </c>
      <c r="CT133" s="32">
        <v>0.94010695187165771</v>
      </c>
      <c r="CU133" s="32">
        <v>0.96496815286624205</v>
      </c>
      <c r="CV133" s="32">
        <v>0.94765539803707743</v>
      </c>
      <c r="CW133" s="32">
        <v>0.98822269807280516</v>
      </c>
      <c r="CX133" s="32">
        <v>0.94086021505376349</v>
      </c>
      <c r="CY133" s="32">
        <v>0.97077922077922074</v>
      </c>
      <c r="CZ133" s="32">
        <v>0.93884120171673824</v>
      </c>
      <c r="DA133" s="32">
        <v>0.95591911977107213</v>
      </c>
      <c r="DB133" s="32">
        <v>0.95190156599552578</v>
      </c>
      <c r="DC133" s="32">
        <v>0.96698615548455802</v>
      </c>
      <c r="DD133" s="32">
        <v>0.97203579418344521</v>
      </c>
      <c r="DE133" s="32">
        <v>0.96276013143483019</v>
      </c>
      <c r="DF133" s="32">
        <v>0.96218020022246942</v>
      </c>
      <c r="DG133" s="32">
        <v>0.9623655913978495</v>
      </c>
      <c r="DH133" s="32">
        <v>0.95991091314031185</v>
      </c>
      <c r="DI133" s="32">
        <v>0.96259147883699847</v>
      </c>
      <c r="DJ133" s="32">
        <v>0.92114285714285715</v>
      </c>
      <c r="DK133" s="32">
        <v>0.9606986899563319</v>
      </c>
      <c r="DL133" s="32">
        <v>0.9245714285714286</v>
      </c>
      <c r="DM133" s="32">
        <v>0.96325167037861914</v>
      </c>
      <c r="DN133" s="32">
        <v>0.93875278396436523</v>
      </c>
      <c r="DO133" s="32">
        <v>0.95737704918032784</v>
      </c>
      <c r="DP133" s="32">
        <v>0.96022099447513809</v>
      </c>
      <c r="DQ133" s="32">
        <v>0.94657363909558101</v>
      </c>
    </row>
    <row r="134" spans="33:121" x14ac:dyDescent="0.25">
      <c r="AG134" s="19" t="s">
        <v>194</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0.98646454999375488</v>
      </c>
      <c r="BF134" s="32">
        <v>0.9866071428571429</v>
      </c>
      <c r="BG134" s="32">
        <v>0.86016949152542377</v>
      </c>
      <c r="BH134" s="32">
        <v>1</v>
      </c>
      <c r="BI134" s="32">
        <v>0.99615384615384617</v>
      </c>
      <c r="BJ134" s="32">
        <v>0.97580645161290325</v>
      </c>
      <c r="BK134" s="32">
        <v>0.9152542372881356</v>
      </c>
      <c r="BL134" s="32">
        <v>1</v>
      </c>
      <c r="BM134" s="32">
        <v>0.96199873849106443</v>
      </c>
      <c r="BN134" s="32">
        <v>0.96031746031746035</v>
      </c>
      <c r="BO134" s="32">
        <v>0.96153846153846156</v>
      </c>
      <c r="BP134" s="32">
        <v>0.98809523809523814</v>
      </c>
      <c r="BQ134" s="32">
        <v>1</v>
      </c>
      <c r="BR134" s="32">
        <v>0.97368421052631582</v>
      </c>
      <c r="BS134" s="32">
        <v>1</v>
      </c>
      <c r="BT134" s="32">
        <v>1</v>
      </c>
      <c r="BU134" s="32">
        <v>0.98337648149678236</v>
      </c>
      <c r="BV134" s="32">
        <v>1</v>
      </c>
      <c r="BW134" s="32">
        <v>1</v>
      </c>
      <c r="BX134" s="32">
        <v>1</v>
      </c>
      <c r="BY134" s="32">
        <v>1</v>
      </c>
      <c r="BZ134" s="32">
        <v>1</v>
      </c>
      <c r="CA134" s="32">
        <v>1</v>
      </c>
      <c r="CB134" s="32">
        <v>1</v>
      </c>
      <c r="CC134" s="32">
        <v>1</v>
      </c>
      <c r="CD134" s="32">
        <v>0.95620437956204385</v>
      </c>
      <c r="CE134" s="32">
        <v>1</v>
      </c>
      <c r="CF134" s="32">
        <v>0.96715328467153283</v>
      </c>
      <c r="CG134" s="32">
        <v>1</v>
      </c>
      <c r="CH134" s="32">
        <v>1</v>
      </c>
      <c r="CI134" s="32">
        <v>1</v>
      </c>
      <c r="CJ134" s="32">
        <v>1</v>
      </c>
      <c r="CK134" s="32">
        <v>0.98905109489051102</v>
      </c>
      <c r="CL134" s="32">
        <v>0.94485294117647056</v>
      </c>
      <c r="CM134" s="32">
        <v>0.98501872659176026</v>
      </c>
      <c r="CN134" s="32">
        <v>0.95588235294117652</v>
      </c>
      <c r="CO134" s="32">
        <v>1</v>
      </c>
      <c r="CP134" s="32">
        <v>1</v>
      </c>
      <c r="CQ134" s="32">
        <v>1</v>
      </c>
      <c r="CR134" s="32">
        <v>1</v>
      </c>
      <c r="CS134" s="32">
        <v>0.98367914581562965</v>
      </c>
      <c r="CT134" s="32">
        <v>0.98443579766536971</v>
      </c>
      <c r="CU134" s="32">
        <v>0.98134328358208955</v>
      </c>
      <c r="CV134" s="32">
        <v>0.98809523809523814</v>
      </c>
      <c r="CW134" s="32">
        <v>0.99256505576208176</v>
      </c>
      <c r="CX134" s="32">
        <v>0.98120300751879697</v>
      </c>
      <c r="CY134" s="32">
        <v>0.99618320610687028</v>
      </c>
      <c r="CZ134" s="32">
        <v>0.9925373134328358</v>
      </c>
      <c r="DA134" s="32">
        <v>0.98805184316618322</v>
      </c>
      <c r="DB134" s="32">
        <v>0.98113207547169812</v>
      </c>
      <c r="DC134" s="32">
        <v>0.99628252788104088</v>
      </c>
      <c r="DD134" s="32">
        <v>0.99259259259259258</v>
      </c>
      <c r="DE134" s="32">
        <v>1</v>
      </c>
      <c r="DF134" s="32">
        <v>0.98134328358208955</v>
      </c>
      <c r="DG134" s="32">
        <v>1</v>
      </c>
      <c r="DH134" s="32">
        <v>1</v>
      </c>
      <c r="DI134" s="32">
        <v>0.9930500685039173</v>
      </c>
      <c r="DJ134" s="32">
        <v>0.93511450381679384</v>
      </c>
      <c r="DK134" s="32">
        <v>1</v>
      </c>
      <c r="DL134" s="32">
        <v>0.94252873563218387</v>
      </c>
      <c r="DM134" s="32">
        <v>0.97701149425287359</v>
      </c>
      <c r="DN134" s="32">
        <v>0.94776119402985071</v>
      </c>
      <c r="DO134" s="32">
        <v>1</v>
      </c>
      <c r="DP134" s="32">
        <v>0.989247311827957</v>
      </c>
      <c r="DQ134" s="32">
        <v>0.97023760565137984</v>
      </c>
    </row>
    <row r="135" spans="33:121" x14ac:dyDescent="0.25">
      <c r="AG135" s="19" t="s">
        <v>195</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0.94799999999999995</v>
      </c>
      <c r="BG135" s="32">
        <v>0.91880341880341876</v>
      </c>
      <c r="BH135" s="32">
        <v>0.96</v>
      </c>
      <c r="BI135" s="32">
        <v>0.98443579766536971</v>
      </c>
      <c r="BJ135" s="32">
        <v>0.93852459016393441</v>
      </c>
      <c r="BK135" s="32">
        <v>0.88559322033898302</v>
      </c>
      <c r="BL135" s="32">
        <v>0.96624472573839659</v>
      </c>
      <c r="BM135" s="32">
        <v>0.94308596467287165</v>
      </c>
      <c r="BN135" s="32">
        <v>0.98884758364312264</v>
      </c>
      <c r="BO135" s="32">
        <v>0.96525096525096521</v>
      </c>
      <c r="BP135" s="32">
        <v>0.97397769516728627</v>
      </c>
      <c r="BQ135" s="32">
        <v>0.97026022304832715</v>
      </c>
      <c r="BR135" s="32">
        <v>0.98513011152416352</v>
      </c>
      <c r="BS135" s="32">
        <v>0.98141263940520451</v>
      </c>
      <c r="BT135" s="32">
        <v>0.96654275092936803</v>
      </c>
      <c r="BU135" s="32">
        <v>0.97591742413834814</v>
      </c>
      <c r="BV135" s="32">
        <v>0.97397769516728627</v>
      </c>
      <c r="BW135" s="32">
        <v>0.98513011152416352</v>
      </c>
      <c r="BX135" s="32">
        <v>0.97769516728624539</v>
      </c>
      <c r="BY135" s="32">
        <v>0.98897058823529416</v>
      </c>
      <c r="BZ135" s="32">
        <v>0.96282527881040891</v>
      </c>
      <c r="CA135" s="32">
        <v>0.97397769516728627</v>
      </c>
      <c r="CB135" s="32">
        <v>0.97769516728624539</v>
      </c>
      <c r="CC135" s="32">
        <v>0.97718167192527561</v>
      </c>
      <c r="CD135" s="32">
        <v>0.98529411764705888</v>
      </c>
      <c r="CE135" s="32">
        <v>0.99632352941176472</v>
      </c>
      <c r="CF135" s="32">
        <v>0.95220588235294112</v>
      </c>
      <c r="CG135" s="32">
        <v>1</v>
      </c>
      <c r="CH135" s="32">
        <v>0.96691176470588236</v>
      </c>
      <c r="CI135" s="32">
        <v>0.99632352941176472</v>
      </c>
      <c r="CJ135" s="32">
        <v>0.97058823529411764</v>
      </c>
      <c r="CK135" s="32">
        <v>0.98109243697478998</v>
      </c>
      <c r="CL135" s="32">
        <v>0.93014705882352944</v>
      </c>
      <c r="CM135" s="32">
        <v>0.9779411764705882</v>
      </c>
      <c r="CN135" s="32">
        <v>0.9779411764705882</v>
      </c>
      <c r="CO135" s="32">
        <v>0.9375</v>
      </c>
      <c r="CP135" s="32">
        <v>0.93014705882352944</v>
      </c>
      <c r="CQ135" s="32">
        <v>0.99264705882352944</v>
      </c>
      <c r="CR135" s="32">
        <v>0.99632352941176472</v>
      </c>
      <c r="CS135" s="32">
        <v>0.96323529411764697</v>
      </c>
      <c r="CT135" s="32">
        <v>0.9154411764705882</v>
      </c>
      <c r="CU135" s="32">
        <v>0.95588235294117652</v>
      </c>
      <c r="CV135" s="32">
        <v>0.92279411764705888</v>
      </c>
      <c r="CW135" s="32">
        <v>0.96323529411764708</v>
      </c>
      <c r="CX135" s="32">
        <v>0.92279411764705888</v>
      </c>
      <c r="CY135" s="32">
        <v>0.97802197802197799</v>
      </c>
      <c r="CZ135" s="32">
        <v>0.98909090909090913</v>
      </c>
      <c r="DA135" s="32">
        <v>0.9496085637052023</v>
      </c>
      <c r="DB135" s="32">
        <v>0.95588235294117652</v>
      </c>
      <c r="DC135" s="32">
        <v>0.92647058823529416</v>
      </c>
      <c r="DD135" s="32">
        <v>0.96323529411764708</v>
      </c>
      <c r="DE135" s="32">
        <v>0.9595588235294118</v>
      </c>
      <c r="DF135" s="32">
        <v>0.94117647058823528</v>
      </c>
      <c r="DG135" s="32">
        <v>0.98161764705882348</v>
      </c>
      <c r="DH135" s="32">
        <v>0.97435897435897434</v>
      </c>
      <c r="DI135" s="32">
        <v>0.95747145011850898</v>
      </c>
      <c r="DJ135" s="32">
        <v>0.90566037735849059</v>
      </c>
      <c r="DK135" s="32">
        <v>0.95588235294117652</v>
      </c>
      <c r="DL135" s="32">
        <v>0.95094339622641511</v>
      </c>
      <c r="DM135" s="32">
        <v>0.93632958801498123</v>
      </c>
      <c r="DN135" s="32">
        <v>0.91176470588235292</v>
      </c>
      <c r="DO135" s="32">
        <v>0.96691176470588236</v>
      </c>
      <c r="DP135" s="32">
        <v>0.98161764705882348</v>
      </c>
      <c r="DQ135" s="32">
        <v>0.94415854745544603</v>
      </c>
    </row>
    <row r="136" spans="33:121" x14ac:dyDescent="0.25">
      <c r="AG136" s="19" t="s">
        <v>196</v>
      </c>
      <c r="AH136" s="32">
        <v>0.98849104859335035</v>
      </c>
      <c r="AI136" s="32">
        <v>1</v>
      </c>
      <c r="AJ136" s="32">
        <v>0.98967741935483866</v>
      </c>
      <c r="AK136" s="32">
        <v>0.99358974358974361</v>
      </c>
      <c r="AL136" s="32">
        <v>0.98484848484848486</v>
      </c>
      <c r="AM136" s="32">
        <v>0.99498117942283559</v>
      </c>
      <c r="AN136" s="32">
        <v>0.99746835443037973</v>
      </c>
      <c r="AO136" s="32">
        <v>0.99272231860566174</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0.98590261849159155</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0.97254523600501763</v>
      </c>
      <c r="BF136" s="32">
        <v>0.98623279098873595</v>
      </c>
      <c r="BG136" s="32">
        <v>0.91321243523316065</v>
      </c>
      <c r="BH136" s="32">
        <v>0.98883374689826298</v>
      </c>
      <c r="BI136" s="32">
        <v>0.99751243781094523</v>
      </c>
      <c r="BJ136" s="32">
        <v>0.99749373433583954</v>
      </c>
      <c r="BK136" s="32">
        <v>0.96520618556701032</v>
      </c>
      <c r="BL136" s="32">
        <v>0.97560975609756095</v>
      </c>
      <c r="BM136" s="32">
        <v>0.97487158384735939</v>
      </c>
      <c r="BN136" s="32">
        <v>0.9826086956521739</v>
      </c>
      <c r="BO136" s="32">
        <v>0.99750933997509339</v>
      </c>
      <c r="BP136" s="32">
        <v>0.98375000000000001</v>
      </c>
      <c r="BQ136" s="32">
        <v>0.99508599508599505</v>
      </c>
      <c r="BR136" s="32">
        <v>0.98636926889714993</v>
      </c>
      <c r="BS136" s="32">
        <v>0.95539033457249067</v>
      </c>
      <c r="BT136" s="32">
        <v>1</v>
      </c>
      <c r="BU136" s="32">
        <v>0.98581623345470049</v>
      </c>
      <c r="BV136" s="32">
        <v>0.9899623588456713</v>
      </c>
      <c r="BW136" s="32">
        <v>1</v>
      </c>
      <c r="BX136" s="32">
        <v>0.99626400996264008</v>
      </c>
      <c r="BY136" s="32">
        <v>0.99875776397515525</v>
      </c>
      <c r="BZ136" s="32">
        <v>0.99877149877149873</v>
      </c>
      <c r="CA136" s="32">
        <v>1</v>
      </c>
      <c r="CB136" s="32">
        <v>1</v>
      </c>
      <c r="CC136" s="32">
        <v>0.99767937593642364</v>
      </c>
      <c r="CD136" s="32">
        <v>0.99630996309963105</v>
      </c>
      <c r="CE136" s="32">
        <v>0.99260172626387178</v>
      </c>
      <c r="CF136" s="32">
        <v>0.99510403916768664</v>
      </c>
      <c r="CG136" s="32">
        <v>0.98062953995157387</v>
      </c>
      <c r="CH136" s="32">
        <v>0.98186215235792018</v>
      </c>
      <c r="CI136" s="32">
        <v>1</v>
      </c>
      <c r="CJ136" s="32">
        <v>0.99750623441396513</v>
      </c>
      <c r="CK136" s="32">
        <v>0.99200195075066411</v>
      </c>
      <c r="CL136" s="32">
        <v>0.9716399506781751</v>
      </c>
      <c r="CM136" s="32">
        <v>0.98280098280098283</v>
      </c>
      <c r="CN136" s="32">
        <v>0.96658415841584155</v>
      </c>
      <c r="CO136" s="32">
        <v>0.94233128834355828</v>
      </c>
      <c r="CP136" s="32">
        <v>0.95437731196054254</v>
      </c>
      <c r="CQ136" s="32">
        <v>0.96410891089108908</v>
      </c>
      <c r="CR136" s="32">
        <v>0.97549019607843135</v>
      </c>
      <c r="CS136" s="32">
        <v>0.96533325702408868</v>
      </c>
      <c r="CT136" s="32">
        <v>0.99259259259259258</v>
      </c>
      <c r="CU136" s="32">
        <v>0.98076923076923073</v>
      </c>
      <c r="CV136" s="32">
        <v>0.99146341463414633</v>
      </c>
      <c r="CW136" s="32">
        <v>0.98186215235792018</v>
      </c>
      <c r="CX136" s="32">
        <v>0.98152709359605916</v>
      </c>
      <c r="CY136" s="32">
        <v>0.98188405797101452</v>
      </c>
      <c r="CZ136" s="32">
        <v>0.97699757869249393</v>
      </c>
      <c r="DA136" s="32">
        <v>0.98387087437335108</v>
      </c>
      <c r="DB136" s="32">
        <v>0.98886138613861385</v>
      </c>
      <c r="DC136" s="32">
        <v>0.97560975609756095</v>
      </c>
      <c r="DD136" s="32">
        <v>0.98275862068965514</v>
      </c>
      <c r="DE136" s="32">
        <v>0.97303921568627449</v>
      </c>
      <c r="DF136" s="32">
        <v>0.96424167694204688</v>
      </c>
      <c r="DG136" s="32">
        <v>0.96589524969549334</v>
      </c>
      <c r="DH136" s="32">
        <v>0.95354523227383858</v>
      </c>
      <c r="DI136" s="32">
        <v>0.97199301964621188</v>
      </c>
      <c r="DJ136" s="32">
        <v>0.98150431565967944</v>
      </c>
      <c r="DK136" s="32">
        <v>0.97807551766138856</v>
      </c>
      <c r="DL136" s="32">
        <v>0.9715698393077874</v>
      </c>
      <c r="DM136" s="32">
        <v>0.9632802937576499</v>
      </c>
      <c r="DN136" s="32">
        <v>0.97290640394088668</v>
      </c>
      <c r="DO136" s="32">
        <v>0.97685749086479901</v>
      </c>
      <c r="DP136" s="32">
        <v>0.96984318455971052</v>
      </c>
      <c r="DQ136" s="32">
        <v>0.97343386367884299</v>
      </c>
    </row>
    <row r="137" spans="33:121" x14ac:dyDescent="0.25">
      <c r="AG137" s="19" t="s">
        <v>197</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0.98994252873563215</v>
      </c>
      <c r="BG137" s="32">
        <v>0.95888399412628489</v>
      </c>
      <c r="BH137" s="32">
        <v>0.98011363636363635</v>
      </c>
      <c r="BI137" s="32">
        <v>0.99160839160839165</v>
      </c>
      <c r="BJ137" s="32">
        <v>0.99571428571428566</v>
      </c>
      <c r="BK137" s="32">
        <v>0.96750369276218606</v>
      </c>
      <c r="BL137" s="32">
        <v>0.99855907780979825</v>
      </c>
      <c r="BM137" s="32">
        <v>0.98318937244574489</v>
      </c>
      <c r="BN137" s="32">
        <v>0.99717912552891397</v>
      </c>
      <c r="BO137" s="32">
        <v>0.99432624113475176</v>
      </c>
      <c r="BP137" s="32">
        <v>0.99860335195530725</v>
      </c>
      <c r="BQ137" s="32">
        <v>1</v>
      </c>
      <c r="BR137" s="32">
        <v>0.99446749654218536</v>
      </c>
      <c r="BS137" s="32">
        <v>0.99717912552891397</v>
      </c>
      <c r="BT137" s="32">
        <v>0.99859747545582045</v>
      </c>
      <c r="BU137" s="32">
        <v>0.99719325944941317</v>
      </c>
      <c r="BV137" s="32">
        <v>0.9986130374479889</v>
      </c>
      <c r="BW137" s="32">
        <v>1</v>
      </c>
      <c r="BX137" s="32">
        <v>0.9916666666666667</v>
      </c>
      <c r="BY137" s="32">
        <v>1</v>
      </c>
      <c r="BZ137" s="32">
        <v>1</v>
      </c>
      <c r="CA137" s="32">
        <v>0.98489010989010994</v>
      </c>
      <c r="CB137" s="32">
        <v>0.98746518105849579</v>
      </c>
      <c r="CC137" s="32">
        <v>0.99466214215189452</v>
      </c>
      <c r="CD137" s="32">
        <v>0.98780487804878048</v>
      </c>
      <c r="CE137" s="32">
        <v>0.987688098495212</v>
      </c>
      <c r="CF137" s="32">
        <v>0.98626373626373631</v>
      </c>
      <c r="CG137" s="32">
        <v>0.99313186813186816</v>
      </c>
      <c r="CH137" s="32">
        <v>0.97978436657681944</v>
      </c>
      <c r="CI137" s="32">
        <v>0.99457259158751699</v>
      </c>
      <c r="CJ137" s="32">
        <v>0.98226466575716231</v>
      </c>
      <c r="CK137" s="32">
        <v>0.98735860069444237</v>
      </c>
      <c r="CL137" s="32">
        <v>0.99588477366255146</v>
      </c>
      <c r="CM137" s="32">
        <v>0.98905608755129959</v>
      </c>
      <c r="CN137" s="32">
        <v>0.99863945578231295</v>
      </c>
      <c r="CO137" s="32">
        <v>1</v>
      </c>
      <c r="CP137" s="32">
        <v>0.99590163934426235</v>
      </c>
      <c r="CQ137" s="32">
        <v>0.99316939890710387</v>
      </c>
      <c r="CR137" s="32">
        <v>0.99054054054054053</v>
      </c>
      <c r="CS137" s="32">
        <v>0.99474169939829582</v>
      </c>
      <c r="CT137" s="32">
        <v>0.98641304347826086</v>
      </c>
      <c r="CU137" s="32">
        <v>1</v>
      </c>
      <c r="CV137" s="32">
        <v>0.9769959404600812</v>
      </c>
      <c r="CW137" s="32">
        <v>0.99735799207397624</v>
      </c>
      <c r="CX137" s="32">
        <v>0.99326145552560652</v>
      </c>
      <c r="CY137" s="32">
        <v>0.99072847682119203</v>
      </c>
      <c r="CZ137" s="32">
        <v>1</v>
      </c>
      <c r="DA137" s="32">
        <v>0.99210812976558826</v>
      </c>
      <c r="DB137" s="32">
        <v>0.98788694481830419</v>
      </c>
      <c r="DC137" s="32">
        <v>0.98684210526315785</v>
      </c>
      <c r="DD137" s="32">
        <v>0.97304582210242585</v>
      </c>
      <c r="DE137" s="32">
        <v>0.98255033557046978</v>
      </c>
      <c r="DF137" s="32">
        <v>0.98240866035182683</v>
      </c>
      <c r="DG137" s="32">
        <v>0.99465954606141527</v>
      </c>
      <c r="DH137" s="32">
        <v>0.98796791443850263</v>
      </c>
      <c r="DI137" s="32">
        <v>0.98505161837230037</v>
      </c>
      <c r="DJ137" s="32">
        <v>0.98521505376344087</v>
      </c>
      <c r="DK137" s="32">
        <v>0.98938992042440321</v>
      </c>
      <c r="DL137" s="32">
        <v>0.99325236167341435</v>
      </c>
      <c r="DM137" s="32">
        <v>0.99464524765729589</v>
      </c>
      <c r="DN137" s="32">
        <v>1</v>
      </c>
      <c r="DO137" s="32">
        <v>0.99193548387096775</v>
      </c>
      <c r="DP137" s="32">
        <v>0.98806366047745353</v>
      </c>
      <c r="DQ137" s="32">
        <v>0.99178596112385364</v>
      </c>
    </row>
    <row r="138" spans="33:121" x14ac:dyDescent="0.25">
      <c r="AG138" s="19" t="s">
        <v>198</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0.96580570058422244</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0.91025468559917455</v>
      </c>
      <c r="BF138" s="32">
        <v>0.98019801980198018</v>
      </c>
      <c r="BG138" s="32">
        <v>0.77453580901856767</v>
      </c>
      <c r="BH138" s="32">
        <v>0.99504950495049505</v>
      </c>
      <c r="BI138" s="32">
        <v>0.96919431279620849</v>
      </c>
      <c r="BJ138" s="32">
        <v>0.94088669950738912</v>
      </c>
      <c r="BK138" s="32">
        <v>0.84771573604060912</v>
      </c>
      <c r="BL138" s="32">
        <v>0.8524173027989822</v>
      </c>
      <c r="BM138" s="32">
        <v>0.90857105498774737</v>
      </c>
      <c r="BN138" s="32">
        <v>0.99762470308788598</v>
      </c>
      <c r="BO138" s="32">
        <v>0.99526066350710896</v>
      </c>
      <c r="BP138" s="32">
        <v>0.99489795918367352</v>
      </c>
      <c r="BQ138" s="32">
        <v>0.9244444444444444</v>
      </c>
      <c r="BR138" s="32">
        <v>0.83564814814814814</v>
      </c>
      <c r="BS138" s="32">
        <v>0.94033412887828161</v>
      </c>
      <c r="BT138" s="32">
        <v>0.91609977324263037</v>
      </c>
      <c r="BU138" s="32">
        <v>0.94347283149888184</v>
      </c>
      <c r="BV138" s="32">
        <v>0.98181818181818181</v>
      </c>
      <c r="BW138" s="32">
        <v>0.94456762749445677</v>
      </c>
      <c r="BX138" s="32">
        <v>0.95205479452054798</v>
      </c>
      <c r="BY138" s="32">
        <v>0.91189427312775329</v>
      </c>
      <c r="BZ138" s="32">
        <v>0.98873873873873874</v>
      </c>
      <c r="CA138" s="32">
        <v>0.97117516629711753</v>
      </c>
      <c r="CB138" s="32">
        <v>0.96674057649667411</v>
      </c>
      <c r="CC138" s="32">
        <v>0.95956990835620992</v>
      </c>
      <c r="CD138" s="32">
        <v>1</v>
      </c>
      <c r="CE138" s="32">
        <v>0.93201754385964908</v>
      </c>
      <c r="CF138" s="32">
        <v>1</v>
      </c>
      <c r="CG138" s="32">
        <v>0.95614035087719296</v>
      </c>
      <c r="CH138" s="32">
        <v>0.96100917431192656</v>
      </c>
      <c r="CI138" s="32">
        <v>0.94978165938864634</v>
      </c>
      <c r="CJ138" s="32">
        <v>0.96196868008948544</v>
      </c>
      <c r="CK138" s="32">
        <v>0.96584534407527145</v>
      </c>
      <c r="CL138" s="32">
        <v>0.75505617977528094</v>
      </c>
      <c r="CM138" s="32">
        <v>0.97149122807017541</v>
      </c>
      <c r="CN138" s="32">
        <v>0.94481236203090513</v>
      </c>
      <c r="CO138" s="32">
        <v>0.91163793103448276</v>
      </c>
      <c r="CP138" s="32">
        <v>0.96404494382022476</v>
      </c>
      <c r="CQ138" s="32">
        <v>0.96179775280898872</v>
      </c>
      <c r="CR138" s="32">
        <v>0.96636771300448432</v>
      </c>
      <c r="CS138" s="32">
        <v>0.92502973007779177</v>
      </c>
      <c r="CT138" s="32">
        <v>0.99095022624434392</v>
      </c>
      <c r="CU138" s="32">
        <v>0.91592920353982299</v>
      </c>
      <c r="CV138" s="32">
        <v>0.95749440715883671</v>
      </c>
      <c r="CW138" s="32">
        <v>0.94444444444444442</v>
      </c>
      <c r="CX138" s="32">
        <v>0.98198198198198194</v>
      </c>
      <c r="CY138" s="32">
        <v>0.95805739514348787</v>
      </c>
      <c r="CZ138" s="32">
        <v>0.97982062780269064</v>
      </c>
      <c r="DA138" s="32">
        <v>0.96123975518794413</v>
      </c>
      <c r="DB138" s="32">
        <v>0.97291196388261847</v>
      </c>
      <c r="DC138" s="32">
        <v>0.94117647058823528</v>
      </c>
      <c r="DD138" s="32">
        <v>0.9887892376681614</v>
      </c>
      <c r="DE138" s="32">
        <v>0.96263736263736266</v>
      </c>
      <c r="DF138" s="32">
        <v>0.99327354260089684</v>
      </c>
      <c r="DG138" s="32">
        <v>0.94117647058823528</v>
      </c>
      <c r="DH138" s="32">
        <v>0.98639455782312924</v>
      </c>
      <c r="DI138" s="32">
        <v>0.96947994368409129</v>
      </c>
      <c r="DJ138" s="32">
        <v>0.95739910313901344</v>
      </c>
      <c r="DK138" s="32">
        <v>0.95860566448801743</v>
      </c>
      <c r="DL138" s="32">
        <v>0.98409090909090913</v>
      </c>
      <c r="DM138" s="32">
        <v>0.9360730593607306</v>
      </c>
      <c r="DN138" s="32">
        <v>0.96674057649667411</v>
      </c>
      <c r="DO138" s="32">
        <v>0.96026490066225167</v>
      </c>
      <c r="DP138" s="32">
        <v>0.97807017543859653</v>
      </c>
      <c r="DQ138" s="32">
        <v>0.96303491266802765</v>
      </c>
    </row>
    <row r="139" spans="33:121" x14ac:dyDescent="0.25">
      <c r="AG139" s="19" t="s">
        <v>199</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0.97339862423642676</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0.95070231739935573</v>
      </c>
      <c r="AX139" s="32">
        <v>0.94936708860759489</v>
      </c>
      <c r="AY139" s="32">
        <v>0.97154471544715448</v>
      </c>
      <c r="AZ139" s="32">
        <v>0.9296875</v>
      </c>
      <c r="BA139" s="32">
        <v>0.876</v>
      </c>
      <c r="BB139" s="32">
        <v>0.90871369294605808</v>
      </c>
      <c r="BC139" s="32">
        <v>0.97540983606557374</v>
      </c>
      <c r="BD139" s="32">
        <v>0.98770491803278693</v>
      </c>
      <c r="BE139" s="32">
        <v>0.94263253587130968</v>
      </c>
      <c r="BF139" s="32">
        <v>0.91666666666666663</v>
      </c>
      <c r="BG139" s="32">
        <v>0.78884462151394419</v>
      </c>
      <c r="BH139" s="32">
        <v>0.88976377952755903</v>
      </c>
      <c r="BI139" s="32">
        <v>0.89200000000000002</v>
      </c>
      <c r="BJ139" s="32">
        <v>0.89370078740157477</v>
      </c>
      <c r="BK139" s="32">
        <v>0.81707317073170727</v>
      </c>
      <c r="BL139" s="32">
        <v>0.82329317269076308</v>
      </c>
      <c r="BM139" s="32">
        <v>0.86019174264745946</v>
      </c>
      <c r="BN139" s="32">
        <v>0.95149253731343286</v>
      </c>
      <c r="BO139" s="32">
        <v>0.91603053435114501</v>
      </c>
      <c r="BP139" s="32">
        <v>0.95925925925925926</v>
      </c>
      <c r="BQ139" s="32">
        <v>0.9595588235294118</v>
      </c>
      <c r="BR139" s="32">
        <v>0.89811320754716983</v>
      </c>
      <c r="BS139" s="32">
        <v>0.92395437262357416</v>
      </c>
      <c r="BT139" s="32">
        <v>0.90458015267175573</v>
      </c>
      <c r="BU139" s="32">
        <v>0.9304269838993926</v>
      </c>
      <c r="BV139" s="32">
        <v>0.94029850746268662</v>
      </c>
      <c r="BW139" s="32">
        <v>0.98913043478260865</v>
      </c>
      <c r="BX139" s="32">
        <v>0.97718631178707227</v>
      </c>
      <c r="BY139" s="32">
        <v>0.98867924528301887</v>
      </c>
      <c r="BZ139" s="32">
        <v>0.9662921348314607</v>
      </c>
      <c r="CA139" s="32">
        <v>0.96666666666666667</v>
      </c>
      <c r="CB139" s="32">
        <v>0.94756554307116103</v>
      </c>
      <c r="CC139" s="32">
        <v>0.96797412055495358</v>
      </c>
      <c r="CD139" s="32">
        <v>0.99259259259259258</v>
      </c>
      <c r="CE139" s="32">
        <v>1</v>
      </c>
      <c r="CF139" s="32">
        <v>1</v>
      </c>
      <c r="CG139" s="32">
        <v>0.96703296703296704</v>
      </c>
      <c r="CH139" s="32">
        <v>0.98581560283687941</v>
      </c>
      <c r="CI139" s="32">
        <v>0.99632352941176472</v>
      </c>
      <c r="CJ139" s="32">
        <v>0.97058823529411764</v>
      </c>
      <c r="CK139" s="32">
        <v>0.98747898959547442</v>
      </c>
      <c r="CL139" s="32">
        <v>0.98113207547169812</v>
      </c>
      <c r="CM139" s="32">
        <v>1</v>
      </c>
      <c r="CN139" s="32">
        <v>0.97426470588235292</v>
      </c>
      <c r="CO139" s="32">
        <v>0.95667870036101088</v>
      </c>
      <c r="CP139" s="32">
        <v>0.9555555555555556</v>
      </c>
      <c r="CQ139" s="32">
        <v>1</v>
      </c>
      <c r="CR139" s="32">
        <v>1</v>
      </c>
      <c r="CS139" s="32">
        <v>0.98109014818151674</v>
      </c>
      <c r="CT139" s="32">
        <v>0.90839694656488545</v>
      </c>
      <c r="CU139" s="32">
        <v>0.96336996336996339</v>
      </c>
      <c r="CV139" s="32">
        <v>0.9498069498069498</v>
      </c>
      <c r="CW139" s="32">
        <v>0.93609022556390975</v>
      </c>
      <c r="CX139" s="32">
        <v>0.96282527881040891</v>
      </c>
      <c r="CY139" s="32">
        <v>0.94485294117647056</v>
      </c>
      <c r="CZ139" s="32">
        <v>0.93984962406015038</v>
      </c>
      <c r="DA139" s="32">
        <v>0.94359884705039132</v>
      </c>
      <c r="DB139" s="32">
        <v>0.92105263157894735</v>
      </c>
      <c r="DC139" s="32">
        <v>0.96240601503759393</v>
      </c>
      <c r="DD139" s="32">
        <v>0.94074074074074077</v>
      </c>
      <c r="DE139" s="32">
        <v>0.91385767790262173</v>
      </c>
      <c r="DF139" s="32">
        <v>0.97368421052631582</v>
      </c>
      <c r="DG139" s="32">
        <v>0.90334572490706322</v>
      </c>
      <c r="DH139" s="32">
        <v>0.93308550185873607</v>
      </c>
      <c r="DI139" s="32">
        <v>0.93545321465028841</v>
      </c>
      <c r="DJ139" s="32">
        <v>0.89147286821705429</v>
      </c>
      <c r="DK139" s="32">
        <v>0.93308550185873607</v>
      </c>
      <c r="DL139" s="32">
        <v>0.93893129770992367</v>
      </c>
      <c r="DM139" s="32">
        <v>0.93984962406015038</v>
      </c>
      <c r="DN139" s="32">
        <v>0.89147286821705429</v>
      </c>
      <c r="DO139" s="32">
        <v>0.92647058823529416</v>
      </c>
      <c r="DP139" s="32">
        <v>0.88846153846153841</v>
      </c>
      <c r="DQ139" s="32">
        <v>0.91567775525139283</v>
      </c>
    </row>
    <row r="140" spans="33:121" x14ac:dyDescent="0.25">
      <c r="AG140" s="19" t="s">
        <v>200</v>
      </c>
      <c r="AH140" s="32">
        <v>0.89687499999999998</v>
      </c>
      <c r="AI140" s="32">
        <v>0.90909090909090906</v>
      </c>
      <c r="AJ140" s="32">
        <v>0.828125</v>
      </c>
      <c r="AK140" s="32">
        <v>0.85</v>
      </c>
      <c r="AL140" s="32">
        <v>0.890625</v>
      </c>
      <c r="AM140" s="32">
        <v>0.92792792792792789</v>
      </c>
      <c r="AN140" s="32">
        <v>0.90490797546012269</v>
      </c>
      <c r="AO140" s="32">
        <v>0.8867931160684227</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v>0.90937500000000004</v>
      </c>
      <c r="BG140" s="32">
        <v>0.85113268608414239</v>
      </c>
      <c r="BH140" s="32">
        <v>0.89130434782608692</v>
      </c>
      <c r="BI140" s="32">
        <v>0.90797546012269936</v>
      </c>
      <c r="BJ140" s="32">
        <v>0.83850931677018636</v>
      </c>
      <c r="BK140" s="32">
        <v>0.72815533980582525</v>
      </c>
      <c r="BL140" s="32">
        <v>0.76699029126213591</v>
      </c>
      <c r="BM140" s="32">
        <v>0.84192034883872513</v>
      </c>
      <c r="BN140" s="32">
        <v>0.89693593314763231</v>
      </c>
      <c r="BO140" s="32">
        <v>0.9242424242424242</v>
      </c>
      <c r="BP140" s="32">
        <v>0.91354466858789629</v>
      </c>
      <c r="BQ140" s="32">
        <v>0.89830508474576276</v>
      </c>
      <c r="BR140" s="32">
        <v>0.92957746478873238</v>
      </c>
      <c r="BS140" s="32">
        <v>0.90504451038575673</v>
      </c>
      <c r="BT140" s="32">
        <v>0.91867469879518071</v>
      </c>
      <c r="BU140" s="32">
        <v>0.91233211209905496</v>
      </c>
      <c r="BV140" s="32">
        <v>0.93036211699164351</v>
      </c>
      <c r="BW140" s="32">
        <v>0.89488636363636365</v>
      </c>
      <c r="BX140" s="32">
        <v>0.89913544668587897</v>
      </c>
      <c r="BY140" s="32">
        <v>0.9157303370786517</v>
      </c>
      <c r="BZ140" s="32">
        <v>0.91666666666666663</v>
      </c>
      <c r="CA140" s="32">
        <v>0.94535519125683065</v>
      </c>
      <c r="CB140" s="32">
        <v>0.93530997304582209</v>
      </c>
      <c r="CC140" s="32">
        <v>0.91963515648026539</v>
      </c>
      <c r="CD140" s="32">
        <v>0.92330383480825962</v>
      </c>
      <c r="CE140" s="32">
        <v>0.91666666666666663</v>
      </c>
      <c r="CF140" s="32">
        <v>0.86430678466076694</v>
      </c>
      <c r="CG140" s="32">
        <v>0.8875739644970414</v>
      </c>
      <c r="CH140" s="32">
        <v>0.96511627906976749</v>
      </c>
      <c r="CI140" s="32">
        <v>0.92761394101876671</v>
      </c>
      <c r="CJ140" s="32">
        <v>0.95810055865921784</v>
      </c>
      <c r="CK140" s="32">
        <v>0.92038314705435531</v>
      </c>
      <c r="CL140" s="32">
        <v>0.94658753709198817</v>
      </c>
      <c r="CM140" s="32">
        <v>0.91520467836257313</v>
      </c>
      <c r="CN140" s="32">
        <v>0.93051359516616317</v>
      </c>
      <c r="CO140" s="32">
        <v>0.89850746268656712</v>
      </c>
      <c r="CP140" s="32">
        <v>0.90447761194029852</v>
      </c>
      <c r="CQ140" s="32">
        <v>0.91618497109826591</v>
      </c>
      <c r="CR140" s="32">
        <v>0.90828402366863903</v>
      </c>
      <c r="CS140" s="32">
        <v>0.91710855428778493</v>
      </c>
      <c r="CT140" s="32">
        <v>0.86686390532544377</v>
      </c>
      <c r="CU140" s="32">
        <v>0.93623188405797098</v>
      </c>
      <c r="CV140" s="32">
        <v>0.84226190476190477</v>
      </c>
      <c r="CW140" s="32">
        <v>0.8652694610778443</v>
      </c>
      <c r="CX140" s="32">
        <v>0.9</v>
      </c>
      <c r="CY140" s="32">
        <v>0.9221902017291066</v>
      </c>
      <c r="CZ140" s="32">
        <v>0.92397660818713445</v>
      </c>
      <c r="DA140" s="32">
        <v>0.89382770930562927</v>
      </c>
      <c r="DB140" s="32">
        <v>0.88323353293413176</v>
      </c>
      <c r="DC140" s="32">
        <v>0.92215568862275454</v>
      </c>
      <c r="DD140" s="32">
        <v>0.890625</v>
      </c>
      <c r="DE140" s="32">
        <v>0.88819875776397517</v>
      </c>
      <c r="DF140" s="32">
        <v>0.91940298507462681</v>
      </c>
      <c r="DG140" s="32">
        <v>0.92105263157894735</v>
      </c>
      <c r="DH140" s="32">
        <v>0.90746268656716422</v>
      </c>
      <c r="DI140" s="32">
        <v>0.90459018322022866</v>
      </c>
      <c r="DJ140" s="32">
        <v>0.93577981651376152</v>
      </c>
      <c r="DK140" s="32">
        <v>0.93957703927492442</v>
      </c>
      <c r="DL140" s="32">
        <v>1</v>
      </c>
      <c r="DM140" s="32">
        <v>0.92660550458715596</v>
      </c>
      <c r="DN140" s="32">
        <v>0.93113772455089816</v>
      </c>
      <c r="DO140" s="32">
        <v>0.9088235294117647</v>
      </c>
      <c r="DP140" s="32">
        <v>0.93731343283582091</v>
      </c>
      <c r="DQ140" s="32">
        <v>0.93989100673918935</v>
      </c>
    </row>
    <row r="141" spans="33:121" x14ac:dyDescent="0.25">
      <c r="AG141" s="19" t="s">
        <v>201</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0.92329766236658928</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0.90904223922562888</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0.88876651982378851</v>
      </c>
      <c r="BG141" s="32">
        <v>0.81408775981524251</v>
      </c>
      <c r="BH141" s="32">
        <v>0.92740046838407497</v>
      </c>
      <c r="BI141" s="32">
        <v>0.9254437869822485</v>
      </c>
      <c r="BJ141" s="32">
        <v>0.91888888888888887</v>
      </c>
      <c r="BK141" s="32">
        <v>0.85040276179516683</v>
      </c>
      <c r="BL141" s="32">
        <v>0.92429378531073447</v>
      </c>
      <c r="BM141" s="32">
        <v>0.89275485300002078</v>
      </c>
      <c r="BN141" s="32">
        <v>0.94657375145180023</v>
      </c>
      <c r="BO141" s="32">
        <v>0.89264877479579929</v>
      </c>
      <c r="BP141" s="32">
        <v>0.93867924528301883</v>
      </c>
      <c r="BQ141" s="32">
        <v>0.94444444444444442</v>
      </c>
      <c r="BR141" s="32">
        <v>0.95096921322690997</v>
      </c>
      <c r="BS141" s="32">
        <v>0.92388758782201408</v>
      </c>
      <c r="BT141" s="32">
        <v>0.92954545454545456</v>
      </c>
      <c r="BU141" s="32">
        <v>0.9323926387956345</v>
      </c>
      <c r="BV141" s="32">
        <v>0.92083818393480787</v>
      </c>
      <c r="BW141" s="32">
        <v>0.95449241540256713</v>
      </c>
      <c r="BX141" s="32">
        <v>0.91509433962264153</v>
      </c>
      <c r="BY141" s="32">
        <v>0.93396226415094341</v>
      </c>
      <c r="BZ141" s="32">
        <v>0.93448275862068964</v>
      </c>
      <c r="CA141" s="32">
        <v>0.93815635939323216</v>
      </c>
      <c r="CB141" s="32">
        <v>0.93785960874568475</v>
      </c>
      <c r="CC141" s="32">
        <v>0.93355513283865232</v>
      </c>
      <c r="CD141" s="32">
        <v>0.90208078335373321</v>
      </c>
      <c r="CE141" s="32">
        <v>0.95793269230769229</v>
      </c>
      <c r="CF141" s="32">
        <v>0.90792838874680304</v>
      </c>
      <c r="CG141" s="32">
        <v>0.9358974358974359</v>
      </c>
      <c r="CH141" s="32">
        <v>0.95024875621890548</v>
      </c>
      <c r="CI141" s="32">
        <v>0.94890510948905105</v>
      </c>
      <c r="CJ141" s="32">
        <v>0.95798319327731096</v>
      </c>
      <c r="CK141" s="32">
        <v>0.93728233704156172</v>
      </c>
      <c r="CL141" s="32">
        <v>0.92574257425742579</v>
      </c>
      <c r="CM141" s="32">
        <v>0.95663265306122447</v>
      </c>
      <c r="CN141" s="32">
        <v>0.94251497005988027</v>
      </c>
      <c r="CO141" s="32">
        <v>0.94950738916256161</v>
      </c>
      <c r="CP141" s="32">
        <v>0.96475195822454307</v>
      </c>
      <c r="CQ141" s="32">
        <v>0.95300261096605743</v>
      </c>
      <c r="CR141" s="32">
        <v>0.95956873315363878</v>
      </c>
      <c r="CS141" s="32">
        <v>0.95024584126933309</v>
      </c>
      <c r="CT141" s="32">
        <v>0.92840646651270209</v>
      </c>
      <c r="CU141" s="32">
        <v>0.95823927765237016</v>
      </c>
      <c r="CV141" s="32">
        <v>0.93757225433526015</v>
      </c>
      <c r="CW141" s="32">
        <v>0.96046511627906972</v>
      </c>
      <c r="CX141" s="32">
        <v>0.95324971493728616</v>
      </c>
      <c r="CY141" s="32">
        <v>0.95550611790878759</v>
      </c>
      <c r="CZ141" s="32">
        <v>0.95377677564825258</v>
      </c>
      <c r="DA141" s="32">
        <v>0.94960224618196132</v>
      </c>
      <c r="DB141" s="32">
        <v>0.92013498312710906</v>
      </c>
      <c r="DC141" s="32">
        <v>0.96845794392523366</v>
      </c>
      <c r="DD141" s="32">
        <v>0.91186440677966096</v>
      </c>
      <c r="DE141" s="32">
        <v>0.9177777777777778</v>
      </c>
      <c r="DF141" s="32">
        <v>0.93448275862068964</v>
      </c>
      <c r="DG141" s="32">
        <v>0.9518779342723005</v>
      </c>
      <c r="DH141" s="32">
        <v>0.94877764842840517</v>
      </c>
      <c r="DI141" s="32">
        <v>0.93619620756159672</v>
      </c>
      <c r="DJ141" s="32">
        <v>0.90566037735849059</v>
      </c>
      <c r="DK141" s="32">
        <v>0.9476614699331849</v>
      </c>
      <c r="DL141" s="32">
        <v>0.91231964483906769</v>
      </c>
      <c r="DM141" s="32">
        <v>0.93805309734513276</v>
      </c>
      <c r="DN141" s="32">
        <v>0.93244739756367667</v>
      </c>
      <c r="DO141" s="32">
        <v>0.92674805771365154</v>
      </c>
      <c r="DP141" s="32">
        <v>0.9342984409799554</v>
      </c>
      <c r="DQ141" s="32">
        <v>0.92816978367616565</v>
      </c>
    </row>
    <row r="142" spans="33:121" x14ac:dyDescent="0.25">
      <c r="AG142" s="19" t="s">
        <v>45</v>
      </c>
      <c r="AH142" s="32">
        <v>0.93154477380280154</v>
      </c>
      <c r="AI142" s="32">
        <v>0.9514460989449024</v>
      </c>
      <c r="AJ142" s="32">
        <v>0.92938303865031824</v>
      </c>
      <c r="AK142" s="32">
        <v>0.93821333731438961</v>
      </c>
      <c r="AL142" s="32">
        <v>0.94689746725795365</v>
      </c>
      <c r="AM142" s="32">
        <v>0.94870130812651177</v>
      </c>
      <c r="AN142" s="32">
        <v>0.94819126864806225</v>
      </c>
      <c r="AO142" s="32">
        <v>0.94205389896356329</v>
      </c>
      <c r="AP142" s="32">
        <v>0.91908738543003565</v>
      </c>
      <c r="AQ142" s="32">
        <v>0.9495449724940499</v>
      </c>
      <c r="AR142" s="32" t="e">
        <v>#NUM!</v>
      </c>
      <c r="AS142" s="32">
        <v>0.93148550386255913</v>
      </c>
      <c r="AT142" s="32">
        <v>0.93593002790000901</v>
      </c>
      <c r="AU142" s="32">
        <v>0.94677977803513147</v>
      </c>
      <c r="AV142" s="32">
        <v>0.94240063693232534</v>
      </c>
      <c r="AW142" s="32" t="e">
        <v>#NUM!</v>
      </c>
      <c r="AX142" s="32">
        <v>0.89114519293767658</v>
      </c>
      <c r="AY142" s="32">
        <v>0.94129727221837611</v>
      </c>
      <c r="AZ142" s="32">
        <v>0.87321933470090729</v>
      </c>
      <c r="BA142" s="32">
        <v>0.87878540390326831</v>
      </c>
      <c r="BB142" s="32">
        <v>0.92226320253943606</v>
      </c>
      <c r="BC142" s="32">
        <v>0.93999914674972607</v>
      </c>
      <c r="BD142" s="32">
        <v>0.93524456075356854</v>
      </c>
      <c r="BE142" s="32">
        <v>0.91170773054327969</v>
      </c>
      <c r="BF142" s="32">
        <v>0.90126877721730758</v>
      </c>
      <c r="BG142" s="32">
        <v>0.81560249756720971</v>
      </c>
      <c r="BH142" s="32">
        <v>0.91021721370692033</v>
      </c>
      <c r="BI142" s="32" t="e">
        <v>#NUM!</v>
      </c>
      <c r="BJ142" s="32">
        <v>0.89594058124127474</v>
      </c>
      <c r="BK142" s="32">
        <v>0.82114431861466852</v>
      </c>
      <c r="BL142" s="32">
        <v>0.86085841330318713</v>
      </c>
      <c r="BM142" s="32" t="e">
        <v>#NUM!</v>
      </c>
      <c r="BN142" s="32" t="e">
        <v>#NUM!</v>
      </c>
      <c r="BO142" s="32" t="e">
        <v>#NUM!</v>
      </c>
      <c r="BP142" s="32" t="e">
        <v>#NUM!</v>
      </c>
      <c r="BQ142" s="32" t="e">
        <v>#NUM!</v>
      </c>
      <c r="BR142" s="32" t="e">
        <v>#NUM!</v>
      </c>
      <c r="BS142" s="32" t="e">
        <v>#NUM!</v>
      </c>
      <c r="BT142" s="32" t="e">
        <v>#NUM!</v>
      </c>
      <c r="BU142" s="32" t="e">
        <v>#NUM!</v>
      </c>
      <c r="BV142" s="32">
        <v>0.93651741977163649</v>
      </c>
      <c r="BW142" s="32" t="e">
        <v>#NUM!</v>
      </c>
      <c r="BX142" s="32">
        <v>0.93048396509354225</v>
      </c>
      <c r="BY142" s="32">
        <v>0.94346290294718693</v>
      </c>
      <c r="BZ142" s="32">
        <v>0.94624924834124813</v>
      </c>
      <c r="CA142" s="32">
        <v>0.95057300620203911</v>
      </c>
      <c r="CB142" s="32" t="e">
        <v>#NUM!</v>
      </c>
      <c r="CC142" s="32" t="e">
        <v>#NUM!</v>
      </c>
      <c r="CD142" s="32">
        <v>0.93400996023485017</v>
      </c>
      <c r="CE142" s="32">
        <v>0.94817159378430871</v>
      </c>
      <c r="CF142" s="32">
        <v>0.93155060829602387</v>
      </c>
      <c r="CG142" s="32">
        <v>0.94378461028178517</v>
      </c>
      <c r="CH142" s="32">
        <v>0.94714456265949976</v>
      </c>
      <c r="CI142" s="32">
        <v>0.95162915686317562</v>
      </c>
      <c r="CJ142" s="32">
        <v>0.9522400248364824</v>
      </c>
      <c r="CK142" s="32">
        <v>0.94407578813659043</v>
      </c>
      <c r="CL142" s="32">
        <v>0.93260064349793115</v>
      </c>
      <c r="CM142" s="32">
        <v>0.95240219052790076</v>
      </c>
      <c r="CN142" s="32">
        <v>0.93495681045066636</v>
      </c>
      <c r="CO142" s="32">
        <v>0.94591669429976122</v>
      </c>
      <c r="CP142" s="32">
        <v>0.94646698537252139</v>
      </c>
      <c r="CQ142" s="32">
        <v>0.95304835680330435</v>
      </c>
      <c r="CR142" s="32" t="e">
        <v>#NUM!</v>
      </c>
      <c r="CS142" s="32" t="e">
        <v>#NUM!</v>
      </c>
      <c r="CT142" s="32">
        <v>0.93657554873652749</v>
      </c>
      <c r="CU142" s="32">
        <v>0.95503458286676679</v>
      </c>
      <c r="CV142" s="32">
        <v>0.93462648995047237</v>
      </c>
      <c r="CW142" s="32">
        <v>0.94504825387273528</v>
      </c>
      <c r="CX142" s="32">
        <v>0.94818365901183355</v>
      </c>
      <c r="CY142" s="32">
        <v>0.95613517075436527</v>
      </c>
      <c r="CZ142" s="32">
        <v>0.95242031185025333</v>
      </c>
      <c r="DA142" s="32">
        <v>0.94686057386328071</v>
      </c>
      <c r="DB142" s="32">
        <v>0.94597340855968071</v>
      </c>
      <c r="DC142" s="32">
        <v>0.95499610135557056</v>
      </c>
      <c r="DD142" s="32">
        <v>0.93830336414991322</v>
      </c>
      <c r="DE142" s="32">
        <v>0.94820840880810442</v>
      </c>
      <c r="DF142" s="32">
        <v>0.9531548101529469</v>
      </c>
      <c r="DG142" s="32">
        <v>0.95547557488284007</v>
      </c>
      <c r="DH142" s="32">
        <v>0.95550234792961342</v>
      </c>
      <c r="DI142" s="32">
        <v>0.9502305736912402</v>
      </c>
      <c r="DJ142" s="32">
        <v>0.9253851673604182</v>
      </c>
      <c r="DK142" s="32">
        <v>0.95451661041602609</v>
      </c>
      <c r="DL142" s="32">
        <v>0.92822703585553379</v>
      </c>
      <c r="DM142" s="32">
        <v>0.93886615390999206</v>
      </c>
      <c r="DN142" s="32">
        <v>0.94592118518202251</v>
      </c>
      <c r="DO142" s="32">
        <v>0.95406109165420827</v>
      </c>
      <c r="DP142" s="32">
        <v>0.95125376491475877</v>
      </c>
      <c r="DQ142" s="32">
        <v>0.94260442989899529</v>
      </c>
    </row>
    <row r="149" spans="33:47" x14ac:dyDescent="0.25">
      <c r="AG149" s="16" t="s">
        <v>233</v>
      </c>
      <c r="AH149" s="27" t="s">
        <v>50</v>
      </c>
      <c r="AI149" s="27" t="s">
        <v>51</v>
      </c>
      <c r="AJ149" s="27" t="s">
        <v>52</v>
      </c>
      <c r="AK149" s="27" t="s">
        <v>53</v>
      </c>
      <c r="AL149" s="27" t="s">
        <v>54</v>
      </c>
      <c r="AM149" s="27" t="s">
        <v>55</v>
      </c>
      <c r="AN149" s="27" t="s">
        <v>56</v>
      </c>
      <c r="AO149" s="27" t="s">
        <v>57</v>
      </c>
      <c r="AP149" s="27" t="s">
        <v>58</v>
      </c>
      <c r="AQ149" s="27" t="s">
        <v>59</v>
      </c>
      <c r="AR149" s="27" t="s">
        <v>60</v>
      </c>
      <c r="AS149" s="27" t="s">
        <v>61</v>
      </c>
      <c r="AT149" s="27" t="s">
        <v>62</v>
      </c>
      <c r="AU149" s="27"/>
    </row>
    <row r="150" spans="33:47" x14ac:dyDescent="0.25">
      <c r="AG150" s="16" t="s">
        <v>41</v>
      </c>
      <c r="AH150" s="27">
        <f>COUNTIF(AH151:AH287,"&gt;0")</f>
        <v>133</v>
      </c>
      <c r="AI150" s="27">
        <f>COUNTIF(AI151:AI284,"&gt;0")</f>
        <v>131</v>
      </c>
      <c r="AJ150" s="27">
        <f>COUNTIF(AJ151:AJ284,"&gt;0")</f>
        <v>130</v>
      </c>
      <c r="AK150" s="27">
        <f t="shared" ref="AK150:AO150" si="8">COUNTIF(AK151:AK284,"&gt;0")</f>
        <v>125</v>
      </c>
      <c r="AL150" s="27">
        <f t="shared" si="8"/>
        <v>129</v>
      </c>
      <c r="AM150" s="27">
        <f t="shared" si="8"/>
        <v>132</v>
      </c>
      <c r="AN150" s="27">
        <f t="shared" si="8"/>
        <v>132</v>
      </c>
      <c r="AO150" s="27">
        <f t="shared" si="8"/>
        <v>134</v>
      </c>
      <c r="AP150" s="27">
        <f>COUNTIF(AP151:AP284,"&gt;0")</f>
        <v>134</v>
      </c>
      <c r="AQ150" s="27">
        <f>COUNTIF(AQ151:AQ284,"&gt;0")</f>
        <v>132</v>
      </c>
      <c r="AR150" s="27">
        <f>COUNTIF(AR151:AR284,"&gt;0")</f>
        <v>133</v>
      </c>
      <c r="AS150" s="27"/>
      <c r="AT150" s="27"/>
      <c r="AU150" s="27"/>
    </row>
    <row r="151" spans="33:47" x14ac:dyDescent="0.25">
      <c r="AG151" s="19" t="s">
        <v>72</v>
      </c>
      <c r="AH151">
        <f>COUNTIF($AH8:$AN8,"&gt;=85%")</f>
        <v>7</v>
      </c>
      <c r="AI151">
        <f>COUNTIF($AP8:$AV8,"&gt;=85%")</f>
        <v>7</v>
      </c>
      <c r="AJ151">
        <f>COUNTIF($AX8:$BD8,"&gt;=85%")</f>
        <v>7</v>
      </c>
      <c r="AK151">
        <f>COUNTIF($BF8:$BL8,"&gt;=85%")</f>
        <v>3</v>
      </c>
      <c r="AL151">
        <f>COUNTIF($BN8:$BT8,"&gt;=85%")</f>
        <v>7</v>
      </c>
      <c r="AM151">
        <f>COUNTIF($BV8:$CB8,"&gt;=85%")</f>
        <v>7</v>
      </c>
      <c r="AN151">
        <f>COUNTIF($CD8:$CJ8,"&gt;=85%")</f>
        <v>7</v>
      </c>
      <c r="AO151">
        <f>COUNTIF($CL8:$CR8,"&gt;=85%")</f>
        <v>7</v>
      </c>
      <c r="AP151">
        <f>COUNTIF($CT8:$CZ8,"&gt;=85%")</f>
        <v>7</v>
      </c>
      <c r="AQ151">
        <f>COUNTIF($DB8:$DH8,"&gt;=85%")</f>
        <v>7</v>
      </c>
      <c r="AR151">
        <f>COUNTIF($DJ8:$DP8,"&gt;=85%")</f>
        <v>7</v>
      </c>
      <c r="AS151">
        <f>COUNTIF($DR8:$DX8,"&gt;=85%")</f>
        <v>0</v>
      </c>
      <c r="AT151">
        <f>COUNTIF($DZ8:$EF8,"&gt;=85%")</f>
        <v>0</v>
      </c>
    </row>
    <row r="152" spans="33:47" x14ac:dyDescent="0.25">
      <c r="AG152" s="19" t="s">
        <v>73</v>
      </c>
      <c r="AH152">
        <f t="shared" ref="AH152:AH215" si="9">COUNTIF($AH9:$AN9,"&gt;=85%")</f>
        <v>7</v>
      </c>
      <c r="AI152">
        <f t="shared" ref="AI152:AI215" si="10">COUNTIF($AP9:$AV9,"&gt;=85%")</f>
        <v>7</v>
      </c>
      <c r="AJ152">
        <f t="shared" ref="AJ152:AJ215" si="11">COUNTIF($AX9:$BD9,"&gt;=85%")</f>
        <v>7</v>
      </c>
      <c r="AK152">
        <f t="shared" ref="AK152:AK215" si="12">COUNTIF($BF9:$BL9,"&gt;=85%")</f>
        <v>7</v>
      </c>
      <c r="AL152">
        <f t="shared" ref="AL152:AL215" si="13">COUNTIF($BN9:$BT9,"&gt;=85%")</f>
        <v>7</v>
      </c>
      <c r="AM152">
        <f t="shared" ref="AM152:AM215" si="14">COUNTIF($BV9:$CB9,"&gt;=85%")</f>
        <v>7</v>
      </c>
      <c r="AN152">
        <f t="shared" ref="AN152:AN215" si="15">COUNTIF($CD9:$CJ9,"&gt;=85%")</f>
        <v>7</v>
      </c>
      <c r="AO152">
        <f t="shared" ref="AO152:AO215" si="16">COUNTIF($CL9:$CR9,"&gt;=85%")</f>
        <v>7</v>
      </c>
      <c r="AP152">
        <f t="shared" ref="AP152:AP215" si="17">COUNTIF($CT9:$CZ9,"&gt;=85%")</f>
        <v>7</v>
      </c>
      <c r="AQ152">
        <f t="shared" ref="AQ152:AQ215" si="18">COUNTIF($DB9:$DH9,"&gt;=85%")</f>
        <v>7</v>
      </c>
      <c r="AR152">
        <f t="shared" ref="AR152:AR215" si="19">COUNTIF($DJ9:$DP9,"&gt;=85%")</f>
        <v>7</v>
      </c>
      <c r="AS152">
        <f t="shared" ref="AS152:AS215" si="20">COUNTIF($DR9:$DX9,"&gt;=85%")</f>
        <v>0</v>
      </c>
      <c r="AT152">
        <f t="shared" ref="AT152:AT215" si="21">COUNTIF($DZ9:$EF9,"&gt;=85%")</f>
        <v>0</v>
      </c>
    </row>
    <row r="153" spans="33:47" x14ac:dyDescent="0.25">
      <c r="AG153" s="19" t="s">
        <v>74</v>
      </c>
      <c r="AH153">
        <f t="shared" si="9"/>
        <v>1</v>
      </c>
      <c r="AI153">
        <f t="shared" si="10"/>
        <v>4</v>
      </c>
      <c r="AJ153">
        <f t="shared" si="11"/>
        <v>0</v>
      </c>
      <c r="AK153">
        <f t="shared" si="12"/>
        <v>0</v>
      </c>
      <c r="AL153">
        <f t="shared" si="13"/>
        <v>0</v>
      </c>
      <c r="AM153">
        <f t="shared" si="14"/>
        <v>0</v>
      </c>
      <c r="AN153">
        <f t="shared" si="15"/>
        <v>0</v>
      </c>
      <c r="AO153">
        <f t="shared" si="16"/>
        <v>1</v>
      </c>
      <c r="AP153">
        <f t="shared" si="17"/>
        <v>2</v>
      </c>
      <c r="AQ153">
        <f t="shared" si="18"/>
        <v>0</v>
      </c>
      <c r="AR153">
        <f t="shared" si="19"/>
        <v>0</v>
      </c>
      <c r="AS153">
        <f t="shared" si="20"/>
        <v>0</v>
      </c>
      <c r="AT153">
        <f t="shared" si="21"/>
        <v>0</v>
      </c>
    </row>
    <row r="154" spans="33:47" x14ac:dyDescent="0.25">
      <c r="AG154" s="19" t="s">
        <v>75</v>
      </c>
      <c r="AH154">
        <f t="shared" si="9"/>
        <v>7</v>
      </c>
      <c r="AI154">
        <f t="shared" si="10"/>
        <v>7</v>
      </c>
      <c r="AJ154">
        <f t="shared" si="11"/>
        <v>7</v>
      </c>
      <c r="AK154">
        <f t="shared" si="12"/>
        <v>7</v>
      </c>
      <c r="AL154">
        <f t="shared" si="13"/>
        <v>7</v>
      </c>
      <c r="AM154">
        <f t="shared" si="14"/>
        <v>7</v>
      </c>
      <c r="AN154">
        <f t="shared" si="15"/>
        <v>7</v>
      </c>
      <c r="AO154">
        <f t="shared" si="16"/>
        <v>7</v>
      </c>
      <c r="AP154">
        <f t="shared" si="17"/>
        <v>7</v>
      </c>
      <c r="AQ154">
        <f t="shared" si="18"/>
        <v>7</v>
      </c>
      <c r="AR154">
        <f t="shared" si="19"/>
        <v>7</v>
      </c>
      <c r="AS154">
        <f t="shared" si="20"/>
        <v>0</v>
      </c>
      <c r="AT154">
        <f t="shared" si="21"/>
        <v>0</v>
      </c>
    </row>
    <row r="155" spans="33:47" x14ac:dyDescent="0.25">
      <c r="AG155" s="19" t="s">
        <v>76</v>
      </c>
      <c r="AH155">
        <f t="shared" si="9"/>
        <v>7</v>
      </c>
      <c r="AI155">
        <f t="shared" si="10"/>
        <v>7</v>
      </c>
      <c r="AJ155">
        <f t="shared" si="11"/>
        <v>7</v>
      </c>
      <c r="AK155">
        <f t="shared" si="12"/>
        <v>7</v>
      </c>
      <c r="AL155">
        <f t="shared" si="13"/>
        <v>7</v>
      </c>
      <c r="AM155">
        <f t="shared" si="14"/>
        <v>7</v>
      </c>
      <c r="AN155">
        <f t="shared" si="15"/>
        <v>7</v>
      </c>
      <c r="AO155">
        <f t="shared" si="16"/>
        <v>7</v>
      </c>
      <c r="AP155">
        <f t="shared" si="17"/>
        <v>7</v>
      </c>
      <c r="AQ155">
        <f t="shared" si="18"/>
        <v>7</v>
      </c>
      <c r="AR155">
        <f t="shared" si="19"/>
        <v>7</v>
      </c>
      <c r="AS155">
        <f t="shared" si="20"/>
        <v>0</v>
      </c>
      <c r="AT155">
        <f t="shared" si="21"/>
        <v>0</v>
      </c>
    </row>
    <row r="156" spans="33:47" x14ac:dyDescent="0.25">
      <c r="AG156" s="19" t="s">
        <v>77</v>
      </c>
      <c r="AH156">
        <f t="shared" si="9"/>
        <v>7</v>
      </c>
      <c r="AI156">
        <f t="shared" si="10"/>
        <v>7</v>
      </c>
      <c r="AJ156">
        <f t="shared" si="11"/>
        <v>7</v>
      </c>
      <c r="AK156">
        <f t="shared" si="12"/>
        <v>6</v>
      </c>
      <c r="AL156">
        <f t="shared" si="13"/>
        <v>7</v>
      </c>
      <c r="AM156">
        <f t="shared" si="14"/>
        <v>7</v>
      </c>
      <c r="AN156">
        <f t="shared" si="15"/>
        <v>7</v>
      </c>
      <c r="AO156">
        <f t="shared" si="16"/>
        <v>7</v>
      </c>
      <c r="AP156">
        <f t="shared" si="17"/>
        <v>7</v>
      </c>
      <c r="AQ156">
        <f t="shared" si="18"/>
        <v>7</v>
      </c>
      <c r="AR156">
        <f t="shared" si="19"/>
        <v>7</v>
      </c>
      <c r="AS156">
        <f t="shared" si="20"/>
        <v>0</v>
      </c>
      <c r="AT156">
        <f t="shared" si="21"/>
        <v>0</v>
      </c>
    </row>
    <row r="157" spans="33:47" x14ac:dyDescent="0.25">
      <c r="AG157" s="19" t="s">
        <v>78</v>
      </c>
      <c r="AH157">
        <f t="shared" si="9"/>
        <v>7</v>
      </c>
      <c r="AI157">
        <f t="shared" si="10"/>
        <v>7</v>
      </c>
      <c r="AJ157">
        <f t="shared" si="11"/>
        <v>7</v>
      </c>
      <c r="AK157">
        <f t="shared" si="12"/>
        <v>5</v>
      </c>
      <c r="AL157">
        <f t="shared" si="13"/>
        <v>7</v>
      </c>
      <c r="AM157">
        <f t="shared" si="14"/>
        <v>7</v>
      </c>
      <c r="AN157">
        <f t="shared" si="15"/>
        <v>7</v>
      </c>
      <c r="AO157">
        <f t="shared" si="16"/>
        <v>7</v>
      </c>
      <c r="AP157">
        <f t="shared" si="17"/>
        <v>7</v>
      </c>
      <c r="AQ157">
        <f t="shared" si="18"/>
        <v>7</v>
      </c>
      <c r="AR157">
        <f t="shared" si="19"/>
        <v>7</v>
      </c>
      <c r="AS157">
        <f t="shared" si="20"/>
        <v>0</v>
      </c>
      <c r="AT157">
        <f t="shared" si="21"/>
        <v>0</v>
      </c>
    </row>
    <row r="158" spans="33:47" x14ac:dyDescent="0.25">
      <c r="AG158" s="19" t="s">
        <v>79</v>
      </c>
      <c r="AH158">
        <f t="shared" si="9"/>
        <v>7</v>
      </c>
      <c r="AI158">
        <f t="shared" si="10"/>
        <v>7</v>
      </c>
      <c r="AJ158">
        <f t="shared" si="11"/>
        <v>7</v>
      </c>
      <c r="AK158">
        <f t="shared" si="12"/>
        <v>6</v>
      </c>
      <c r="AL158">
        <f t="shared" si="13"/>
        <v>7</v>
      </c>
      <c r="AM158">
        <f t="shared" si="14"/>
        <v>6</v>
      </c>
      <c r="AN158">
        <f t="shared" si="15"/>
        <v>7</v>
      </c>
      <c r="AO158">
        <f t="shared" si="16"/>
        <v>7</v>
      </c>
      <c r="AP158">
        <f t="shared" si="17"/>
        <v>7</v>
      </c>
      <c r="AQ158">
        <f t="shared" si="18"/>
        <v>7</v>
      </c>
      <c r="AR158">
        <f t="shared" si="19"/>
        <v>7</v>
      </c>
      <c r="AS158">
        <f t="shared" si="20"/>
        <v>0</v>
      </c>
      <c r="AT158">
        <f t="shared" si="21"/>
        <v>0</v>
      </c>
    </row>
    <row r="159" spans="33:47" x14ac:dyDescent="0.25">
      <c r="AG159" s="19" t="s">
        <v>80</v>
      </c>
      <c r="AH159">
        <f t="shared" si="9"/>
        <v>6</v>
      </c>
      <c r="AI159">
        <f t="shared" si="10"/>
        <v>6</v>
      </c>
      <c r="AJ159">
        <f t="shared" si="11"/>
        <v>7</v>
      </c>
      <c r="AK159">
        <f t="shared" si="12"/>
        <v>6</v>
      </c>
      <c r="AL159">
        <f t="shared" si="13"/>
        <v>7</v>
      </c>
      <c r="AM159">
        <f t="shared" si="14"/>
        <v>7</v>
      </c>
      <c r="AN159">
        <f t="shared" si="15"/>
        <v>7</v>
      </c>
      <c r="AO159">
        <f t="shared" si="16"/>
        <v>7</v>
      </c>
      <c r="AP159">
        <f t="shared" si="17"/>
        <v>7</v>
      </c>
      <c r="AQ159">
        <f t="shared" si="18"/>
        <v>7</v>
      </c>
      <c r="AR159">
        <f t="shared" si="19"/>
        <v>7</v>
      </c>
      <c r="AS159">
        <f t="shared" si="20"/>
        <v>0</v>
      </c>
      <c r="AT159">
        <f t="shared" si="21"/>
        <v>0</v>
      </c>
    </row>
    <row r="160" spans="33:47" x14ac:dyDescent="0.25">
      <c r="AG160" s="19" t="s">
        <v>81</v>
      </c>
      <c r="AH160">
        <f t="shared" si="9"/>
        <v>5</v>
      </c>
      <c r="AI160">
        <f t="shared" si="10"/>
        <v>5</v>
      </c>
      <c r="AJ160">
        <f t="shared" si="11"/>
        <v>2</v>
      </c>
      <c r="AK160">
        <f t="shared" si="12"/>
        <v>0</v>
      </c>
      <c r="AL160">
        <f t="shared" si="13"/>
        <v>1</v>
      </c>
      <c r="AM160">
        <f t="shared" si="14"/>
        <v>5</v>
      </c>
      <c r="AN160">
        <f t="shared" si="15"/>
        <v>7</v>
      </c>
      <c r="AO160">
        <f t="shared" si="16"/>
        <v>6</v>
      </c>
      <c r="AP160">
        <f t="shared" si="17"/>
        <v>6</v>
      </c>
      <c r="AQ160">
        <f t="shared" si="18"/>
        <v>5</v>
      </c>
      <c r="AR160">
        <f t="shared" si="19"/>
        <v>6</v>
      </c>
      <c r="AS160">
        <f t="shared" si="20"/>
        <v>0</v>
      </c>
      <c r="AT160">
        <f t="shared" si="21"/>
        <v>0</v>
      </c>
    </row>
    <row r="161" spans="33:46" x14ac:dyDescent="0.25">
      <c r="AG161" s="19" t="s">
        <v>82</v>
      </c>
      <c r="AH161">
        <f t="shared" si="9"/>
        <v>7</v>
      </c>
      <c r="AI161">
        <f t="shared" si="10"/>
        <v>5</v>
      </c>
      <c r="AJ161">
        <f t="shared" si="11"/>
        <v>4</v>
      </c>
      <c r="AK161">
        <f t="shared" si="12"/>
        <v>3</v>
      </c>
      <c r="AL161">
        <f t="shared" si="13"/>
        <v>7</v>
      </c>
      <c r="AM161">
        <f t="shared" si="14"/>
        <v>7</v>
      </c>
      <c r="AN161">
        <f t="shared" si="15"/>
        <v>7</v>
      </c>
      <c r="AO161">
        <f t="shared" si="16"/>
        <v>7</v>
      </c>
      <c r="AP161">
        <f t="shared" si="17"/>
        <v>7</v>
      </c>
      <c r="AQ161">
        <f t="shared" si="18"/>
        <v>7</v>
      </c>
      <c r="AR161">
        <f t="shared" si="19"/>
        <v>7</v>
      </c>
      <c r="AS161">
        <f t="shared" si="20"/>
        <v>0</v>
      </c>
      <c r="AT161">
        <f t="shared" si="21"/>
        <v>0</v>
      </c>
    </row>
    <row r="162" spans="33:46" x14ac:dyDescent="0.25">
      <c r="AG162" s="19" t="s">
        <v>83</v>
      </c>
      <c r="AH162">
        <f t="shared" si="9"/>
        <v>7</v>
      </c>
      <c r="AI162">
        <f t="shared" si="10"/>
        <v>7</v>
      </c>
      <c r="AJ162">
        <f t="shared" si="11"/>
        <v>7</v>
      </c>
      <c r="AK162">
        <f t="shared" si="12"/>
        <v>6</v>
      </c>
      <c r="AL162">
        <f t="shared" si="13"/>
        <v>7</v>
      </c>
      <c r="AM162">
        <f t="shared" si="14"/>
        <v>7</v>
      </c>
      <c r="AN162">
        <f t="shared" si="15"/>
        <v>7</v>
      </c>
      <c r="AO162">
        <f t="shared" si="16"/>
        <v>7</v>
      </c>
      <c r="AP162">
        <f t="shared" si="17"/>
        <v>7</v>
      </c>
      <c r="AQ162">
        <f t="shared" si="18"/>
        <v>7</v>
      </c>
      <c r="AR162">
        <f t="shared" si="19"/>
        <v>7</v>
      </c>
      <c r="AS162">
        <f t="shared" si="20"/>
        <v>0</v>
      </c>
      <c r="AT162">
        <f t="shared" si="21"/>
        <v>0</v>
      </c>
    </row>
    <row r="163" spans="33:46" x14ac:dyDescent="0.25">
      <c r="AG163" s="19" t="s">
        <v>84</v>
      </c>
      <c r="AH163">
        <f t="shared" si="9"/>
        <v>7</v>
      </c>
      <c r="AI163">
        <f t="shared" si="10"/>
        <v>7</v>
      </c>
      <c r="AJ163">
        <f t="shared" si="11"/>
        <v>7</v>
      </c>
      <c r="AK163">
        <f t="shared" si="12"/>
        <v>7</v>
      </c>
      <c r="AL163">
        <f t="shared" si="13"/>
        <v>7</v>
      </c>
      <c r="AM163">
        <f t="shared" si="14"/>
        <v>7</v>
      </c>
      <c r="AN163">
        <f t="shared" si="15"/>
        <v>7</v>
      </c>
      <c r="AO163">
        <f t="shared" si="16"/>
        <v>7</v>
      </c>
      <c r="AP163">
        <f t="shared" si="17"/>
        <v>7</v>
      </c>
      <c r="AQ163">
        <f t="shared" si="18"/>
        <v>7</v>
      </c>
      <c r="AR163">
        <f t="shared" si="19"/>
        <v>7</v>
      </c>
      <c r="AS163">
        <f t="shared" si="20"/>
        <v>0</v>
      </c>
      <c r="AT163">
        <f t="shared" si="21"/>
        <v>0</v>
      </c>
    </row>
    <row r="164" spans="33:46" x14ac:dyDescent="0.25">
      <c r="AG164" s="19" t="s">
        <v>85</v>
      </c>
      <c r="AH164">
        <f t="shared" si="9"/>
        <v>7</v>
      </c>
      <c r="AI164">
        <f t="shared" si="10"/>
        <v>7</v>
      </c>
      <c r="AJ164">
        <f t="shared" si="11"/>
        <v>7</v>
      </c>
      <c r="AK164">
        <f t="shared" si="12"/>
        <v>7</v>
      </c>
      <c r="AL164">
        <f t="shared" si="13"/>
        <v>7</v>
      </c>
      <c r="AM164">
        <f t="shared" si="14"/>
        <v>7</v>
      </c>
      <c r="AN164">
        <f t="shared" si="15"/>
        <v>7</v>
      </c>
      <c r="AO164">
        <f t="shared" si="16"/>
        <v>7</v>
      </c>
      <c r="AP164">
        <f t="shared" si="17"/>
        <v>7</v>
      </c>
      <c r="AQ164">
        <f t="shared" si="18"/>
        <v>7</v>
      </c>
      <c r="AR164">
        <f t="shared" si="19"/>
        <v>7</v>
      </c>
      <c r="AS164">
        <f t="shared" si="20"/>
        <v>0</v>
      </c>
      <c r="AT164">
        <f t="shared" si="21"/>
        <v>0</v>
      </c>
    </row>
    <row r="165" spans="33:46" x14ac:dyDescent="0.25">
      <c r="AG165" s="19" t="s">
        <v>86</v>
      </c>
      <c r="AH165">
        <f t="shared" si="9"/>
        <v>7</v>
      </c>
      <c r="AI165">
        <f t="shared" si="10"/>
        <v>7</v>
      </c>
      <c r="AJ165">
        <f t="shared" si="11"/>
        <v>7</v>
      </c>
      <c r="AK165">
        <f t="shared" si="12"/>
        <v>7</v>
      </c>
      <c r="AL165">
        <f t="shared" si="13"/>
        <v>7</v>
      </c>
      <c r="AM165">
        <f t="shared" si="14"/>
        <v>7</v>
      </c>
      <c r="AN165">
        <f t="shared" si="15"/>
        <v>7</v>
      </c>
      <c r="AO165">
        <f t="shared" si="16"/>
        <v>7</v>
      </c>
      <c r="AP165">
        <f t="shared" si="17"/>
        <v>7</v>
      </c>
      <c r="AQ165">
        <f t="shared" si="18"/>
        <v>7</v>
      </c>
      <c r="AR165">
        <f t="shared" si="19"/>
        <v>7</v>
      </c>
      <c r="AS165">
        <f t="shared" si="20"/>
        <v>0</v>
      </c>
      <c r="AT165">
        <f t="shared" si="21"/>
        <v>0</v>
      </c>
    </row>
    <row r="166" spans="33:46" x14ac:dyDescent="0.25">
      <c r="AG166" s="19" t="s">
        <v>87</v>
      </c>
      <c r="AH166">
        <f t="shared" si="9"/>
        <v>7</v>
      </c>
      <c r="AI166">
        <f t="shared" si="10"/>
        <v>7</v>
      </c>
      <c r="AJ166">
        <f t="shared" si="11"/>
        <v>6</v>
      </c>
      <c r="AK166">
        <f t="shared" si="12"/>
        <v>5</v>
      </c>
      <c r="AL166">
        <f t="shared" si="13"/>
        <v>7</v>
      </c>
      <c r="AM166">
        <f t="shared" si="14"/>
        <v>7</v>
      </c>
      <c r="AN166">
        <f t="shared" si="15"/>
        <v>7</v>
      </c>
      <c r="AO166">
        <f t="shared" si="16"/>
        <v>7</v>
      </c>
      <c r="AP166">
        <f t="shared" si="17"/>
        <v>7</v>
      </c>
      <c r="AQ166">
        <f t="shared" si="18"/>
        <v>7</v>
      </c>
      <c r="AR166">
        <f t="shared" si="19"/>
        <v>7</v>
      </c>
      <c r="AS166">
        <f t="shared" si="20"/>
        <v>0</v>
      </c>
      <c r="AT166">
        <f t="shared" si="21"/>
        <v>0</v>
      </c>
    </row>
    <row r="167" spans="33:46" x14ac:dyDescent="0.25">
      <c r="AG167" s="19" t="s">
        <v>88</v>
      </c>
      <c r="AH167">
        <f t="shared" si="9"/>
        <v>7</v>
      </c>
      <c r="AI167">
        <f t="shared" si="10"/>
        <v>7</v>
      </c>
      <c r="AJ167">
        <f t="shared" si="11"/>
        <v>4</v>
      </c>
      <c r="AK167">
        <f t="shared" si="12"/>
        <v>0</v>
      </c>
      <c r="AL167">
        <f t="shared" si="13"/>
        <v>6</v>
      </c>
      <c r="AM167">
        <f t="shared" si="14"/>
        <v>7</v>
      </c>
      <c r="AN167">
        <f t="shared" si="15"/>
        <v>7</v>
      </c>
      <c r="AO167">
        <f t="shared" si="16"/>
        <v>7</v>
      </c>
      <c r="AP167">
        <f t="shared" si="17"/>
        <v>7</v>
      </c>
      <c r="AQ167">
        <f t="shared" si="18"/>
        <v>7</v>
      </c>
      <c r="AR167">
        <f t="shared" si="19"/>
        <v>7</v>
      </c>
      <c r="AS167">
        <f t="shared" si="20"/>
        <v>0</v>
      </c>
      <c r="AT167">
        <f t="shared" si="21"/>
        <v>0</v>
      </c>
    </row>
    <row r="168" spans="33:46" x14ac:dyDescent="0.25">
      <c r="AG168" s="19" t="s">
        <v>89</v>
      </c>
      <c r="AH168">
        <f t="shared" si="9"/>
        <v>7</v>
      </c>
      <c r="AI168">
        <f t="shared" si="10"/>
        <v>7</v>
      </c>
      <c r="AJ168">
        <f t="shared" si="11"/>
        <v>7</v>
      </c>
      <c r="AK168">
        <f t="shared" si="12"/>
        <v>7</v>
      </c>
      <c r="AL168">
        <f t="shared" si="13"/>
        <v>7</v>
      </c>
      <c r="AM168">
        <f t="shared" si="14"/>
        <v>7</v>
      </c>
      <c r="AN168">
        <f t="shared" si="15"/>
        <v>7</v>
      </c>
      <c r="AO168">
        <f t="shared" si="16"/>
        <v>7</v>
      </c>
      <c r="AP168">
        <f t="shared" si="17"/>
        <v>7</v>
      </c>
      <c r="AQ168">
        <f t="shared" si="18"/>
        <v>7</v>
      </c>
      <c r="AR168">
        <f t="shared" si="19"/>
        <v>7</v>
      </c>
      <c r="AS168">
        <f t="shared" si="20"/>
        <v>0</v>
      </c>
      <c r="AT168">
        <f t="shared" si="21"/>
        <v>0</v>
      </c>
    </row>
    <row r="169" spans="33:46" x14ac:dyDescent="0.25">
      <c r="AG169" s="19" t="s">
        <v>90</v>
      </c>
      <c r="AH169">
        <f t="shared" si="9"/>
        <v>7</v>
      </c>
      <c r="AI169">
        <f t="shared" si="10"/>
        <v>7</v>
      </c>
      <c r="AJ169">
        <f t="shared" si="11"/>
        <v>7</v>
      </c>
      <c r="AK169">
        <f t="shared" si="12"/>
        <v>5</v>
      </c>
      <c r="AL169">
        <f t="shared" si="13"/>
        <v>7</v>
      </c>
      <c r="AM169">
        <f t="shared" si="14"/>
        <v>7</v>
      </c>
      <c r="AN169">
        <f t="shared" si="15"/>
        <v>7</v>
      </c>
      <c r="AO169">
        <f t="shared" si="16"/>
        <v>7</v>
      </c>
      <c r="AP169">
        <f t="shared" si="17"/>
        <v>7</v>
      </c>
      <c r="AQ169">
        <f t="shared" si="18"/>
        <v>7</v>
      </c>
      <c r="AR169">
        <f t="shared" si="19"/>
        <v>7</v>
      </c>
      <c r="AS169">
        <f t="shared" si="20"/>
        <v>0</v>
      </c>
      <c r="AT169">
        <f t="shared" si="21"/>
        <v>0</v>
      </c>
    </row>
    <row r="170" spans="33:46" x14ac:dyDescent="0.25">
      <c r="AG170" s="19" t="s">
        <v>91</v>
      </c>
      <c r="AH170">
        <f t="shared" si="9"/>
        <v>2</v>
      </c>
      <c r="AI170">
        <f t="shared" si="10"/>
        <v>3</v>
      </c>
      <c r="AJ170">
        <f t="shared" si="11"/>
        <v>3</v>
      </c>
      <c r="AK170">
        <f t="shared" si="12"/>
        <v>1</v>
      </c>
      <c r="AL170">
        <f t="shared" si="13"/>
        <v>7</v>
      </c>
      <c r="AM170">
        <f t="shared" si="14"/>
        <v>6</v>
      </c>
      <c r="AN170">
        <f t="shared" si="15"/>
        <v>5</v>
      </c>
      <c r="AO170">
        <f t="shared" si="16"/>
        <v>7</v>
      </c>
      <c r="AP170">
        <f t="shared" si="17"/>
        <v>7</v>
      </c>
      <c r="AQ170">
        <f t="shared" si="18"/>
        <v>7</v>
      </c>
      <c r="AR170">
        <f t="shared" si="19"/>
        <v>5</v>
      </c>
      <c r="AS170">
        <f t="shared" si="20"/>
        <v>0</v>
      </c>
      <c r="AT170">
        <f t="shared" si="21"/>
        <v>0</v>
      </c>
    </row>
    <row r="171" spans="33:46" x14ac:dyDescent="0.25">
      <c r="AG171" s="19" t="s">
        <v>92</v>
      </c>
      <c r="AH171">
        <f t="shared" si="9"/>
        <v>7</v>
      </c>
      <c r="AI171">
        <f t="shared" si="10"/>
        <v>7</v>
      </c>
      <c r="AJ171">
        <f t="shared" si="11"/>
        <v>7</v>
      </c>
      <c r="AK171">
        <f t="shared" si="12"/>
        <v>5</v>
      </c>
      <c r="AL171">
        <f t="shared" si="13"/>
        <v>7</v>
      </c>
      <c r="AM171">
        <f t="shared" si="14"/>
        <v>7</v>
      </c>
      <c r="AN171">
        <f t="shared" si="15"/>
        <v>7</v>
      </c>
      <c r="AO171">
        <f t="shared" si="16"/>
        <v>7</v>
      </c>
      <c r="AP171">
        <f t="shared" si="17"/>
        <v>7</v>
      </c>
      <c r="AQ171">
        <f t="shared" si="18"/>
        <v>7</v>
      </c>
      <c r="AR171">
        <f t="shared" si="19"/>
        <v>7</v>
      </c>
      <c r="AS171">
        <f t="shared" si="20"/>
        <v>0</v>
      </c>
      <c r="AT171">
        <f t="shared" si="21"/>
        <v>0</v>
      </c>
    </row>
    <row r="172" spans="33:46" x14ac:dyDescent="0.25">
      <c r="AG172" s="19" t="s">
        <v>93</v>
      </c>
      <c r="AH172">
        <f t="shared" si="9"/>
        <v>5</v>
      </c>
      <c r="AI172">
        <f t="shared" si="10"/>
        <v>7</v>
      </c>
      <c r="AJ172">
        <f t="shared" si="11"/>
        <v>5</v>
      </c>
      <c r="AK172">
        <f t="shared" si="12"/>
        <v>2</v>
      </c>
      <c r="AL172">
        <f t="shared" si="13"/>
        <v>4</v>
      </c>
      <c r="AM172">
        <f t="shared" si="14"/>
        <v>5</v>
      </c>
      <c r="AN172">
        <f t="shared" si="15"/>
        <v>7</v>
      </c>
      <c r="AO172">
        <f t="shared" si="16"/>
        <v>5</v>
      </c>
      <c r="AP172">
        <f t="shared" si="17"/>
        <v>6</v>
      </c>
      <c r="AQ172">
        <f t="shared" si="18"/>
        <v>7</v>
      </c>
      <c r="AR172">
        <f t="shared" si="19"/>
        <v>5</v>
      </c>
      <c r="AS172">
        <f t="shared" si="20"/>
        <v>0</v>
      </c>
      <c r="AT172">
        <f t="shared" si="21"/>
        <v>0</v>
      </c>
    </row>
    <row r="173" spans="33:46" x14ac:dyDescent="0.25">
      <c r="AG173" s="19" t="s">
        <v>94</v>
      </c>
      <c r="AH173">
        <f t="shared" si="9"/>
        <v>7</v>
      </c>
      <c r="AI173">
        <f t="shared" si="10"/>
        <v>7</v>
      </c>
      <c r="AJ173">
        <f t="shared" si="11"/>
        <v>7</v>
      </c>
      <c r="AK173">
        <f t="shared" si="12"/>
        <v>7</v>
      </c>
      <c r="AL173">
        <f t="shared" si="13"/>
        <v>7</v>
      </c>
      <c r="AM173">
        <f t="shared" si="14"/>
        <v>7</v>
      </c>
      <c r="AN173">
        <f t="shared" si="15"/>
        <v>7</v>
      </c>
      <c r="AO173">
        <f t="shared" si="16"/>
        <v>7</v>
      </c>
      <c r="AP173">
        <f t="shared" si="17"/>
        <v>7</v>
      </c>
      <c r="AQ173">
        <f t="shared" si="18"/>
        <v>7</v>
      </c>
      <c r="AR173">
        <f t="shared" si="19"/>
        <v>7</v>
      </c>
      <c r="AS173">
        <f t="shared" si="20"/>
        <v>0</v>
      </c>
      <c r="AT173">
        <f t="shared" si="21"/>
        <v>0</v>
      </c>
    </row>
    <row r="174" spans="33:46" x14ac:dyDescent="0.25">
      <c r="AG174" s="19" t="s">
        <v>95</v>
      </c>
      <c r="AH174">
        <f t="shared" si="9"/>
        <v>7</v>
      </c>
      <c r="AI174">
        <f t="shared" si="10"/>
        <v>7</v>
      </c>
      <c r="AJ174">
        <f t="shared" si="11"/>
        <v>5</v>
      </c>
      <c r="AK174">
        <f t="shared" si="12"/>
        <v>5</v>
      </c>
      <c r="AL174">
        <f t="shared" si="13"/>
        <v>7</v>
      </c>
      <c r="AM174">
        <f t="shared" si="14"/>
        <v>7</v>
      </c>
      <c r="AN174">
        <f t="shared" si="15"/>
        <v>7</v>
      </c>
      <c r="AO174">
        <f t="shared" si="16"/>
        <v>7</v>
      </c>
      <c r="AP174">
        <f t="shared" si="17"/>
        <v>7</v>
      </c>
      <c r="AQ174">
        <f t="shared" si="18"/>
        <v>7</v>
      </c>
      <c r="AR174">
        <f t="shared" si="19"/>
        <v>7</v>
      </c>
      <c r="AS174">
        <f t="shared" si="20"/>
        <v>0</v>
      </c>
      <c r="AT174">
        <f t="shared" si="21"/>
        <v>0</v>
      </c>
    </row>
    <row r="175" spans="33:46" x14ac:dyDescent="0.25">
      <c r="AG175" s="19" t="s">
        <v>96</v>
      </c>
      <c r="AH175">
        <f t="shared" si="9"/>
        <v>7</v>
      </c>
      <c r="AI175">
        <f t="shared" si="10"/>
        <v>7</v>
      </c>
      <c r="AJ175">
        <f t="shared" si="11"/>
        <v>7</v>
      </c>
      <c r="AK175">
        <f t="shared" si="12"/>
        <v>6</v>
      </c>
      <c r="AL175">
        <f t="shared" si="13"/>
        <v>7</v>
      </c>
      <c r="AM175">
        <f t="shared" si="14"/>
        <v>7</v>
      </c>
      <c r="AN175">
        <f t="shared" si="15"/>
        <v>7</v>
      </c>
      <c r="AO175">
        <f t="shared" si="16"/>
        <v>7</v>
      </c>
      <c r="AP175">
        <f t="shared" si="17"/>
        <v>7</v>
      </c>
      <c r="AQ175">
        <f t="shared" si="18"/>
        <v>7</v>
      </c>
      <c r="AR175">
        <f t="shared" si="19"/>
        <v>7</v>
      </c>
      <c r="AS175">
        <f t="shared" si="20"/>
        <v>0</v>
      </c>
      <c r="AT175">
        <f t="shared" si="21"/>
        <v>0</v>
      </c>
    </row>
    <row r="176" spans="33:46" x14ac:dyDescent="0.25">
      <c r="AG176" s="19" t="s">
        <v>97</v>
      </c>
      <c r="AH176">
        <f t="shared" si="9"/>
        <v>7</v>
      </c>
      <c r="AI176">
        <f t="shared" si="10"/>
        <v>7</v>
      </c>
      <c r="AJ176">
        <f t="shared" si="11"/>
        <v>5</v>
      </c>
      <c r="AK176">
        <f t="shared" si="12"/>
        <v>4</v>
      </c>
      <c r="AL176">
        <f t="shared" si="13"/>
        <v>7</v>
      </c>
      <c r="AM176">
        <f t="shared" si="14"/>
        <v>7</v>
      </c>
      <c r="AN176">
        <f t="shared" si="15"/>
        <v>7</v>
      </c>
      <c r="AO176">
        <f t="shared" si="16"/>
        <v>7</v>
      </c>
      <c r="AP176">
        <f t="shared" si="17"/>
        <v>7</v>
      </c>
      <c r="AQ176">
        <f t="shared" si="18"/>
        <v>7</v>
      </c>
      <c r="AR176">
        <f t="shared" si="19"/>
        <v>7</v>
      </c>
      <c r="AS176">
        <f t="shared" si="20"/>
        <v>0</v>
      </c>
      <c r="AT176">
        <f t="shared" si="21"/>
        <v>0</v>
      </c>
    </row>
    <row r="177" spans="33:46" x14ac:dyDescent="0.25">
      <c r="AG177" s="19" t="s">
        <v>98</v>
      </c>
      <c r="AH177">
        <f t="shared" si="9"/>
        <v>7</v>
      </c>
      <c r="AI177">
        <f t="shared" si="10"/>
        <v>7</v>
      </c>
      <c r="AJ177">
        <f t="shared" si="11"/>
        <v>7</v>
      </c>
      <c r="AK177">
        <f t="shared" si="12"/>
        <v>7</v>
      </c>
      <c r="AL177">
        <f t="shared" si="13"/>
        <v>7</v>
      </c>
      <c r="AM177">
        <f t="shared" si="14"/>
        <v>7</v>
      </c>
      <c r="AN177">
        <f t="shared" si="15"/>
        <v>7</v>
      </c>
      <c r="AO177">
        <f t="shared" si="16"/>
        <v>7</v>
      </c>
      <c r="AP177">
        <f t="shared" si="17"/>
        <v>7</v>
      </c>
      <c r="AQ177">
        <f t="shared" si="18"/>
        <v>7</v>
      </c>
      <c r="AR177">
        <f t="shared" si="19"/>
        <v>7</v>
      </c>
      <c r="AS177">
        <f t="shared" si="20"/>
        <v>0</v>
      </c>
      <c r="AT177">
        <f t="shared" si="21"/>
        <v>0</v>
      </c>
    </row>
    <row r="178" spans="33:46" x14ac:dyDescent="0.25">
      <c r="AG178" s="19" t="s">
        <v>99</v>
      </c>
      <c r="AH178">
        <f t="shared" si="9"/>
        <v>7</v>
      </c>
      <c r="AI178">
        <f t="shared" si="10"/>
        <v>7</v>
      </c>
      <c r="AJ178">
        <f t="shared" si="11"/>
        <v>7</v>
      </c>
      <c r="AK178">
        <f t="shared" si="12"/>
        <v>7</v>
      </c>
      <c r="AL178">
        <f t="shared" si="13"/>
        <v>7</v>
      </c>
      <c r="AM178">
        <f t="shared" si="14"/>
        <v>7</v>
      </c>
      <c r="AN178">
        <f t="shared" si="15"/>
        <v>6</v>
      </c>
      <c r="AO178">
        <f t="shared" si="16"/>
        <v>7</v>
      </c>
      <c r="AP178">
        <f t="shared" si="17"/>
        <v>7</v>
      </c>
      <c r="AQ178">
        <f t="shared" si="18"/>
        <v>7</v>
      </c>
      <c r="AR178">
        <f t="shared" si="19"/>
        <v>7</v>
      </c>
      <c r="AS178">
        <f t="shared" si="20"/>
        <v>0</v>
      </c>
      <c r="AT178">
        <f t="shared" si="21"/>
        <v>0</v>
      </c>
    </row>
    <row r="179" spans="33:46" x14ac:dyDescent="0.25">
      <c r="AG179" s="19" t="s">
        <v>100</v>
      </c>
      <c r="AH179">
        <f t="shared" si="9"/>
        <v>7</v>
      </c>
      <c r="AI179">
        <f t="shared" si="10"/>
        <v>7</v>
      </c>
      <c r="AJ179">
        <f t="shared" si="11"/>
        <v>7</v>
      </c>
      <c r="AK179">
        <f t="shared" si="12"/>
        <v>5</v>
      </c>
      <c r="AL179">
        <f t="shared" si="13"/>
        <v>7</v>
      </c>
      <c r="AM179">
        <f t="shared" si="14"/>
        <v>7</v>
      </c>
      <c r="AN179">
        <f t="shared" si="15"/>
        <v>6</v>
      </c>
      <c r="AO179">
        <f t="shared" si="16"/>
        <v>7</v>
      </c>
      <c r="AP179">
        <f t="shared" si="17"/>
        <v>7</v>
      </c>
      <c r="AQ179">
        <f t="shared" si="18"/>
        <v>7</v>
      </c>
      <c r="AR179">
        <f t="shared" si="19"/>
        <v>7</v>
      </c>
      <c r="AS179">
        <f t="shared" si="20"/>
        <v>0</v>
      </c>
      <c r="AT179">
        <f t="shared" si="21"/>
        <v>0</v>
      </c>
    </row>
    <row r="180" spans="33:46" x14ac:dyDescent="0.25">
      <c r="AG180" s="19" t="s">
        <v>101</v>
      </c>
      <c r="AH180">
        <f t="shared" si="9"/>
        <v>7</v>
      </c>
      <c r="AI180">
        <f t="shared" si="10"/>
        <v>7</v>
      </c>
      <c r="AJ180">
        <f t="shared" si="11"/>
        <v>5</v>
      </c>
      <c r="AK180">
        <f t="shared" si="12"/>
        <v>7</v>
      </c>
      <c r="AL180">
        <f t="shared" si="13"/>
        <v>7</v>
      </c>
      <c r="AM180">
        <f t="shared" si="14"/>
        <v>7</v>
      </c>
      <c r="AN180">
        <f t="shared" si="15"/>
        <v>7</v>
      </c>
      <c r="AO180">
        <f t="shared" si="16"/>
        <v>7</v>
      </c>
      <c r="AP180">
        <f t="shared" si="17"/>
        <v>7</v>
      </c>
      <c r="AQ180">
        <f t="shared" si="18"/>
        <v>7</v>
      </c>
      <c r="AR180">
        <f t="shared" si="19"/>
        <v>7</v>
      </c>
      <c r="AS180">
        <f t="shared" si="20"/>
        <v>0</v>
      </c>
      <c r="AT180">
        <f t="shared" si="21"/>
        <v>0</v>
      </c>
    </row>
    <row r="181" spans="33:46" x14ac:dyDescent="0.25">
      <c r="AG181" s="19" t="s">
        <v>260</v>
      </c>
      <c r="AH181">
        <f t="shared" si="9"/>
        <v>7</v>
      </c>
      <c r="AI181">
        <f t="shared" si="10"/>
        <v>7</v>
      </c>
      <c r="AJ181">
        <f t="shared" si="11"/>
        <v>7</v>
      </c>
      <c r="AK181">
        <f t="shared" si="12"/>
        <v>6</v>
      </c>
      <c r="AL181">
        <f t="shared" si="13"/>
        <v>7</v>
      </c>
      <c r="AM181">
        <f t="shared" si="14"/>
        <v>7</v>
      </c>
      <c r="AN181">
        <f t="shared" si="15"/>
        <v>7</v>
      </c>
      <c r="AO181">
        <f t="shared" si="16"/>
        <v>7</v>
      </c>
      <c r="AP181">
        <f t="shared" si="17"/>
        <v>7</v>
      </c>
      <c r="AQ181">
        <f t="shared" si="18"/>
        <v>7</v>
      </c>
      <c r="AR181">
        <f t="shared" si="19"/>
        <v>7</v>
      </c>
      <c r="AS181">
        <f t="shared" si="20"/>
        <v>0</v>
      </c>
      <c r="AT181">
        <f t="shared" si="21"/>
        <v>0</v>
      </c>
    </row>
    <row r="182" spans="33:46" x14ac:dyDescent="0.25">
      <c r="AG182" s="19" t="s">
        <v>102</v>
      </c>
      <c r="AH182">
        <f t="shared" si="9"/>
        <v>7</v>
      </c>
      <c r="AI182">
        <f t="shared" si="10"/>
        <v>7</v>
      </c>
      <c r="AJ182">
        <f t="shared" si="11"/>
        <v>7</v>
      </c>
      <c r="AK182">
        <f t="shared" si="12"/>
        <v>6</v>
      </c>
      <c r="AL182">
        <f t="shared" si="13"/>
        <v>7</v>
      </c>
      <c r="AM182">
        <f t="shared" si="14"/>
        <v>7</v>
      </c>
      <c r="AN182">
        <f t="shared" si="15"/>
        <v>7</v>
      </c>
      <c r="AO182">
        <f t="shared" si="16"/>
        <v>7</v>
      </c>
      <c r="AP182">
        <f t="shared" si="17"/>
        <v>7</v>
      </c>
      <c r="AQ182">
        <f t="shared" si="18"/>
        <v>7</v>
      </c>
      <c r="AR182">
        <f t="shared" si="19"/>
        <v>7</v>
      </c>
      <c r="AS182">
        <f t="shared" si="20"/>
        <v>0</v>
      </c>
      <c r="AT182">
        <f t="shared" si="21"/>
        <v>0</v>
      </c>
    </row>
    <row r="183" spans="33:46" x14ac:dyDescent="0.25">
      <c r="AG183" s="19" t="s">
        <v>103</v>
      </c>
      <c r="AH183">
        <f t="shared" si="9"/>
        <v>4</v>
      </c>
      <c r="AI183">
        <f t="shared" si="10"/>
        <v>4</v>
      </c>
      <c r="AJ183">
        <f t="shared" si="11"/>
        <v>2</v>
      </c>
      <c r="AK183">
        <f t="shared" si="12"/>
        <v>0</v>
      </c>
      <c r="AL183">
        <f t="shared" si="13"/>
        <v>1</v>
      </c>
      <c r="AM183">
        <f t="shared" si="14"/>
        <v>6</v>
      </c>
      <c r="AN183">
        <f t="shared" si="15"/>
        <v>7</v>
      </c>
      <c r="AO183">
        <f t="shared" si="16"/>
        <v>4</v>
      </c>
      <c r="AP183">
        <f t="shared" si="17"/>
        <v>7</v>
      </c>
      <c r="AQ183">
        <f t="shared" si="18"/>
        <v>7</v>
      </c>
      <c r="AR183">
        <f t="shared" si="19"/>
        <v>5</v>
      </c>
      <c r="AS183">
        <f t="shared" si="20"/>
        <v>0</v>
      </c>
      <c r="AT183">
        <f t="shared" si="21"/>
        <v>0</v>
      </c>
    </row>
    <row r="184" spans="33:46" x14ac:dyDescent="0.25">
      <c r="AG184" s="19" t="s">
        <v>104</v>
      </c>
      <c r="AH184">
        <f t="shared" si="9"/>
        <v>7</v>
      </c>
      <c r="AI184">
        <f t="shared" si="10"/>
        <v>7</v>
      </c>
      <c r="AJ184">
        <f t="shared" si="11"/>
        <v>7</v>
      </c>
      <c r="AK184">
        <f t="shared" si="12"/>
        <v>7</v>
      </c>
      <c r="AL184">
        <f t="shared" si="13"/>
        <v>7</v>
      </c>
      <c r="AM184">
        <f t="shared" si="14"/>
        <v>7</v>
      </c>
      <c r="AN184">
        <f t="shared" si="15"/>
        <v>7</v>
      </c>
      <c r="AO184">
        <f t="shared" si="16"/>
        <v>7</v>
      </c>
      <c r="AP184">
        <f t="shared" si="17"/>
        <v>7</v>
      </c>
      <c r="AQ184">
        <f t="shared" si="18"/>
        <v>7</v>
      </c>
      <c r="AR184">
        <f t="shared" si="19"/>
        <v>7</v>
      </c>
      <c r="AS184">
        <f t="shared" si="20"/>
        <v>0</v>
      </c>
      <c r="AT184">
        <f t="shared" si="21"/>
        <v>0</v>
      </c>
    </row>
    <row r="185" spans="33:46" x14ac:dyDescent="0.25">
      <c r="AG185" s="19" t="s">
        <v>105</v>
      </c>
      <c r="AH185">
        <f t="shared" si="9"/>
        <v>7</v>
      </c>
      <c r="AI185">
        <f t="shared" si="10"/>
        <v>7</v>
      </c>
      <c r="AJ185">
        <f t="shared" si="11"/>
        <v>6</v>
      </c>
      <c r="AK185">
        <f t="shared" si="12"/>
        <v>4</v>
      </c>
      <c r="AL185">
        <f t="shared" si="13"/>
        <v>7</v>
      </c>
      <c r="AM185">
        <f t="shared" si="14"/>
        <v>7</v>
      </c>
      <c r="AN185">
        <f t="shared" si="15"/>
        <v>7</v>
      </c>
      <c r="AO185">
        <f t="shared" si="16"/>
        <v>7</v>
      </c>
      <c r="AP185">
        <f t="shared" si="17"/>
        <v>7</v>
      </c>
      <c r="AQ185">
        <f t="shared" si="18"/>
        <v>7</v>
      </c>
      <c r="AR185">
        <f t="shared" si="19"/>
        <v>7</v>
      </c>
      <c r="AS185">
        <f t="shared" si="20"/>
        <v>0</v>
      </c>
      <c r="AT185">
        <f t="shared" si="21"/>
        <v>0</v>
      </c>
    </row>
    <row r="186" spans="33:46" x14ac:dyDescent="0.25">
      <c r="AG186" s="19" t="s">
        <v>106</v>
      </c>
      <c r="AH186">
        <f t="shared" si="9"/>
        <v>7</v>
      </c>
      <c r="AI186">
        <f t="shared" si="10"/>
        <v>7</v>
      </c>
      <c r="AJ186">
        <f t="shared" si="11"/>
        <v>7</v>
      </c>
      <c r="AK186">
        <f t="shared" si="12"/>
        <v>7</v>
      </c>
      <c r="AL186">
        <f t="shared" si="13"/>
        <v>7</v>
      </c>
      <c r="AM186">
        <f t="shared" si="14"/>
        <v>7</v>
      </c>
      <c r="AN186">
        <f t="shared" si="15"/>
        <v>7</v>
      </c>
      <c r="AO186">
        <f t="shared" si="16"/>
        <v>7</v>
      </c>
      <c r="AP186">
        <f t="shared" si="17"/>
        <v>7</v>
      </c>
      <c r="AQ186">
        <f t="shared" si="18"/>
        <v>7</v>
      </c>
      <c r="AR186">
        <f t="shared" si="19"/>
        <v>7</v>
      </c>
      <c r="AS186">
        <f t="shared" si="20"/>
        <v>0</v>
      </c>
      <c r="AT186">
        <f t="shared" si="21"/>
        <v>0</v>
      </c>
    </row>
    <row r="187" spans="33:46" x14ac:dyDescent="0.25">
      <c r="AG187" s="19" t="s">
        <v>107</v>
      </c>
      <c r="AH187">
        <f t="shared" si="9"/>
        <v>7</v>
      </c>
      <c r="AI187">
        <f t="shared" si="10"/>
        <v>7</v>
      </c>
      <c r="AJ187">
        <f t="shared" si="11"/>
        <v>7</v>
      </c>
      <c r="AK187">
        <f t="shared" si="12"/>
        <v>4</v>
      </c>
      <c r="AL187">
        <f t="shared" si="13"/>
        <v>7</v>
      </c>
      <c r="AM187">
        <f t="shared" si="14"/>
        <v>7</v>
      </c>
      <c r="AN187">
        <f t="shared" si="15"/>
        <v>7</v>
      </c>
      <c r="AO187">
        <f t="shared" si="16"/>
        <v>7</v>
      </c>
      <c r="AP187">
        <f t="shared" si="17"/>
        <v>7</v>
      </c>
      <c r="AQ187">
        <f t="shared" si="18"/>
        <v>7</v>
      </c>
      <c r="AR187">
        <f t="shared" si="19"/>
        <v>7</v>
      </c>
      <c r="AS187">
        <f t="shared" si="20"/>
        <v>0</v>
      </c>
      <c r="AT187">
        <f t="shared" si="21"/>
        <v>0</v>
      </c>
    </row>
    <row r="188" spans="33:46" x14ac:dyDescent="0.25">
      <c r="AG188" s="19" t="s">
        <v>108</v>
      </c>
      <c r="AH188">
        <f t="shared" si="9"/>
        <v>7</v>
      </c>
      <c r="AI188">
        <f t="shared" si="10"/>
        <v>7</v>
      </c>
      <c r="AJ188">
        <f t="shared" si="11"/>
        <v>7</v>
      </c>
      <c r="AK188">
        <f t="shared" si="12"/>
        <v>5</v>
      </c>
      <c r="AL188">
        <f t="shared" si="13"/>
        <v>7</v>
      </c>
      <c r="AM188">
        <f t="shared" si="14"/>
        <v>7</v>
      </c>
      <c r="AN188">
        <f t="shared" si="15"/>
        <v>7</v>
      </c>
      <c r="AO188">
        <f t="shared" si="16"/>
        <v>7</v>
      </c>
      <c r="AP188">
        <f t="shared" si="17"/>
        <v>7</v>
      </c>
      <c r="AQ188">
        <f t="shared" si="18"/>
        <v>7</v>
      </c>
      <c r="AR188">
        <f t="shared" si="19"/>
        <v>7</v>
      </c>
      <c r="AS188">
        <f t="shared" si="20"/>
        <v>0</v>
      </c>
      <c r="AT188">
        <f t="shared" si="21"/>
        <v>0</v>
      </c>
    </row>
    <row r="189" spans="33:46" x14ac:dyDescent="0.25">
      <c r="AG189" s="19" t="s">
        <v>109</v>
      </c>
      <c r="AH189">
        <f t="shared" si="9"/>
        <v>7</v>
      </c>
      <c r="AI189">
        <f t="shared" si="10"/>
        <v>7</v>
      </c>
      <c r="AJ189">
        <f t="shared" si="11"/>
        <v>7</v>
      </c>
      <c r="AK189">
        <f t="shared" si="12"/>
        <v>0</v>
      </c>
      <c r="AL189">
        <f t="shared" si="13"/>
        <v>5</v>
      </c>
      <c r="AM189">
        <f t="shared" si="14"/>
        <v>7</v>
      </c>
      <c r="AN189">
        <f t="shared" si="15"/>
        <v>7</v>
      </c>
      <c r="AO189">
        <f t="shared" si="16"/>
        <v>6</v>
      </c>
      <c r="AP189">
        <f t="shared" si="17"/>
        <v>7</v>
      </c>
      <c r="AQ189">
        <f t="shared" si="18"/>
        <v>6</v>
      </c>
      <c r="AR189">
        <f t="shared" si="19"/>
        <v>5</v>
      </c>
      <c r="AS189">
        <f t="shared" si="20"/>
        <v>0</v>
      </c>
      <c r="AT189">
        <f t="shared" si="21"/>
        <v>0</v>
      </c>
    </row>
    <row r="190" spans="33:46" x14ac:dyDescent="0.25">
      <c r="AG190" s="19" t="s">
        <v>110</v>
      </c>
      <c r="AH190">
        <f t="shared" si="9"/>
        <v>7</v>
      </c>
      <c r="AI190">
        <f t="shared" si="10"/>
        <v>7</v>
      </c>
      <c r="AJ190">
        <f t="shared" si="11"/>
        <v>4</v>
      </c>
      <c r="AK190">
        <f t="shared" si="12"/>
        <v>4</v>
      </c>
      <c r="AL190">
        <f t="shared" si="13"/>
        <v>7</v>
      </c>
      <c r="AM190">
        <f t="shared" si="14"/>
        <v>7</v>
      </c>
      <c r="AN190">
        <f t="shared" si="15"/>
        <v>7</v>
      </c>
      <c r="AO190">
        <f t="shared" si="16"/>
        <v>7</v>
      </c>
      <c r="AP190">
        <f t="shared" si="17"/>
        <v>7</v>
      </c>
      <c r="AQ190">
        <f t="shared" si="18"/>
        <v>7</v>
      </c>
      <c r="AR190">
        <f t="shared" si="19"/>
        <v>7</v>
      </c>
      <c r="AS190">
        <f t="shared" si="20"/>
        <v>0</v>
      </c>
      <c r="AT190">
        <f t="shared" si="21"/>
        <v>0</v>
      </c>
    </row>
    <row r="191" spans="33:46" x14ac:dyDescent="0.25">
      <c r="AG191" s="19" t="s">
        <v>111</v>
      </c>
      <c r="AH191">
        <f t="shared" si="9"/>
        <v>7</v>
      </c>
      <c r="AI191">
        <f t="shared" si="10"/>
        <v>7</v>
      </c>
      <c r="AJ191">
        <f t="shared" si="11"/>
        <v>4</v>
      </c>
      <c r="AK191">
        <f t="shared" si="12"/>
        <v>0</v>
      </c>
      <c r="AL191">
        <f t="shared" si="13"/>
        <v>2</v>
      </c>
      <c r="AM191">
        <f t="shared" si="14"/>
        <v>6</v>
      </c>
      <c r="AN191">
        <f t="shared" si="15"/>
        <v>4</v>
      </c>
      <c r="AO191">
        <f t="shared" si="16"/>
        <v>4</v>
      </c>
      <c r="AP191">
        <f t="shared" si="17"/>
        <v>7</v>
      </c>
      <c r="AQ191">
        <f t="shared" si="18"/>
        <v>4</v>
      </c>
      <c r="AR191">
        <f t="shared" si="19"/>
        <v>7</v>
      </c>
      <c r="AS191">
        <f t="shared" si="20"/>
        <v>0</v>
      </c>
      <c r="AT191">
        <f t="shared" si="21"/>
        <v>0</v>
      </c>
    </row>
    <row r="192" spans="33:46" x14ac:dyDescent="0.25">
      <c r="AG192" s="19" t="s">
        <v>112</v>
      </c>
      <c r="AH192">
        <f t="shared" si="9"/>
        <v>5</v>
      </c>
      <c r="AI192">
        <f t="shared" si="10"/>
        <v>5</v>
      </c>
      <c r="AJ192">
        <f t="shared" si="11"/>
        <v>4</v>
      </c>
      <c r="AK192">
        <f t="shared" si="12"/>
        <v>2</v>
      </c>
      <c r="AL192">
        <f t="shared" si="13"/>
        <v>3</v>
      </c>
      <c r="AM192">
        <f t="shared" si="14"/>
        <v>2</v>
      </c>
      <c r="AN192">
        <f t="shared" si="15"/>
        <v>6</v>
      </c>
      <c r="AO192">
        <f t="shared" si="16"/>
        <v>3</v>
      </c>
      <c r="AP192">
        <f t="shared" si="17"/>
        <v>7</v>
      </c>
      <c r="AQ192">
        <f t="shared" si="18"/>
        <v>7</v>
      </c>
      <c r="AR192">
        <f t="shared" si="19"/>
        <v>5</v>
      </c>
      <c r="AS192">
        <f t="shared" si="20"/>
        <v>0</v>
      </c>
      <c r="AT192">
        <f t="shared" si="21"/>
        <v>0</v>
      </c>
    </row>
    <row r="193" spans="33:46" x14ac:dyDescent="0.25">
      <c r="AG193" s="19" t="s">
        <v>113</v>
      </c>
      <c r="AH193">
        <f t="shared" si="9"/>
        <v>7</v>
      </c>
      <c r="AI193">
        <f t="shared" si="10"/>
        <v>7</v>
      </c>
      <c r="AJ193">
        <f t="shared" si="11"/>
        <v>6</v>
      </c>
      <c r="AK193">
        <f t="shared" si="12"/>
        <v>4</v>
      </c>
      <c r="AL193">
        <f t="shared" si="13"/>
        <v>6</v>
      </c>
      <c r="AM193">
        <f t="shared" si="14"/>
        <v>7</v>
      </c>
      <c r="AN193">
        <f t="shared" si="15"/>
        <v>7</v>
      </c>
      <c r="AO193">
        <f t="shared" si="16"/>
        <v>7</v>
      </c>
      <c r="AP193">
        <f t="shared" si="17"/>
        <v>7</v>
      </c>
      <c r="AQ193">
        <f t="shared" si="18"/>
        <v>7</v>
      </c>
      <c r="AR193">
        <f t="shared" si="19"/>
        <v>7</v>
      </c>
      <c r="AS193">
        <f t="shared" si="20"/>
        <v>0</v>
      </c>
      <c r="AT193">
        <f t="shared" si="21"/>
        <v>0</v>
      </c>
    </row>
    <row r="194" spans="33:46" x14ac:dyDescent="0.25">
      <c r="AG194" s="19" t="s">
        <v>114</v>
      </c>
      <c r="AH194">
        <f t="shared" si="9"/>
        <v>7</v>
      </c>
      <c r="AI194">
        <f t="shared" si="10"/>
        <v>7</v>
      </c>
      <c r="AJ194">
        <f t="shared" si="11"/>
        <v>7</v>
      </c>
      <c r="AK194">
        <f t="shared" si="12"/>
        <v>1</v>
      </c>
      <c r="AL194">
        <f t="shared" si="13"/>
        <v>5</v>
      </c>
      <c r="AM194">
        <f t="shared" si="14"/>
        <v>7</v>
      </c>
      <c r="AN194">
        <f t="shared" si="15"/>
        <v>7</v>
      </c>
      <c r="AO194">
        <f t="shared" si="16"/>
        <v>7</v>
      </c>
      <c r="AP194">
        <f t="shared" si="17"/>
        <v>7</v>
      </c>
      <c r="AQ194">
        <f t="shared" si="18"/>
        <v>7</v>
      </c>
      <c r="AR194">
        <f t="shared" si="19"/>
        <v>7</v>
      </c>
      <c r="AS194">
        <f t="shared" si="20"/>
        <v>0</v>
      </c>
      <c r="AT194">
        <f t="shared" si="21"/>
        <v>0</v>
      </c>
    </row>
    <row r="195" spans="33:46" x14ac:dyDescent="0.25">
      <c r="AG195" s="19" t="s">
        <v>115</v>
      </c>
      <c r="AH195">
        <f t="shared" si="9"/>
        <v>7</v>
      </c>
      <c r="AI195">
        <f t="shared" si="10"/>
        <v>7</v>
      </c>
      <c r="AJ195">
        <f t="shared" si="11"/>
        <v>6</v>
      </c>
      <c r="AK195">
        <f t="shared" si="12"/>
        <v>5</v>
      </c>
      <c r="AL195">
        <f t="shared" si="13"/>
        <v>7</v>
      </c>
      <c r="AM195">
        <f t="shared" si="14"/>
        <v>7</v>
      </c>
      <c r="AN195">
        <f t="shared" si="15"/>
        <v>7</v>
      </c>
      <c r="AO195">
        <f t="shared" si="16"/>
        <v>7</v>
      </c>
      <c r="AP195">
        <f t="shared" si="17"/>
        <v>7</v>
      </c>
      <c r="AQ195">
        <f t="shared" si="18"/>
        <v>7</v>
      </c>
      <c r="AR195">
        <f t="shared" si="19"/>
        <v>7</v>
      </c>
      <c r="AS195">
        <f t="shared" si="20"/>
        <v>0</v>
      </c>
      <c r="AT195">
        <f t="shared" si="21"/>
        <v>0</v>
      </c>
    </row>
    <row r="196" spans="33:46" x14ac:dyDescent="0.25">
      <c r="AG196" s="19" t="s">
        <v>116</v>
      </c>
      <c r="AH196">
        <f t="shared" si="9"/>
        <v>7</v>
      </c>
      <c r="AI196">
        <f t="shared" si="10"/>
        <v>7</v>
      </c>
      <c r="AJ196">
        <f t="shared" si="11"/>
        <v>7</v>
      </c>
      <c r="AK196">
        <f t="shared" si="12"/>
        <v>7</v>
      </c>
      <c r="AL196">
        <f t="shared" si="13"/>
        <v>7</v>
      </c>
      <c r="AM196">
        <f t="shared" si="14"/>
        <v>7</v>
      </c>
      <c r="AN196">
        <f t="shared" si="15"/>
        <v>7</v>
      </c>
      <c r="AO196">
        <f t="shared" si="16"/>
        <v>7</v>
      </c>
      <c r="AP196">
        <f t="shared" si="17"/>
        <v>7</v>
      </c>
      <c r="AQ196">
        <f t="shared" si="18"/>
        <v>7</v>
      </c>
      <c r="AR196">
        <f t="shared" si="19"/>
        <v>7</v>
      </c>
      <c r="AS196">
        <f t="shared" si="20"/>
        <v>0</v>
      </c>
      <c r="AT196">
        <f t="shared" si="21"/>
        <v>0</v>
      </c>
    </row>
    <row r="197" spans="33:46" x14ac:dyDescent="0.25">
      <c r="AG197" s="19" t="s">
        <v>117</v>
      </c>
      <c r="AH197">
        <f t="shared" si="9"/>
        <v>7</v>
      </c>
      <c r="AI197">
        <f t="shared" si="10"/>
        <v>7</v>
      </c>
      <c r="AJ197">
        <f t="shared" si="11"/>
        <v>7</v>
      </c>
      <c r="AK197">
        <f t="shared" si="12"/>
        <v>6</v>
      </c>
      <c r="AL197">
        <f t="shared" si="13"/>
        <v>7</v>
      </c>
      <c r="AM197">
        <f t="shared" si="14"/>
        <v>7</v>
      </c>
      <c r="AN197">
        <f t="shared" si="15"/>
        <v>7</v>
      </c>
      <c r="AO197">
        <f t="shared" si="16"/>
        <v>7</v>
      </c>
      <c r="AP197">
        <f t="shared" si="17"/>
        <v>7</v>
      </c>
      <c r="AQ197">
        <f t="shared" si="18"/>
        <v>7</v>
      </c>
      <c r="AR197">
        <f t="shared" si="19"/>
        <v>7</v>
      </c>
      <c r="AS197">
        <f t="shared" si="20"/>
        <v>0</v>
      </c>
      <c r="AT197">
        <f t="shared" si="21"/>
        <v>0</v>
      </c>
    </row>
    <row r="198" spans="33:46" x14ac:dyDescent="0.25">
      <c r="AG198" s="19" t="s">
        <v>118</v>
      </c>
      <c r="AH198">
        <f t="shared" si="9"/>
        <v>7</v>
      </c>
      <c r="AI198">
        <f t="shared" si="10"/>
        <v>7</v>
      </c>
      <c r="AJ198">
        <f t="shared" si="11"/>
        <v>7</v>
      </c>
      <c r="AK198">
        <f t="shared" si="12"/>
        <v>7</v>
      </c>
      <c r="AL198">
        <f t="shared" si="13"/>
        <v>7</v>
      </c>
      <c r="AM198">
        <f t="shared" si="14"/>
        <v>7</v>
      </c>
      <c r="AN198">
        <f t="shared" si="15"/>
        <v>7</v>
      </c>
      <c r="AO198">
        <f t="shared" si="16"/>
        <v>7</v>
      </c>
      <c r="AP198">
        <f t="shared" si="17"/>
        <v>7</v>
      </c>
      <c r="AQ198">
        <f t="shared" si="18"/>
        <v>7</v>
      </c>
      <c r="AR198">
        <f t="shared" si="19"/>
        <v>7</v>
      </c>
      <c r="AS198">
        <f t="shared" si="20"/>
        <v>0</v>
      </c>
      <c r="AT198">
        <f t="shared" si="21"/>
        <v>0</v>
      </c>
    </row>
    <row r="199" spans="33:46" x14ac:dyDescent="0.25">
      <c r="AG199" s="19" t="s">
        <v>119</v>
      </c>
      <c r="AH199">
        <f t="shared" si="9"/>
        <v>7</v>
      </c>
      <c r="AI199">
        <f t="shared" si="10"/>
        <v>7</v>
      </c>
      <c r="AJ199">
        <f t="shared" si="11"/>
        <v>7</v>
      </c>
      <c r="AK199">
        <f t="shared" si="12"/>
        <v>7</v>
      </c>
      <c r="AL199">
        <f t="shared" si="13"/>
        <v>7</v>
      </c>
      <c r="AM199">
        <f t="shared" si="14"/>
        <v>7</v>
      </c>
      <c r="AN199">
        <f t="shared" si="15"/>
        <v>7</v>
      </c>
      <c r="AO199">
        <f t="shared" si="16"/>
        <v>7</v>
      </c>
      <c r="AP199">
        <f t="shared" si="17"/>
        <v>7</v>
      </c>
      <c r="AQ199">
        <f t="shared" si="18"/>
        <v>7</v>
      </c>
      <c r="AR199">
        <f t="shared" si="19"/>
        <v>7</v>
      </c>
      <c r="AS199">
        <f t="shared" si="20"/>
        <v>0</v>
      </c>
      <c r="AT199">
        <f t="shared" si="21"/>
        <v>0</v>
      </c>
    </row>
    <row r="200" spans="33:46" x14ac:dyDescent="0.25">
      <c r="AG200" s="19" t="s">
        <v>120</v>
      </c>
      <c r="AH200">
        <f t="shared" si="9"/>
        <v>7</v>
      </c>
      <c r="AI200">
        <f t="shared" si="10"/>
        <v>7</v>
      </c>
      <c r="AJ200">
        <f t="shared" si="11"/>
        <v>7</v>
      </c>
      <c r="AK200">
        <f t="shared" si="12"/>
        <v>7</v>
      </c>
      <c r="AL200">
        <f t="shared" si="13"/>
        <v>7</v>
      </c>
      <c r="AM200">
        <f t="shared" si="14"/>
        <v>7</v>
      </c>
      <c r="AN200">
        <f t="shared" si="15"/>
        <v>7</v>
      </c>
      <c r="AO200">
        <f t="shared" si="16"/>
        <v>7</v>
      </c>
      <c r="AP200">
        <f t="shared" si="17"/>
        <v>7</v>
      </c>
      <c r="AQ200">
        <f t="shared" si="18"/>
        <v>7</v>
      </c>
      <c r="AR200">
        <f t="shared" si="19"/>
        <v>7</v>
      </c>
      <c r="AS200">
        <f t="shared" si="20"/>
        <v>0</v>
      </c>
      <c r="AT200">
        <f t="shared" si="21"/>
        <v>0</v>
      </c>
    </row>
    <row r="201" spans="33:46" x14ac:dyDescent="0.25">
      <c r="AG201" s="19" t="s">
        <v>121</v>
      </c>
      <c r="AH201">
        <f t="shared" si="9"/>
        <v>7</v>
      </c>
      <c r="AI201">
        <f t="shared" si="10"/>
        <v>7</v>
      </c>
      <c r="AJ201">
        <f t="shared" si="11"/>
        <v>7</v>
      </c>
      <c r="AK201">
        <f t="shared" si="12"/>
        <v>7</v>
      </c>
      <c r="AL201">
        <f t="shared" si="13"/>
        <v>7</v>
      </c>
      <c r="AM201">
        <f t="shared" si="14"/>
        <v>7</v>
      </c>
      <c r="AN201">
        <f t="shared" si="15"/>
        <v>7</v>
      </c>
      <c r="AO201">
        <f t="shared" si="16"/>
        <v>7</v>
      </c>
      <c r="AP201">
        <f t="shared" si="17"/>
        <v>7</v>
      </c>
      <c r="AQ201">
        <f t="shared" si="18"/>
        <v>7</v>
      </c>
      <c r="AR201">
        <f t="shared" si="19"/>
        <v>7</v>
      </c>
      <c r="AS201">
        <f t="shared" si="20"/>
        <v>0</v>
      </c>
      <c r="AT201">
        <f t="shared" si="21"/>
        <v>0</v>
      </c>
    </row>
    <row r="202" spans="33:46" x14ac:dyDescent="0.25">
      <c r="AG202" s="19" t="s">
        <v>122</v>
      </c>
      <c r="AH202">
        <f t="shared" si="9"/>
        <v>7</v>
      </c>
      <c r="AI202">
        <f t="shared" si="10"/>
        <v>7</v>
      </c>
      <c r="AJ202">
        <f t="shared" si="11"/>
        <v>7</v>
      </c>
      <c r="AK202">
        <f t="shared" si="12"/>
        <v>6</v>
      </c>
      <c r="AL202">
        <f t="shared" si="13"/>
        <v>7</v>
      </c>
      <c r="AM202">
        <f t="shared" si="14"/>
        <v>7</v>
      </c>
      <c r="AN202">
        <f t="shared" si="15"/>
        <v>7</v>
      </c>
      <c r="AO202">
        <f t="shared" si="16"/>
        <v>7</v>
      </c>
      <c r="AP202">
        <f t="shared" si="17"/>
        <v>7</v>
      </c>
      <c r="AQ202">
        <f t="shared" si="18"/>
        <v>7</v>
      </c>
      <c r="AR202">
        <f t="shared" si="19"/>
        <v>7</v>
      </c>
      <c r="AS202">
        <f t="shared" si="20"/>
        <v>0</v>
      </c>
      <c r="AT202">
        <f t="shared" si="21"/>
        <v>0</v>
      </c>
    </row>
    <row r="203" spans="33:46" x14ac:dyDescent="0.25">
      <c r="AG203" s="19" t="s">
        <v>261</v>
      </c>
      <c r="AH203">
        <f t="shared" si="9"/>
        <v>7</v>
      </c>
      <c r="AI203">
        <f t="shared" si="10"/>
        <v>7</v>
      </c>
      <c r="AJ203">
        <f t="shared" si="11"/>
        <v>7</v>
      </c>
      <c r="AK203">
        <f t="shared" si="12"/>
        <v>7</v>
      </c>
      <c r="AL203">
        <f t="shared" si="13"/>
        <v>7</v>
      </c>
      <c r="AM203">
        <f t="shared" si="14"/>
        <v>7</v>
      </c>
      <c r="AN203">
        <f t="shared" si="15"/>
        <v>7</v>
      </c>
      <c r="AO203">
        <f t="shared" si="16"/>
        <v>7</v>
      </c>
      <c r="AP203">
        <f t="shared" si="17"/>
        <v>7</v>
      </c>
      <c r="AQ203">
        <f t="shared" si="18"/>
        <v>7</v>
      </c>
      <c r="AR203">
        <f t="shared" si="19"/>
        <v>7</v>
      </c>
      <c r="AS203">
        <f t="shared" si="20"/>
        <v>0</v>
      </c>
      <c r="AT203">
        <f t="shared" si="21"/>
        <v>0</v>
      </c>
    </row>
    <row r="204" spans="33:46" x14ac:dyDescent="0.25">
      <c r="AG204" s="19" t="s">
        <v>123</v>
      </c>
      <c r="AH204">
        <f t="shared" si="9"/>
        <v>7</v>
      </c>
      <c r="AI204">
        <f t="shared" si="10"/>
        <v>7</v>
      </c>
      <c r="AJ204">
        <f t="shared" si="11"/>
        <v>6</v>
      </c>
      <c r="AK204">
        <f t="shared" si="12"/>
        <v>4</v>
      </c>
      <c r="AL204">
        <f t="shared" si="13"/>
        <v>7</v>
      </c>
      <c r="AM204">
        <f t="shared" si="14"/>
        <v>7</v>
      </c>
      <c r="AN204">
        <f t="shared" si="15"/>
        <v>7</v>
      </c>
      <c r="AO204">
        <f t="shared" si="16"/>
        <v>7</v>
      </c>
      <c r="AP204">
        <f t="shared" si="17"/>
        <v>7</v>
      </c>
      <c r="AQ204">
        <f t="shared" si="18"/>
        <v>7</v>
      </c>
      <c r="AR204">
        <f t="shared" si="19"/>
        <v>7</v>
      </c>
      <c r="AS204">
        <f t="shared" si="20"/>
        <v>0</v>
      </c>
      <c r="AT204">
        <f t="shared" si="21"/>
        <v>0</v>
      </c>
    </row>
    <row r="205" spans="33:46" x14ac:dyDescent="0.25">
      <c r="AG205" s="19" t="s">
        <v>124</v>
      </c>
      <c r="AH205">
        <f t="shared" si="9"/>
        <v>7</v>
      </c>
      <c r="AI205">
        <f t="shared" si="10"/>
        <v>7</v>
      </c>
      <c r="AJ205">
        <f t="shared" si="11"/>
        <v>7</v>
      </c>
      <c r="AK205">
        <f t="shared" si="12"/>
        <v>7</v>
      </c>
      <c r="AL205">
        <f t="shared" si="13"/>
        <v>7</v>
      </c>
      <c r="AM205">
        <f t="shared" si="14"/>
        <v>7</v>
      </c>
      <c r="AN205">
        <f t="shared" si="15"/>
        <v>7</v>
      </c>
      <c r="AO205">
        <f t="shared" si="16"/>
        <v>7</v>
      </c>
      <c r="AP205">
        <f t="shared" si="17"/>
        <v>7</v>
      </c>
      <c r="AQ205">
        <f t="shared" si="18"/>
        <v>7</v>
      </c>
      <c r="AR205">
        <f t="shared" si="19"/>
        <v>7</v>
      </c>
      <c r="AS205">
        <f t="shared" si="20"/>
        <v>0</v>
      </c>
      <c r="AT205">
        <f t="shared" si="21"/>
        <v>0</v>
      </c>
    </row>
    <row r="206" spans="33:46" x14ac:dyDescent="0.25">
      <c r="AG206" s="19" t="s">
        <v>125</v>
      </c>
      <c r="AH206">
        <f t="shared" si="9"/>
        <v>7</v>
      </c>
      <c r="AI206">
        <f t="shared" si="10"/>
        <v>7</v>
      </c>
      <c r="AJ206">
        <f t="shared" si="11"/>
        <v>4</v>
      </c>
      <c r="AK206">
        <f t="shared" si="12"/>
        <v>2</v>
      </c>
      <c r="AL206">
        <f t="shared" si="13"/>
        <v>6</v>
      </c>
      <c r="AM206">
        <f t="shared" si="14"/>
        <v>7</v>
      </c>
      <c r="AN206">
        <f t="shared" si="15"/>
        <v>7</v>
      </c>
      <c r="AO206">
        <f t="shared" si="16"/>
        <v>7</v>
      </c>
      <c r="AP206">
        <f t="shared" si="17"/>
        <v>7</v>
      </c>
      <c r="AQ206">
        <f t="shared" si="18"/>
        <v>7</v>
      </c>
      <c r="AR206">
        <f t="shared" si="19"/>
        <v>7</v>
      </c>
      <c r="AS206">
        <f t="shared" si="20"/>
        <v>0</v>
      </c>
      <c r="AT206">
        <f t="shared" si="21"/>
        <v>0</v>
      </c>
    </row>
    <row r="207" spans="33:46" x14ac:dyDescent="0.25">
      <c r="AG207" s="19" t="s">
        <v>126</v>
      </c>
      <c r="AH207">
        <f t="shared" si="9"/>
        <v>7</v>
      </c>
      <c r="AI207">
        <f t="shared" si="10"/>
        <v>7</v>
      </c>
      <c r="AJ207">
        <f t="shared" si="11"/>
        <v>7</v>
      </c>
      <c r="AK207">
        <f t="shared" si="12"/>
        <v>7</v>
      </c>
      <c r="AL207">
        <f t="shared" si="13"/>
        <v>7</v>
      </c>
      <c r="AM207">
        <f t="shared" si="14"/>
        <v>7</v>
      </c>
      <c r="AN207">
        <f t="shared" si="15"/>
        <v>7</v>
      </c>
      <c r="AO207">
        <f t="shared" si="16"/>
        <v>7</v>
      </c>
      <c r="AP207">
        <f t="shared" si="17"/>
        <v>7</v>
      </c>
      <c r="AQ207">
        <f t="shared" si="18"/>
        <v>7</v>
      </c>
      <c r="AR207">
        <f t="shared" si="19"/>
        <v>7</v>
      </c>
      <c r="AS207">
        <f t="shared" si="20"/>
        <v>0</v>
      </c>
      <c r="AT207">
        <f t="shared" si="21"/>
        <v>0</v>
      </c>
    </row>
    <row r="208" spans="33:46" x14ac:dyDescent="0.25">
      <c r="AG208" s="19" t="s">
        <v>127</v>
      </c>
      <c r="AH208">
        <f t="shared" si="9"/>
        <v>7</v>
      </c>
      <c r="AI208">
        <f t="shared" si="10"/>
        <v>7</v>
      </c>
      <c r="AJ208">
        <f t="shared" si="11"/>
        <v>7</v>
      </c>
      <c r="AK208">
        <f t="shared" si="12"/>
        <v>5</v>
      </c>
      <c r="AL208">
        <f t="shared" si="13"/>
        <v>7</v>
      </c>
      <c r="AM208">
        <f t="shared" si="14"/>
        <v>7</v>
      </c>
      <c r="AN208">
        <f t="shared" si="15"/>
        <v>7</v>
      </c>
      <c r="AO208">
        <f t="shared" si="16"/>
        <v>7</v>
      </c>
      <c r="AP208">
        <f t="shared" si="17"/>
        <v>7</v>
      </c>
      <c r="AQ208">
        <f t="shared" si="18"/>
        <v>7</v>
      </c>
      <c r="AR208">
        <f t="shared" si="19"/>
        <v>7</v>
      </c>
      <c r="AS208">
        <f t="shared" si="20"/>
        <v>0</v>
      </c>
      <c r="AT208">
        <f t="shared" si="21"/>
        <v>0</v>
      </c>
    </row>
    <row r="209" spans="33:46" x14ac:dyDescent="0.25">
      <c r="AG209" s="19" t="s">
        <v>128</v>
      </c>
      <c r="AH209">
        <f t="shared" si="9"/>
        <v>7</v>
      </c>
      <c r="AI209">
        <f t="shared" si="10"/>
        <v>7</v>
      </c>
      <c r="AJ209">
        <f t="shared" si="11"/>
        <v>7</v>
      </c>
      <c r="AK209">
        <f t="shared" si="12"/>
        <v>7</v>
      </c>
      <c r="AL209">
        <f t="shared" si="13"/>
        <v>7</v>
      </c>
      <c r="AM209">
        <f t="shared" si="14"/>
        <v>7</v>
      </c>
      <c r="AN209">
        <f t="shared" si="15"/>
        <v>7</v>
      </c>
      <c r="AO209">
        <f t="shared" si="16"/>
        <v>7</v>
      </c>
      <c r="AP209">
        <f t="shared" si="17"/>
        <v>7</v>
      </c>
      <c r="AQ209">
        <f t="shared" si="18"/>
        <v>7</v>
      </c>
      <c r="AR209">
        <f t="shared" si="19"/>
        <v>7</v>
      </c>
      <c r="AS209">
        <f t="shared" si="20"/>
        <v>0</v>
      </c>
      <c r="AT209">
        <f t="shared" si="21"/>
        <v>0</v>
      </c>
    </row>
    <row r="210" spans="33:46" x14ac:dyDescent="0.25">
      <c r="AG210" s="19" t="s">
        <v>129</v>
      </c>
      <c r="AH210">
        <f t="shared" si="9"/>
        <v>7</v>
      </c>
      <c r="AI210">
        <f t="shared" si="10"/>
        <v>7</v>
      </c>
      <c r="AJ210">
        <f t="shared" si="11"/>
        <v>7</v>
      </c>
      <c r="AK210">
        <f t="shared" si="12"/>
        <v>7</v>
      </c>
      <c r="AL210">
        <f t="shared" si="13"/>
        <v>7</v>
      </c>
      <c r="AM210">
        <f t="shared" si="14"/>
        <v>7</v>
      </c>
      <c r="AN210">
        <f t="shared" si="15"/>
        <v>7</v>
      </c>
      <c r="AO210">
        <f t="shared" si="16"/>
        <v>7</v>
      </c>
      <c r="AP210">
        <f t="shared" si="17"/>
        <v>7</v>
      </c>
      <c r="AQ210">
        <f t="shared" si="18"/>
        <v>7</v>
      </c>
      <c r="AR210">
        <f t="shared" si="19"/>
        <v>7</v>
      </c>
      <c r="AS210">
        <f t="shared" si="20"/>
        <v>0</v>
      </c>
      <c r="AT210">
        <f t="shared" si="21"/>
        <v>0</v>
      </c>
    </row>
    <row r="211" spans="33:46" x14ac:dyDescent="0.25">
      <c r="AG211" s="19" t="s">
        <v>130</v>
      </c>
      <c r="AH211">
        <f t="shared" si="9"/>
        <v>7</v>
      </c>
      <c r="AI211">
        <f t="shared" si="10"/>
        <v>7</v>
      </c>
      <c r="AJ211">
        <f t="shared" si="11"/>
        <v>7</v>
      </c>
      <c r="AK211">
        <f t="shared" si="12"/>
        <v>4</v>
      </c>
      <c r="AL211">
        <f t="shared" si="13"/>
        <v>7</v>
      </c>
      <c r="AM211">
        <f t="shared" si="14"/>
        <v>7</v>
      </c>
      <c r="AN211">
        <f t="shared" si="15"/>
        <v>7</v>
      </c>
      <c r="AO211">
        <f t="shared" si="16"/>
        <v>7</v>
      </c>
      <c r="AP211">
        <f t="shared" si="17"/>
        <v>7</v>
      </c>
      <c r="AQ211">
        <f t="shared" si="18"/>
        <v>7</v>
      </c>
      <c r="AR211">
        <f t="shared" si="19"/>
        <v>7</v>
      </c>
      <c r="AS211">
        <f t="shared" si="20"/>
        <v>0</v>
      </c>
      <c r="AT211">
        <f t="shared" si="21"/>
        <v>0</v>
      </c>
    </row>
    <row r="212" spans="33:46" x14ac:dyDescent="0.25">
      <c r="AG212" s="19" t="s">
        <v>131</v>
      </c>
      <c r="AH212">
        <f t="shared" si="9"/>
        <v>7</v>
      </c>
      <c r="AI212">
        <f t="shared" si="10"/>
        <v>7</v>
      </c>
      <c r="AJ212">
        <f t="shared" si="11"/>
        <v>6</v>
      </c>
      <c r="AK212">
        <f t="shared" si="12"/>
        <v>5</v>
      </c>
      <c r="AL212">
        <f t="shared" si="13"/>
        <v>7</v>
      </c>
      <c r="AM212">
        <f t="shared" si="14"/>
        <v>7</v>
      </c>
      <c r="AN212">
        <f t="shared" si="15"/>
        <v>7</v>
      </c>
      <c r="AO212">
        <f t="shared" si="16"/>
        <v>7</v>
      </c>
      <c r="AP212">
        <f t="shared" si="17"/>
        <v>7</v>
      </c>
      <c r="AQ212">
        <f t="shared" si="18"/>
        <v>7</v>
      </c>
      <c r="AR212">
        <f t="shared" si="19"/>
        <v>7</v>
      </c>
      <c r="AS212">
        <f t="shared" si="20"/>
        <v>0</v>
      </c>
      <c r="AT212">
        <f t="shared" si="21"/>
        <v>0</v>
      </c>
    </row>
    <row r="213" spans="33:46" x14ac:dyDescent="0.25">
      <c r="AG213" s="19" t="s">
        <v>132</v>
      </c>
      <c r="AH213">
        <f t="shared" si="9"/>
        <v>7</v>
      </c>
      <c r="AI213">
        <f t="shared" si="10"/>
        <v>7</v>
      </c>
      <c r="AJ213">
        <f t="shared" si="11"/>
        <v>5</v>
      </c>
      <c r="AK213">
        <f t="shared" si="12"/>
        <v>4</v>
      </c>
      <c r="AL213">
        <f t="shared" si="13"/>
        <v>7</v>
      </c>
      <c r="AM213">
        <f t="shared" si="14"/>
        <v>7</v>
      </c>
      <c r="AN213">
        <f t="shared" si="15"/>
        <v>7</v>
      </c>
      <c r="AO213">
        <f t="shared" si="16"/>
        <v>7</v>
      </c>
      <c r="AP213">
        <f t="shared" si="17"/>
        <v>7</v>
      </c>
      <c r="AQ213">
        <f t="shared" si="18"/>
        <v>7</v>
      </c>
      <c r="AR213">
        <f t="shared" si="19"/>
        <v>7</v>
      </c>
      <c r="AS213">
        <f t="shared" si="20"/>
        <v>0</v>
      </c>
      <c r="AT213">
        <f t="shared" si="21"/>
        <v>0</v>
      </c>
    </row>
    <row r="214" spans="33:46" x14ac:dyDescent="0.25">
      <c r="AG214" s="19" t="s">
        <v>133</v>
      </c>
      <c r="AH214">
        <f t="shared" si="9"/>
        <v>7</v>
      </c>
      <c r="AI214">
        <f t="shared" si="10"/>
        <v>7</v>
      </c>
      <c r="AJ214">
        <f t="shared" si="11"/>
        <v>7</v>
      </c>
      <c r="AK214">
        <f t="shared" si="12"/>
        <v>5</v>
      </c>
      <c r="AL214">
        <f t="shared" si="13"/>
        <v>7</v>
      </c>
      <c r="AM214">
        <f t="shared" si="14"/>
        <v>7</v>
      </c>
      <c r="AN214">
        <f t="shared" si="15"/>
        <v>7</v>
      </c>
      <c r="AO214">
        <f t="shared" si="16"/>
        <v>7</v>
      </c>
      <c r="AP214">
        <f t="shared" si="17"/>
        <v>7</v>
      </c>
      <c r="AQ214">
        <f t="shared" si="18"/>
        <v>7</v>
      </c>
      <c r="AR214">
        <f t="shared" si="19"/>
        <v>7</v>
      </c>
      <c r="AS214">
        <f t="shared" si="20"/>
        <v>0</v>
      </c>
      <c r="AT214">
        <f t="shared" si="21"/>
        <v>0</v>
      </c>
    </row>
    <row r="215" spans="33:46" x14ac:dyDescent="0.25">
      <c r="AG215" s="19" t="s">
        <v>134</v>
      </c>
      <c r="AH215">
        <f t="shared" si="9"/>
        <v>7</v>
      </c>
      <c r="AI215">
        <f t="shared" si="10"/>
        <v>7</v>
      </c>
      <c r="AJ215">
        <f t="shared" si="11"/>
        <v>7</v>
      </c>
      <c r="AK215">
        <f t="shared" si="12"/>
        <v>6</v>
      </c>
      <c r="AL215">
        <f t="shared" si="13"/>
        <v>7</v>
      </c>
      <c r="AM215">
        <f t="shared" si="14"/>
        <v>7</v>
      </c>
      <c r="AN215">
        <f t="shared" si="15"/>
        <v>7</v>
      </c>
      <c r="AO215">
        <f t="shared" si="16"/>
        <v>7</v>
      </c>
      <c r="AP215">
        <f t="shared" si="17"/>
        <v>7</v>
      </c>
      <c r="AQ215">
        <f t="shared" si="18"/>
        <v>7</v>
      </c>
      <c r="AR215">
        <f t="shared" si="19"/>
        <v>7</v>
      </c>
      <c r="AS215">
        <f t="shared" si="20"/>
        <v>0</v>
      </c>
      <c r="AT215">
        <f t="shared" si="21"/>
        <v>0</v>
      </c>
    </row>
    <row r="216" spans="33:46" x14ac:dyDescent="0.25">
      <c r="AG216" s="19" t="s">
        <v>135</v>
      </c>
      <c r="AH216">
        <f t="shared" ref="AH216:AH279" si="22">COUNTIF($AH73:$AN73,"&gt;=85%")</f>
        <v>5</v>
      </c>
      <c r="AI216">
        <f t="shared" ref="AI216:AI279" si="23">COUNTIF($AP73:$AV73,"&gt;=85%")</f>
        <v>5</v>
      </c>
      <c r="AJ216">
        <f t="shared" ref="AJ216:AJ279" si="24">COUNTIF($AX73:$BD73,"&gt;=85%")</f>
        <v>3</v>
      </c>
      <c r="AK216">
        <f t="shared" ref="AK216:AK279" si="25">COUNTIF($BF73:$BL73,"&gt;=85%")</f>
        <v>4</v>
      </c>
      <c r="AL216">
        <f t="shared" ref="AL216:AL279" si="26">COUNTIF($BN73:$BT73,"&gt;=85%")</f>
        <v>6</v>
      </c>
      <c r="AM216">
        <f t="shared" ref="AM216:AM279" si="27">COUNTIF($BV73:$CB73,"&gt;=85%")</f>
        <v>7</v>
      </c>
      <c r="AN216">
        <f t="shared" ref="AN216:AN279" si="28">COUNTIF($CD73:$CJ73,"&gt;=85%")</f>
        <v>6</v>
      </c>
      <c r="AO216">
        <f t="shared" ref="AO216:AO279" si="29">COUNTIF($CL73:$CR73,"&gt;=85%")</f>
        <v>7</v>
      </c>
      <c r="AP216">
        <f t="shared" ref="AP216:AP279" si="30">COUNTIF($CT73:$CZ73,"&gt;=85%")</f>
        <v>6</v>
      </c>
      <c r="AQ216">
        <f t="shared" ref="AQ216:AQ279" si="31">COUNTIF($DB73:$DH73,"&gt;=85%")</f>
        <v>7</v>
      </c>
      <c r="AR216">
        <f t="shared" ref="AR216:AR279" si="32">COUNTIF($DJ73:$DP73,"&gt;=85%")</f>
        <v>4</v>
      </c>
      <c r="AS216">
        <f t="shared" ref="AS216:AS279" si="33">COUNTIF($DR73:$DX73,"&gt;=85%")</f>
        <v>0</v>
      </c>
      <c r="AT216">
        <f t="shared" ref="AT216:AT279" si="34">COUNTIF($DZ73:$EF73,"&gt;=85%")</f>
        <v>0</v>
      </c>
    </row>
    <row r="217" spans="33:46" x14ac:dyDescent="0.25">
      <c r="AG217" s="19" t="s">
        <v>136</v>
      </c>
      <c r="AH217">
        <f t="shared" si="22"/>
        <v>7</v>
      </c>
      <c r="AI217">
        <f t="shared" si="23"/>
        <v>7</v>
      </c>
      <c r="AJ217">
        <f t="shared" si="24"/>
        <v>7</v>
      </c>
      <c r="AK217">
        <f t="shared" si="25"/>
        <v>5</v>
      </c>
      <c r="AL217">
        <f t="shared" si="26"/>
        <v>7</v>
      </c>
      <c r="AM217">
        <f t="shared" si="27"/>
        <v>7</v>
      </c>
      <c r="AN217">
        <f t="shared" si="28"/>
        <v>7</v>
      </c>
      <c r="AO217">
        <f t="shared" si="29"/>
        <v>7</v>
      </c>
      <c r="AP217">
        <f t="shared" si="30"/>
        <v>7</v>
      </c>
      <c r="AQ217">
        <f t="shared" si="31"/>
        <v>7</v>
      </c>
      <c r="AR217">
        <f t="shared" si="32"/>
        <v>7</v>
      </c>
      <c r="AS217">
        <f t="shared" si="33"/>
        <v>0</v>
      </c>
      <c r="AT217">
        <f t="shared" si="34"/>
        <v>0</v>
      </c>
    </row>
    <row r="218" spans="33:46" x14ac:dyDescent="0.25">
      <c r="AG218" s="19" t="s">
        <v>137</v>
      </c>
      <c r="AH218">
        <f t="shared" si="22"/>
        <v>7</v>
      </c>
      <c r="AI218">
        <f t="shared" si="23"/>
        <v>7</v>
      </c>
      <c r="AJ218">
        <f t="shared" si="24"/>
        <v>7</v>
      </c>
      <c r="AK218">
        <f t="shared" si="25"/>
        <v>7</v>
      </c>
      <c r="AL218">
        <f t="shared" si="26"/>
        <v>7</v>
      </c>
      <c r="AM218">
        <f t="shared" si="27"/>
        <v>7</v>
      </c>
      <c r="AN218">
        <f t="shared" si="28"/>
        <v>7</v>
      </c>
      <c r="AO218">
        <f t="shared" si="29"/>
        <v>7</v>
      </c>
      <c r="AP218">
        <f t="shared" si="30"/>
        <v>7</v>
      </c>
      <c r="AQ218">
        <f t="shared" si="31"/>
        <v>7</v>
      </c>
      <c r="AR218">
        <f t="shared" si="32"/>
        <v>7</v>
      </c>
      <c r="AS218">
        <f t="shared" si="33"/>
        <v>0</v>
      </c>
      <c r="AT218">
        <f t="shared" si="34"/>
        <v>0</v>
      </c>
    </row>
    <row r="219" spans="33:46" x14ac:dyDescent="0.25">
      <c r="AG219" s="19" t="s">
        <v>138</v>
      </c>
      <c r="AH219">
        <f t="shared" si="22"/>
        <v>7</v>
      </c>
      <c r="AI219">
        <f t="shared" si="23"/>
        <v>6</v>
      </c>
      <c r="AJ219">
        <f t="shared" si="24"/>
        <v>4</v>
      </c>
      <c r="AK219">
        <f t="shared" si="25"/>
        <v>4</v>
      </c>
      <c r="AL219">
        <f t="shared" si="26"/>
        <v>7</v>
      </c>
      <c r="AM219">
        <f t="shared" si="27"/>
        <v>7</v>
      </c>
      <c r="AN219">
        <f t="shared" si="28"/>
        <v>7</v>
      </c>
      <c r="AO219">
        <f t="shared" si="29"/>
        <v>7</v>
      </c>
      <c r="AP219">
        <f t="shared" si="30"/>
        <v>7</v>
      </c>
      <c r="AQ219">
        <f t="shared" si="31"/>
        <v>7</v>
      </c>
      <c r="AR219">
        <f t="shared" si="32"/>
        <v>5</v>
      </c>
      <c r="AS219">
        <f t="shared" si="33"/>
        <v>0</v>
      </c>
      <c r="AT219">
        <f t="shared" si="34"/>
        <v>0</v>
      </c>
    </row>
    <row r="220" spans="33:46" x14ac:dyDescent="0.25">
      <c r="AG220" s="19" t="s">
        <v>139</v>
      </c>
      <c r="AH220">
        <f t="shared" si="22"/>
        <v>7</v>
      </c>
      <c r="AI220">
        <f t="shared" si="23"/>
        <v>7</v>
      </c>
      <c r="AJ220">
        <f t="shared" si="24"/>
        <v>5</v>
      </c>
      <c r="AK220">
        <f t="shared" si="25"/>
        <v>5</v>
      </c>
      <c r="AL220">
        <f t="shared" si="26"/>
        <v>7</v>
      </c>
      <c r="AM220">
        <f t="shared" si="27"/>
        <v>7</v>
      </c>
      <c r="AN220">
        <f t="shared" si="28"/>
        <v>7</v>
      </c>
      <c r="AO220">
        <f t="shared" si="29"/>
        <v>7</v>
      </c>
      <c r="AP220">
        <f t="shared" si="30"/>
        <v>7</v>
      </c>
      <c r="AQ220">
        <f t="shared" si="31"/>
        <v>7</v>
      </c>
      <c r="AR220">
        <f t="shared" si="32"/>
        <v>7</v>
      </c>
      <c r="AS220">
        <f t="shared" si="33"/>
        <v>0</v>
      </c>
      <c r="AT220">
        <f t="shared" si="34"/>
        <v>0</v>
      </c>
    </row>
    <row r="221" spans="33:46" x14ac:dyDescent="0.25">
      <c r="AG221" s="19" t="s">
        <v>140</v>
      </c>
      <c r="AH221">
        <f t="shared" si="22"/>
        <v>6</v>
      </c>
      <c r="AI221">
        <f t="shared" si="23"/>
        <v>4</v>
      </c>
      <c r="AJ221">
        <f t="shared" si="24"/>
        <v>2</v>
      </c>
      <c r="AK221">
        <f t="shared" si="25"/>
        <v>1</v>
      </c>
      <c r="AL221">
        <f t="shared" si="26"/>
        <v>6</v>
      </c>
      <c r="AM221">
        <f t="shared" si="27"/>
        <v>7</v>
      </c>
      <c r="AN221">
        <f t="shared" si="28"/>
        <v>7</v>
      </c>
      <c r="AO221">
        <f t="shared" si="29"/>
        <v>7</v>
      </c>
      <c r="AP221">
        <f t="shared" si="30"/>
        <v>7</v>
      </c>
      <c r="AQ221">
        <f t="shared" si="31"/>
        <v>7</v>
      </c>
      <c r="AR221">
        <f t="shared" si="32"/>
        <v>7</v>
      </c>
      <c r="AS221">
        <f t="shared" si="33"/>
        <v>0</v>
      </c>
      <c r="AT221">
        <f t="shared" si="34"/>
        <v>0</v>
      </c>
    </row>
    <row r="222" spans="33:46" x14ac:dyDescent="0.25">
      <c r="AG222" s="19" t="s">
        <v>141</v>
      </c>
      <c r="AH222">
        <f t="shared" si="22"/>
        <v>7</v>
      </c>
      <c r="AI222">
        <f t="shared" si="23"/>
        <v>7</v>
      </c>
      <c r="AJ222">
        <f t="shared" si="24"/>
        <v>6</v>
      </c>
      <c r="AK222">
        <f t="shared" si="25"/>
        <v>4</v>
      </c>
      <c r="AL222">
        <f t="shared" si="26"/>
        <v>7</v>
      </c>
      <c r="AM222">
        <f t="shared" si="27"/>
        <v>7</v>
      </c>
      <c r="AN222">
        <f t="shared" si="28"/>
        <v>7</v>
      </c>
      <c r="AO222">
        <f t="shared" si="29"/>
        <v>7</v>
      </c>
      <c r="AP222">
        <f t="shared" si="30"/>
        <v>7</v>
      </c>
      <c r="AQ222">
        <f t="shared" si="31"/>
        <v>7</v>
      </c>
      <c r="AR222">
        <f t="shared" si="32"/>
        <v>7</v>
      </c>
      <c r="AS222">
        <f t="shared" si="33"/>
        <v>0</v>
      </c>
      <c r="AT222">
        <f t="shared" si="34"/>
        <v>0</v>
      </c>
    </row>
    <row r="223" spans="33:46" x14ac:dyDescent="0.25">
      <c r="AG223" s="19" t="s">
        <v>142</v>
      </c>
      <c r="AH223">
        <f t="shared" si="22"/>
        <v>7</v>
      </c>
      <c r="AI223">
        <f t="shared" si="23"/>
        <v>7</v>
      </c>
      <c r="AJ223">
        <f t="shared" si="24"/>
        <v>7</v>
      </c>
      <c r="AK223">
        <f t="shared" si="25"/>
        <v>5</v>
      </c>
      <c r="AL223">
        <f t="shared" si="26"/>
        <v>7</v>
      </c>
      <c r="AM223">
        <f t="shared" si="27"/>
        <v>7</v>
      </c>
      <c r="AN223">
        <f t="shared" si="28"/>
        <v>7</v>
      </c>
      <c r="AO223">
        <f t="shared" si="29"/>
        <v>7</v>
      </c>
      <c r="AP223">
        <f t="shared" si="30"/>
        <v>7</v>
      </c>
      <c r="AQ223">
        <f t="shared" si="31"/>
        <v>7</v>
      </c>
      <c r="AR223">
        <f t="shared" si="32"/>
        <v>7</v>
      </c>
      <c r="AS223">
        <f t="shared" si="33"/>
        <v>0</v>
      </c>
      <c r="AT223">
        <f t="shared" si="34"/>
        <v>0</v>
      </c>
    </row>
    <row r="224" spans="33:46" x14ac:dyDescent="0.25">
      <c r="AG224" s="19" t="s">
        <v>143</v>
      </c>
      <c r="AH224">
        <f t="shared" si="22"/>
        <v>7</v>
      </c>
      <c r="AI224">
        <f t="shared" si="23"/>
        <v>7</v>
      </c>
      <c r="AJ224">
        <f t="shared" si="24"/>
        <v>6</v>
      </c>
      <c r="AK224">
        <f t="shared" si="25"/>
        <v>5</v>
      </c>
      <c r="AL224">
        <f t="shared" si="26"/>
        <v>7</v>
      </c>
      <c r="AM224">
        <f t="shared" si="27"/>
        <v>7</v>
      </c>
      <c r="AN224">
        <f t="shared" si="28"/>
        <v>7</v>
      </c>
      <c r="AO224">
        <f t="shared" si="29"/>
        <v>7</v>
      </c>
      <c r="AP224">
        <f t="shared" si="30"/>
        <v>7</v>
      </c>
      <c r="AQ224">
        <f t="shared" si="31"/>
        <v>7</v>
      </c>
      <c r="AR224">
        <f t="shared" si="32"/>
        <v>7</v>
      </c>
      <c r="AS224">
        <f t="shared" si="33"/>
        <v>0</v>
      </c>
      <c r="AT224">
        <f t="shared" si="34"/>
        <v>0</v>
      </c>
    </row>
    <row r="225" spans="33:46" x14ac:dyDescent="0.25">
      <c r="AG225" s="19" t="s">
        <v>144</v>
      </c>
      <c r="AH225">
        <f t="shared" si="22"/>
        <v>7</v>
      </c>
      <c r="AI225">
        <f t="shared" si="23"/>
        <v>7</v>
      </c>
      <c r="AJ225">
        <f t="shared" si="24"/>
        <v>7</v>
      </c>
      <c r="AK225">
        <f t="shared" si="25"/>
        <v>2</v>
      </c>
      <c r="AL225">
        <f t="shared" si="26"/>
        <v>7</v>
      </c>
      <c r="AM225">
        <f t="shared" si="27"/>
        <v>7</v>
      </c>
      <c r="AN225">
        <f t="shared" si="28"/>
        <v>7</v>
      </c>
      <c r="AO225">
        <f t="shared" si="29"/>
        <v>7</v>
      </c>
      <c r="AP225">
        <f t="shared" si="30"/>
        <v>7</v>
      </c>
      <c r="AQ225">
        <f t="shared" si="31"/>
        <v>7</v>
      </c>
      <c r="AR225">
        <f t="shared" si="32"/>
        <v>7</v>
      </c>
      <c r="AS225">
        <f t="shared" si="33"/>
        <v>0</v>
      </c>
      <c r="AT225">
        <f t="shared" si="34"/>
        <v>0</v>
      </c>
    </row>
    <row r="226" spans="33:46" x14ac:dyDescent="0.25">
      <c r="AG226" s="19" t="s">
        <v>145</v>
      </c>
      <c r="AH226">
        <f t="shared" si="22"/>
        <v>7</v>
      </c>
      <c r="AI226">
        <f t="shared" si="23"/>
        <v>7</v>
      </c>
      <c r="AJ226">
        <f t="shared" si="24"/>
        <v>7</v>
      </c>
      <c r="AK226">
        <f t="shared" si="25"/>
        <v>5</v>
      </c>
      <c r="AL226">
        <f t="shared" si="26"/>
        <v>7</v>
      </c>
      <c r="AM226">
        <f t="shared" si="27"/>
        <v>7</v>
      </c>
      <c r="AN226">
        <f t="shared" si="28"/>
        <v>7</v>
      </c>
      <c r="AO226">
        <f t="shared" si="29"/>
        <v>7</v>
      </c>
      <c r="AP226">
        <f t="shared" si="30"/>
        <v>7</v>
      </c>
      <c r="AQ226">
        <f t="shared" si="31"/>
        <v>7</v>
      </c>
      <c r="AR226">
        <f t="shared" si="32"/>
        <v>7</v>
      </c>
      <c r="AS226">
        <f t="shared" si="33"/>
        <v>0</v>
      </c>
      <c r="AT226">
        <f t="shared" si="34"/>
        <v>0</v>
      </c>
    </row>
    <row r="227" spans="33:46" x14ac:dyDescent="0.25">
      <c r="AG227" s="19" t="s">
        <v>146</v>
      </c>
      <c r="AH227">
        <f t="shared" si="22"/>
        <v>7</v>
      </c>
      <c r="AI227">
        <f t="shared" si="23"/>
        <v>7</v>
      </c>
      <c r="AJ227">
        <f t="shared" si="24"/>
        <v>7</v>
      </c>
      <c r="AK227">
        <f t="shared" si="25"/>
        <v>5</v>
      </c>
      <c r="AL227">
        <f t="shared" si="26"/>
        <v>7</v>
      </c>
      <c r="AM227">
        <f t="shared" si="27"/>
        <v>7</v>
      </c>
      <c r="AN227">
        <f t="shared" si="28"/>
        <v>7</v>
      </c>
      <c r="AO227">
        <f t="shared" si="29"/>
        <v>7</v>
      </c>
      <c r="AP227">
        <f t="shared" si="30"/>
        <v>7</v>
      </c>
      <c r="AQ227">
        <f t="shared" si="31"/>
        <v>7</v>
      </c>
      <c r="AR227">
        <f t="shared" si="32"/>
        <v>7</v>
      </c>
      <c r="AS227">
        <f t="shared" si="33"/>
        <v>0</v>
      </c>
      <c r="AT227">
        <f t="shared" si="34"/>
        <v>0</v>
      </c>
    </row>
    <row r="228" spans="33:46" x14ac:dyDescent="0.25">
      <c r="AG228" s="19" t="s">
        <v>147</v>
      </c>
      <c r="AH228">
        <f t="shared" si="22"/>
        <v>5</v>
      </c>
      <c r="AI228">
        <f t="shared" si="23"/>
        <v>0</v>
      </c>
      <c r="AJ228">
        <f t="shared" si="24"/>
        <v>3</v>
      </c>
      <c r="AK228">
        <f t="shared" si="25"/>
        <v>3</v>
      </c>
      <c r="AL228">
        <f t="shared" si="26"/>
        <v>7</v>
      </c>
      <c r="AM228">
        <f t="shared" si="27"/>
        <v>4</v>
      </c>
      <c r="AN228">
        <f t="shared" si="28"/>
        <v>7</v>
      </c>
      <c r="AO228">
        <f t="shared" si="29"/>
        <v>6</v>
      </c>
      <c r="AP228">
        <f t="shared" si="30"/>
        <v>7</v>
      </c>
      <c r="AQ228">
        <f t="shared" si="31"/>
        <v>7</v>
      </c>
      <c r="AR228">
        <f t="shared" si="32"/>
        <v>7</v>
      </c>
      <c r="AS228">
        <f t="shared" si="33"/>
        <v>0</v>
      </c>
      <c r="AT228">
        <f t="shared" si="34"/>
        <v>0</v>
      </c>
    </row>
    <row r="229" spans="33:46" x14ac:dyDescent="0.25">
      <c r="AG229" s="19" t="s">
        <v>148</v>
      </c>
      <c r="AH229">
        <f t="shared" si="22"/>
        <v>7</v>
      </c>
      <c r="AI229">
        <f t="shared" si="23"/>
        <v>7</v>
      </c>
      <c r="AJ229">
        <f t="shared" si="24"/>
        <v>4</v>
      </c>
      <c r="AK229">
        <f t="shared" si="25"/>
        <v>1</v>
      </c>
      <c r="AL229">
        <f t="shared" si="26"/>
        <v>7</v>
      </c>
      <c r="AM229">
        <f t="shared" si="27"/>
        <v>7</v>
      </c>
      <c r="AN229">
        <f t="shared" si="28"/>
        <v>7</v>
      </c>
      <c r="AO229">
        <f t="shared" si="29"/>
        <v>7</v>
      </c>
      <c r="AP229">
        <f t="shared" si="30"/>
        <v>7</v>
      </c>
      <c r="AQ229">
        <f t="shared" si="31"/>
        <v>7</v>
      </c>
      <c r="AR229">
        <f t="shared" si="32"/>
        <v>7</v>
      </c>
      <c r="AS229">
        <f t="shared" si="33"/>
        <v>0</v>
      </c>
      <c r="AT229">
        <f t="shared" si="34"/>
        <v>0</v>
      </c>
    </row>
    <row r="230" spans="33:46" x14ac:dyDescent="0.25">
      <c r="AG230" s="19" t="s">
        <v>149</v>
      </c>
      <c r="AH230">
        <f t="shared" si="22"/>
        <v>7</v>
      </c>
      <c r="AI230">
        <f t="shared" si="23"/>
        <v>7</v>
      </c>
      <c r="AJ230">
        <f t="shared" si="24"/>
        <v>7</v>
      </c>
      <c r="AK230">
        <f t="shared" si="25"/>
        <v>7</v>
      </c>
      <c r="AL230">
        <f t="shared" si="26"/>
        <v>7</v>
      </c>
      <c r="AM230">
        <f t="shared" si="27"/>
        <v>7</v>
      </c>
      <c r="AN230">
        <f t="shared" si="28"/>
        <v>7</v>
      </c>
      <c r="AO230">
        <f t="shared" si="29"/>
        <v>7</v>
      </c>
      <c r="AP230">
        <f t="shared" si="30"/>
        <v>7</v>
      </c>
      <c r="AQ230">
        <f t="shared" si="31"/>
        <v>7</v>
      </c>
      <c r="AR230">
        <f t="shared" si="32"/>
        <v>7</v>
      </c>
      <c r="AS230">
        <f t="shared" si="33"/>
        <v>0</v>
      </c>
      <c r="AT230">
        <f t="shared" si="34"/>
        <v>0</v>
      </c>
    </row>
    <row r="231" spans="33:46" x14ac:dyDescent="0.25">
      <c r="AG231" s="19" t="s">
        <v>150</v>
      </c>
      <c r="AH231">
        <f t="shared" si="22"/>
        <v>7</v>
      </c>
      <c r="AI231">
        <f t="shared" si="23"/>
        <v>7</v>
      </c>
      <c r="AJ231">
        <f t="shared" si="24"/>
        <v>7</v>
      </c>
      <c r="AK231">
        <f t="shared" si="25"/>
        <v>4</v>
      </c>
      <c r="AL231">
        <f t="shared" si="26"/>
        <v>7</v>
      </c>
      <c r="AM231">
        <f t="shared" si="27"/>
        <v>7</v>
      </c>
      <c r="AN231">
        <f t="shared" si="28"/>
        <v>7</v>
      </c>
      <c r="AO231">
        <f t="shared" si="29"/>
        <v>7</v>
      </c>
      <c r="AP231">
        <f t="shared" si="30"/>
        <v>7</v>
      </c>
      <c r="AQ231">
        <f t="shared" si="31"/>
        <v>7</v>
      </c>
      <c r="AR231">
        <f t="shared" si="32"/>
        <v>7</v>
      </c>
      <c r="AS231">
        <f t="shared" si="33"/>
        <v>0</v>
      </c>
      <c r="AT231">
        <f t="shared" si="34"/>
        <v>0</v>
      </c>
    </row>
    <row r="232" spans="33:46" x14ac:dyDescent="0.25">
      <c r="AG232" s="19" t="s">
        <v>151</v>
      </c>
      <c r="AH232">
        <f t="shared" si="22"/>
        <v>7</v>
      </c>
      <c r="AI232">
        <f t="shared" si="23"/>
        <v>7</v>
      </c>
      <c r="AJ232">
        <f t="shared" si="24"/>
        <v>7</v>
      </c>
      <c r="AK232">
        <f t="shared" si="25"/>
        <v>4</v>
      </c>
      <c r="AL232">
        <f t="shared" si="26"/>
        <v>7</v>
      </c>
      <c r="AM232">
        <f t="shared" si="27"/>
        <v>7</v>
      </c>
      <c r="AN232">
        <f t="shared" si="28"/>
        <v>6</v>
      </c>
      <c r="AO232">
        <f t="shared" si="29"/>
        <v>7</v>
      </c>
      <c r="AP232">
        <f t="shared" si="30"/>
        <v>7</v>
      </c>
      <c r="AQ232">
        <f t="shared" si="31"/>
        <v>7</v>
      </c>
      <c r="AR232">
        <f t="shared" si="32"/>
        <v>7</v>
      </c>
      <c r="AS232">
        <f t="shared" si="33"/>
        <v>0</v>
      </c>
      <c r="AT232">
        <f t="shared" si="34"/>
        <v>0</v>
      </c>
    </row>
    <row r="233" spans="33:46" x14ac:dyDescent="0.25">
      <c r="AG233" s="19" t="s">
        <v>152</v>
      </c>
      <c r="AH233">
        <f t="shared" si="22"/>
        <v>7</v>
      </c>
      <c r="AI233">
        <f t="shared" si="23"/>
        <v>7</v>
      </c>
      <c r="AJ233">
        <f t="shared" si="24"/>
        <v>4</v>
      </c>
      <c r="AK233">
        <f t="shared" si="25"/>
        <v>3</v>
      </c>
      <c r="AL233">
        <f t="shared" si="26"/>
        <v>7</v>
      </c>
      <c r="AM233">
        <f t="shared" si="27"/>
        <v>7</v>
      </c>
      <c r="AN233">
        <f t="shared" si="28"/>
        <v>7</v>
      </c>
      <c r="AO233">
        <f t="shared" si="29"/>
        <v>7</v>
      </c>
      <c r="AP233">
        <f t="shared" si="30"/>
        <v>7</v>
      </c>
      <c r="AQ233">
        <f t="shared" si="31"/>
        <v>7</v>
      </c>
      <c r="AR233">
        <f t="shared" si="32"/>
        <v>7</v>
      </c>
      <c r="AS233">
        <f t="shared" si="33"/>
        <v>0</v>
      </c>
      <c r="AT233">
        <f t="shared" si="34"/>
        <v>0</v>
      </c>
    </row>
    <row r="234" spans="33:46" x14ac:dyDescent="0.25">
      <c r="AG234" s="19" t="s">
        <v>153</v>
      </c>
      <c r="AH234">
        <f t="shared" si="22"/>
        <v>7</v>
      </c>
      <c r="AI234">
        <f t="shared" si="23"/>
        <v>7</v>
      </c>
      <c r="AJ234">
        <f t="shared" si="24"/>
        <v>6</v>
      </c>
      <c r="AK234">
        <f t="shared" si="25"/>
        <v>4</v>
      </c>
      <c r="AL234">
        <f t="shared" si="26"/>
        <v>7</v>
      </c>
      <c r="AM234">
        <f t="shared" si="27"/>
        <v>7</v>
      </c>
      <c r="AN234">
        <f t="shared" si="28"/>
        <v>7</v>
      </c>
      <c r="AO234">
        <f t="shared" si="29"/>
        <v>7</v>
      </c>
      <c r="AP234">
        <f t="shared" si="30"/>
        <v>7</v>
      </c>
      <c r="AQ234">
        <f t="shared" si="31"/>
        <v>7</v>
      </c>
      <c r="AR234">
        <f t="shared" si="32"/>
        <v>7</v>
      </c>
      <c r="AS234">
        <f t="shared" si="33"/>
        <v>0</v>
      </c>
      <c r="AT234">
        <f t="shared" si="34"/>
        <v>0</v>
      </c>
    </row>
    <row r="235" spans="33:46" x14ac:dyDescent="0.25">
      <c r="AG235" s="19" t="s">
        <v>154</v>
      </c>
      <c r="AH235">
        <f t="shared" si="22"/>
        <v>7</v>
      </c>
      <c r="AI235">
        <f t="shared" si="23"/>
        <v>7</v>
      </c>
      <c r="AJ235">
        <f t="shared" si="24"/>
        <v>7</v>
      </c>
      <c r="AK235">
        <f t="shared" si="25"/>
        <v>5</v>
      </c>
      <c r="AL235">
        <f t="shared" si="26"/>
        <v>7</v>
      </c>
      <c r="AM235">
        <f t="shared" si="27"/>
        <v>7</v>
      </c>
      <c r="AN235">
        <f t="shared" si="28"/>
        <v>7</v>
      </c>
      <c r="AO235">
        <f t="shared" si="29"/>
        <v>7</v>
      </c>
      <c r="AP235">
        <f t="shared" si="30"/>
        <v>7</v>
      </c>
      <c r="AQ235">
        <f t="shared" si="31"/>
        <v>7</v>
      </c>
      <c r="AR235">
        <f t="shared" si="32"/>
        <v>7</v>
      </c>
      <c r="AS235">
        <f t="shared" si="33"/>
        <v>0</v>
      </c>
      <c r="AT235">
        <f t="shared" si="34"/>
        <v>0</v>
      </c>
    </row>
    <row r="236" spans="33:46" x14ac:dyDescent="0.25">
      <c r="AG236" s="19" t="s">
        <v>155</v>
      </c>
      <c r="AH236">
        <f t="shared" si="22"/>
        <v>7</v>
      </c>
      <c r="AI236">
        <f t="shared" si="23"/>
        <v>7</v>
      </c>
      <c r="AJ236">
        <f t="shared" si="24"/>
        <v>7</v>
      </c>
      <c r="AK236">
        <f t="shared" si="25"/>
        <v>7</v>
      </c>
      <c r="AL236">
        <f t="shared" si="26"/>
        <v>7</v>
      </c>
      <c r="AM236">
        <f t="shared" si="27"/>
        <v>7</v>
      </c>
      <c r="AN236">
        <f t="shared" si="28"/>
        <v>7</v>
      </c>
      <c r="AO236">
        <f t="shared" si="29"/>
        <v>7</v>
      </c>
      <c r="AP236">
        <f t="shared" si="30"/>
        <v>7</v>
      </c>
      <c r="AQ236">
        <f t="shared" si="31"/>
        <v>7</v>
      </c>
      <c r="AR236">
        <f t="shared" si="32"/>
        <v>7</v>
      </c>
      <c r="AS236">
        <f t="shared" si="33"/>
        <v>0</v>
      </c>
      <c r="AT236">
        <f t="shared" si="34"/>
        <v>0</v>
      </c>
    </row>
    <row r="237" spans="33:46" x14ac:dyDescent="0.25">
      <c r="AG237" s="19" t="s">
        <v>156</v>
      </c>
      <c r="AH237">
        <f t="shared" si="22"/>
        <v>5</v>
      </c>
      <c r="AI237">
        <f t="shared" si="23"/>
        <v>3</v>
      </c>
      <c r="AJ237">
        <f t="shared" si="24"/>
        <v>0</v>
      </c>
      <c r="AK237">
        <f t="shared" si="25"/>
        <v>0</v>
      </c>
      <c r="AL237">
        <f t="shared" si="26"/>
        <v>0</v>
      </c>
      <c r="AM237">
        <f t="shared" si="27"/>
        <v>0</v>
      </c>
      <c r="AN237">
        <f t="shared" si="28"/>
        <v>1</v>
      </c>
      <c r="AO237">
        <f t="shared" si="29"/>
        <v>3</v>
      </c>
      <c r="AP237">
        <f t="shared" si="30"/>
        <v>2</v>
      </c>
      <c r="AQ237">
        <f t="shared" si="31"/>
        <v>3</v>
      </c>
      <c r="AR237">
        <f t="shared" si="32"/>
        <v>1</v>
      </c>
      <c r="AS237">
        <f t="shared" si="33"/>
        <v>0</v>
      </c>
      <c r="AT237">
        <f t="shared" si="34"/>
        <v>0</v>
      </c>
    </row>
    <row r="238" spans="33:46" x14ac:dyDescent="0.25">
      <c r="AG238" s="19" t="s">
        <v>157</v>
      </c>
      <c r="AH238">
        <f t="shared" si="22"/>
        <v>7</v>
      </c>
      <c r="AI238">
        <f t="shared" si="23"/>
        <v>7</v>
      </c>
      <c r="AJ238">
        <f t="shared" si="24"/>
        <v>7</v>
      </c>
      <c r="AK238">
        <f t="shared" si="25"/>
        <v>5</v>
      </c>
      <c r="AL238">
        <f t="shared" si="26"/>
        <v>7</v>
      </c>
      <c r="AM238">
        <f t="shared" si="27"/>
        <v>7</v>
      </c>
      <c r="AN238">
        <f t="shared" si="28"/>
        <v>7</v>
      </c>
      <c r="AO238">
        <f t="shared" si="29"/>
        <v>7</v>
      </c>
      <c r="AP238">
        <f t="shared" si="30"/>
        <v>7</v>
      </c>
      <c r="AQ238">
        <f t="shared" si="31"/>
        <v>7</v>
      </c>
      <c r="AR238">
        <f t="shared" si="32"/>
        <v>7</v>
      </c>
      <c r="AS238">
        <f t="shared" si="33"/>
        <v>0</v>
      </c>
      <c r="AT238">
        <f t="shared" si="34"/>
        <v>0</v>
      </c>
    </row>
    <row r="239" spans="33:46" x14ac:dyDescent="0.25">
      <c r="AG239" s="19" t="s">
        <v>158</v>
      </c>
      <c r="AH239">
        <f t="shared" si="22"/>
        <v>7</v>
      </c>
      <c r="AI239">
        <f t="shared" si="23"/>
        <v>6</v>
      </c>
      <c r="AJ239">
        <f t="shared" si="24"/>
        <v>3</v>
      </c>
      <c r="AK239">
        <f t="shared" si="25"/>
        <v>2</v>
      </c>
      <c r="AL239">
        <f t="shared" si="26"/>
        <v>5</v>
      </c>
      <c r="AM239">
        <f t="shared" si="27"/>
        <v>7</v>
      </c>
      <c r="AN239">
        <f t="shared" si="28"/>
        <v>7</v>
      </c>
      <c r="AO239">
        <f t="shared" si="29"/>
        <v>7</v>
      </c>
      <c r="AP239">
        <f t="shared" si="30"/>
        <v>7</v>
      </c>
      <c r="AQ239">
        <f t="shared" si="31"/>
        <v>7</v>
      </c>
      <c r="AR239">
        <f t="shared" si="32"/>
        <v>7</v>
      </c>
      <c r="AS239">
        <f t="shared" si="33"/>
        <v>0</v>
      </c>
      <c r="AT239">
        <f t="shared" si="34"/>
        <v>0</v>
      </c>
    </row>
    <row r="240" spans="33:46" x14ac:dyDescent="0.25">
      <c r="AG240" s="19" t="s">
        <v>159</v>
      </c>
      <c r="AH240">
        <f t="shared" si="22"/>
        <v>7</v>
      </c>
      <c r="AI240">
        <f t="shared" si="23"/>
        <v>7</v>
      </c>
      <c r="AJ240">
        <f t="shared" si="24"/>
        <v>7</v>
      </c>
      <c r="AK240">
        <f t="shared" si="25"/>
        <v>5</v>
      </c>
      <c r="AL240">
        <f t="shared" si="26"/>
        <v>7</v>
      </c>
      <c r="AM240">
        <f t="shared" si="27"/>
        <v>7</v>
      </c>
      <c r="AN240">
        <f t="shared" si="28"/>
        <v>7</v>
      </c>
      <c r="AO240">
        <f t="shared" si="29"/>
        <v>7</v>
      </c>
      <c r="AP240">
        <f t="shared" si="30"/>
        <v>7</v>
      </c>
      <c r="AQ240">
        <f t="shared" si="31"/>
        <v>7</v>
      </c>
      <c r="AR240">
        <f t="shared" si="32"/>
        <v>7</v>
      </c>
      <c r="AS240">
        <f t="shared" si="33"/>
        <v>0</v>
      </c>
      <c r="AT240">
        <f t="shared" si="34"/>
        <v>0</v>
      </c>
    </row>
    <row r="241" spans="33:46" x14ac:dyDescent="0.25">
      <c r="AG241" s="19" t="s">
        <v>160</v>
      </c>
      <c r="AH241">
        <f t="shared" si="22"/>
        <v>7</v>
      </c>
      <c r="AI241">
        <f t="shared" si="23"/>
        <v>7</v>
      </c>
      <c r="AJ241">
        <f t="shared" si="24"/>
        <v>5</v>
      </c>
      <c r="AK241">
        <f t="shared" si="25"/>
        <v>1</v>
      </c>
      <c r="AL241">
        <f t="shared" si="26"/>
        <v>7</v>
      </c>
      <c r="AM241">
        <f t="shared" si="27"/>
        <v>7</v>
      </c>
      <c r="AN241">
        <f t="shared" si="28"/>
        <v>7</v>
      </c>
      <c r="AO241">
        <f t="shared" si="29"/>
        <v>7</v>
      </c>
      <c r="AP241">
        <f t="shared" si="30"/>
        <v>7</v>
      </c>
      <c r="AQ241">
        <f t="shared" si="31"/>
        <v>7</v>
      </c>
      <c r="AR241">
        <f t="shared" si="32"/>
        <v>7</v>
      </c>
      <c r="AS241">
        <f t="shared" si="33"/>
        <v>0</v>
      </c>
      <c r="AT241">
        <f t="shared" si="34"/>
        <v>0</v>
      </c>
    </row>
    <row r="242" spans="33:46" x14ac:dyDescent="0.25">
      <c r="AG242" s="19" t="s">
        <v>161</v>
      </c>
      <c r="AH242">
        <f t="shared" si="22"/>
        <v>5</v>
      </c>
      <c r="AI242">
        <f t="shared" si="23"/>
        <v>7</v>
      </c>
      <c r="AJ242">
        <f t="shared" si="24"/>
        <v>5</v>
      </c>
      <c r="AK242">
        <f t="shared" si="25"/>
        <v>5</v>
      </c>
      <c r="AL242">
        <f t="shared" si="26"/>
        <v>7</v>
      </c>
      <c r="AM242">
        <f t="shared" si="27"/>
        <v>7</v>
      </c>
      <c r="AN242">
        <f t="shared" si="28"/>
        <v>7</v>
      </c>
      <c r="AO242">
        <f t="shared" si="29"/>
        <v>7</v>
      </c>
      <c r="AP242">
        <f t="shared" si="30"/>
        <v>7</v>
      </c>
      <c r="AQ242">
        <f t="shared" si="31"/>
        <v>7</v>
      </c>
      <c r="AR242">
        <f t="shared" si="32"/>
        <v>6</v>
      </c>
      <c r="AS242">
        <f t="shared" si="33"/>
        <v>0</v>
      </c>
      <c r="AT242">
        <f t="shared" si="34"/>
        <v>0</v>
      </c>
    </row>
    <row r="243" spans="33:46" x14ac:dyDescent="0.25">
      <c r="AG243" s="19" t="s">
        <v>162</v>
      </c>
      <c r="AH243">
        <f t="shared" si="22"/>
        <v>7</v>
      </c>
      <c r="AI243">
        <f t="shared" si="23"/>
        <v>7</v>
      </c>
      <c r="AJ243">
        <f t="shared" si="24"/>
        <v>7</v>
      </c>
      <c r="AK243">
        <f t="shared" si="25"/>
        <v>7</v>
      </c>
      <c r="AL243">
        <f t="shared" si="26"/>
        <v>7</v>
      </c>
      <c r="AM243">
        <f t="shared" si="27"/>
        <v>7</v>
      </c>
      <c r="AN243">
        <f t="shared" si="28"/>
        <v>7</v>
      </c>
      <c r="AO243">
        <f t="shared" si="29"/>
        <v>7</v>
      </c>
      <c r="AP243">
        <f t="shared" si="30"/>
        <v>7</v>
      </c>
      <c r="AQ243">
        <f t="shared" si="31"/>
        <v>7</v>
      </c>
      <c r="AR243">
        <f t="shared" si="32"/>
        <v>7</v>
      </c>
      <c r="AS243">
        <f t="shared" si="33"/>
        <v>0</v>
      </c>
      <c r="AT243">
        <f t="shared" si="34"/>
        <v>0</v>
      </c>
    </row>
    <row r="244" spans="33:46" x14ac:dyDescent="0.25">
      <c r="AG244" s="19" t="s">
        <v>163</v>
      </c>
      <c r="AH244">
        <f t="shared" si="22"/>
        <v>7</v>
      </c>
      <c r="AI244">
        <f t="shared" si="23"/>
        <v>7</v>
      </c>
      <c r="AJ244">
        <f t="shared" si="24"/>
        <v>7</v>
      </c>
      <c r="AK244">
        <f t="shared" si="25"/>
        <v>5</v>
      </c>
      <c r="AL244">
        <f t="shared" si="26"/>
        <v>7</v>
      </c>
      <c r="AM244">
        <f t="shared" si="27"/>
        <v>7</v>
      </c>
      <c r="AN244">
        <f t="shared" si="28"/>
        <v>7</v>
      </c>
      <c r="AO244">
        <f t="shared" si="29"/>
        <v>7</v>
      </c>
      <c r="AP244">
        <f t="shared" si="30"/>
        <v>7</v>
      </c>
      <c r="AQ244">
        <f t="shared" si="31"/>
        <v>7</v>
      </c>
      <c r="AR244">
        <f t="shared" si="32"/>
        <v>7</v>
      </c>
      <c r="AS244">
        <f t="shared" si="33"/>
        <v>0</v>
      </c>
      <c r="AT244">
        <f t="shared" si="34"/>
        <v>0</v>
      </c>
    </row>
    <row r="245" spans="33:46" x14ac:dyDescent="0.25">
      <c r="AG245" s="19" t="s">
        <v>164</v>
      </c>
      <c r="AH245">
        <f t="shared" si="22"/>
        <v>7</v>
      </c>
      <c r="AI245">
        <f t="shared" si="23"/>
        <v>7</v>
      </c>
      <c r="AJ245">
        <f t="shared" si="24"/>
        <v>7</v>
      </c>
      <c r="AK245">
        <f t="shared" si="25"/>
        <v>6</v>
      </c>
      <c r="AL245">
        <f t="shared" si="26"/>
        <v>7</v>
      </c>
      <c r="AM245">
        <f t="shared" si="27"/>
        <v>7</v>
      </c>
      <c r="AN245">
        <f t="shared" si="28"/>
        <v>7</v>
      </c>
      <c r="AO245">
        <f t="shared" si="29"/>
        <v>7</v>
      </c>
      <c r="AP245">
        <f t="shared" si="30"/>
        <v>7</v>
      </c>
      <c r="AQ245">
        <f t="shared" si="31"/>
        <v>7</v>
      </c>
      <c r="AR245">
        <f t="shared" si="32"/>
        <v>7</v>
      </c>
      <c r="AS245">
        <f t="shared" si="33"/>
        <v>0</v>
      </c>
      <c r="AT245">
        <f t="shared" si="34"/>
        <v>0</v>
      </c>
    </row>
    <row r="246" spans="33:46" x14ac:dyDescent="0.25">
      <c r="AG246" s="19" t="s">
        <v>165</v>
      </c>
      <c r="AH246">
        <f t="shared" si="22"/>
        <v>7</v>
      </c>
      <c r="AI246">
        <f t="shared" si="23"/>
        <v>7</v>
      </c>
      <c r="AJ246">
        <f t="shared" si="24"/>
        <v>7</v>
      </c>
      <c r="AK246">
        <f t="shared" si="25"/>
        <v>6</v>
      </c>
      <c r="AL246">
        <f t="shared" si="26"/>
        <v>7</v>
      </c>
      <c r="AM246">
        <f t="shared" si="27"/>
        <v>7</v>
      </c>
      <c r="AN246">
        <f t="shared" si="28"/>
        <v>7</v>
      </c>
      <c r="AO246">
        <f t="shared" si="29"/>
        <v>7</v>
      </c>
      <c r="AP246">
        <f t="shared" si="30"/>
        <v>7</v>
      </c>
      <c r="AQ246">
        <f t="shared" si="31"/>
        <v>7</v>
      </c>
      <c r="AR246">
        <f t="shared" si="32"/>
        <v>7</v>
      </c>
      <c r="AS246">
        <f t="shared" si="33"/>
        <v>0</v>
      </c>
      <c r="AT246">
        <f t="shared" si="34"/>
        <v>0</v>
      </c>
    </row>
    <row r="247" spans="33:46" x14ac:dyDescent="0.25">
      <c r="AG247" s="19" t="s">
        <v>166</v>
      </c>
      <c r="AH247">
        <f t="shared" si="22"/>
        <v>7</v>
      </c>
      <c r="AI247">
        <f t="shared" si="23"/>
        <v>7</v>
      </c>
      <c r="AJ247">
        <f t="shared" si="24"/>
        <v>7</v>
      </c>
      <c r="AK247">
        <f t="shared" si="25"/>
        <v>5</v>
      </c>
      <c r="AL247">
        <f t="shared" si="26"/>
        <v>7</v>
      </c>
      <c r="AM247">
        <f t="shared" si="27"/>
        <v>7</v>
      </c>
      <c r="AN247">
        <f t="shared" si="28"/>
        <v>7</v>
      </c>
      <c r="AO247">
        <f t="shared" si="29"/>
        <v>7</v>
      </c>
      <c r="AP247">
        <f t="shared" si="30"/>
        <v>7</v>
      </c>
      <c r="AQ247">
        <f t="shared" si="31"/>
        <v>7</v>
      </c>
      <c r="AR247">
        <f t="shared" si="32"/>
        <v>7</v>
      </c>
      <c r="AS247">
        <f t="shared" si="33"/>
        <v>0</v>
      </c>
      <c r="AT247">
        <f t="shared" si="34"/>
        <v>0</v>
      </c>
    </row>
    <row r="248" spans="33:46" x14ac:dyDescent="0.25">
      <c r="AG248" s="19" t="s">
        <v>167</v>
      </c>
      <c r="AH248">
        <f t="shared" si="22"/>
        <v>7</v>
      </c>
      <c r="AI248">
        <f t="shared" si="23"/>
        <v>7</v>
      </c>
      <c r="AJ248">
        <f t="shared" si="24"/>
        <v>7</v>
      </c>
      <c r="AK248">
        <f t="shared" si="25"/>
        <v>4</v>
      </c>
      <c r="AL248">
        <f t="shared" si="26"/>
        <v>7</v>
      </c>
      <c r="AM248">
        <f t="shared" si="27"/>
        <v>7</v>
      </c>
      <c r="AN248">
        <f t="shared" si="28"/>
        <v>7</v>
      </c>
      <c r="AO248">
        <f t="shared" si="29"/>
        <v>7</v>
      </c>
      <c r="AP248">
        <f t="shared" si="30"/>
        <v>7</v>
      </c>
      <c r="AQ248">
        <f t="shared" si="31"/>
        <v>7</v>
      </c>
      <c r="AR248">
        <f t="shared" si="32"/>
        <v>7</v>
      </c>
      <c r="AS248">
        <f t="shared" si="33"/>
        <v>0</v>
      </c>
      <c r="AT248">
        <f t="shared" si="34"/>
        <v>0</v>
      </c>
    </row>
    <row r="249" spans="33:46" x14ac:dyDescent="0.25">
      <c r="AG249" s="19" t="s">
        <v>168</v>
      </c>
      <c r="AH249">
        <f t="shared" si="22"/>
        <v>7</v>
      </c>
      <c r="AI249">
        <f t="shared" si="23"/>
        <v>7</v>
      </c>
      <c r="AJ249">
        <f t="shared" si="24"/>
        <v>7</v>
      </c>
      <c r="AK249">
        <f t="shared" si="25"/>
        <v>7</v>
      </c>
      <c r="AL249">
        <f t="shared" si="26"/>
        <v>7</v>
      </c>
      <c r="AM249">
        <f t="shared" si="27"/>
        <v>7</v>
      </c>
      <c r="AN249">
        <f t="shared" si="28"/>
        <v>7</v>
      </c>
      <c r="AO249">
        <f t="shared" si="29"/>
        <v>7</v>
      </c>
      <c r="AP249">
        <f t="shared" si="30"/>
        <v>7</v>
      </c>
      <c r="AQ249">
        <f t="shared" si="31"/>
        <v>7</v>
      </c>
      <c r="AR249">
        <f t="shared" si="32"/>
        <v>7</v>
      </c>
      <c r="AS249">
        <f t="shared" si="33"/>
        <v>0</v>
      </c>
      <c r="AT249">
        <f t="shared" si="34"/>
        <v>0</v>
      </c>
    </row>
    <row r="250" spans="33:46" x14ac:dyDescent="0.25">
      <c r="AG250" s="19" t="s">
        <v>169</v>
      </c>
      <c r="AH250">
        <f t="shared" si="22"/>
        <v>7</v>
      </c>
      <c r="AI250">
        <f t="shared" si="23"/>
        <v>7</v>
      </c>
      <c r="AJ250">
        <f t="shared" si="24"/>
        <v>6</v>
      </c>
      <c r="AK250">
        <f t="shared" si="25"/>
        <v>5</v>
      </c>
      <c r="AL250">
        <f t="shared" si="26"/>
        <v>7</v>
      </c>
      <c r="AM250">
        <f t="shared" si="27"/>
        <v>7</v>
      </c>
      <c r="AN250">
        <f t="shared" si="28"/>
        <v>7</v>
      </c>
      <c r="AO250">
        <f t="shared" si="29"/>
        <v>7</v>
      </c>
      <c r="AP250">
        <f t="shared" si="30"/>
        <v>7</v>
      </c>
      <c r="AQ250">
        <f t="shared" si="31"/>
        <v>7</v>
      </c>
      <c r="AR250">
        <f t="shared" si="32"/>
        <v>7</v>
      </c>
      <c r="AS250">
        <f t="shared" si="33"/>
        <v>0</v>
      </c>
      <c r="AT250">
        <f t="shared" si="34"/>
        <v>0</v>
      </c>
    </row>
    <row r="251" spans="33:46" x14ac:dyDescent="0.25">
      <c r="AG251" s="19" t="s">
        <v>170</v>
      </c>
      <c r="AH251">
        <f t="shared" si="22"/>
        <v>7</v>
      </c>
      <c r="AI251">
        <f t="shared" si="23"/>
        <v>7</v>
      </c>
      <c r="AJ251">
        <f t="shared" si="24"/>
        <v>5</v>
      </c>
      <c r="AK251">
        <f t="shared" si="25"/>
        <v>4</v>
      </c>
      <c r="AL251">
        <f t="shared" si="26"/>
        <v>7</v>
      </c>
      <c r="AM251">
        <f t="shared" si="27"/>
        <v>7</v>
      </c>
      <c r="AN251">
        <f t="shared" si="28"/>
        <v>7</v>
      </c>
      <c r="AO251">
        <f t="shared" si="29"/>
        <v>7</v>
      </c>
      <c r="AP251">
        <f t="shared" si="30"/>
        <v>7</v>
      </c>
      <c r="AQ251">
        <f t="shared" si="31"/>
        <v>7</v>
      </c>
      <c r="AR251">
        <f t="shared" si="32"/>
        <v>7</v>
      </c>
      <c r="AS251">
        <f t="shared" si="33"/>
        <v>0</v>
      </c>
      <c r="AT251">
        <f t="shared" si="34"/>
        <v>0</v>
      </c>
    </row>
    <row r="252" spans="33:46" x14ac:dyDescent="0.25">
      <c r="AG252" s="19" t="s">
        <v>171</v>
      </c>
      <c r="AH252">
        <f t="shared" si="22"/>
        <v>7</v>
      </c>
      <c r="AI252">
        <f t="shared" si="23"/>
        <v>7</v>
      </c>
      <c r="AJ252">
        <f t="shared" si="24"/>
        <v>7</v>
      </c>
      <c r="AK252">
        <f t="shared" si="25"/>
        <v>5</v>
      </c>
      <c r="AL252">
        <f t="shared" si="26"/>
        <v>7</v>
      </c>
      <c r="AM252">
        <f t="shared" si="27"/>
        <v>7</v>
      </c>
      <c r="AN252">
        <f t="shared" si="28"/>
        <v>7</v>
      </c>
      <c r="AO252">
        <f t="shared" si="29"/>
        <v>7</v>
      </c>
      <c r="AP252">
        <f t="shared" si="30"/>
        <v>7</v>
      </c>
      <c r="AQ252">
        <f t="shared" si="31"/>
        <v>7</v>
      </c>
      <c r="AR252">
        <f t="shared" si="32"/>
        <v>7</v>
      </c>
      <c r="AS252">
        <f t="shared" si="33"/>
        <v>0</v>
      </c>
      <c r="AT252">
        <f t="shared" si="34"/>
        <v>0</v>
      </c>
    </row>
    <row r="253" spans="33:46" x14ac:dyDescent="0.25">
      <c r="AG253" s="19" t="s">
        <v>172</v>
      </c>
      <c r="AH253">
        <f t="shared" si="22"/>
        <v>7</v>
      </c>
      <c r="AI253">
        <f t="shared" si="23"/>
        <v>7</v>
      </c>
      <c r="AJ253">
        <f t="shared" si="24"/>
        <v>7</v>
      </c>
      <c r="AK253">
        <f t="shared" si="25"/>
        <v>7</v>
      </c>
      <c r="AL253">
        <f t="shared" si="26"/>
        <v>7</v>
      </c>
      <c r="AM253">
        <f t="shared" si="27"/>
        <v>7</v>
      </c>
      <c r="AN253">
        <f t="shared" si="28"/>
        <v>7</v>
      </c>
      <c r="AO253">
        <f t="shared" si="29"/>
        <v>7</v>
      </c>
      <c r="AP253">
        <f t="shared" si="30"/>
        <v>7</v>
      </c>
      <c r="AQ253">
        <f t="shared" si="31"/>
        <v>7</v>
      </c>
      <c r="AR253">
        <f t="shared" si="32"/>
        <v>7</v>
      </c>
      <c r="AS253">
        <f t="shared" si="33"/>
        <v>0</v>
      </c>
      <c r="AT253">
        <f t="shared" si="34"/>
        <v>0</v>
      </c>
    </row>
    <row r="254" spans="33:46" x14ac:dyDescent="0.25">
      <c r="AG254" s="19" t="s">
        <v>173</v>
      </c>
      <c r="AH254">
        <f t="shared" si="22"/>
        <v>1</v>
      </c>
      <c r="AI254">
        <f t="shared" si="23"/>
        <v>0</v>
      </c>
      <c r="AJ254">
        <f t="shared" si="24"/>
        <v>0</v>
      </c>
      <c r="AK254">
        <f t="shared" si="25"/>
        <v>0</v>
      </c>
      <c r="AL254">
        <f t="shared" si="26"/>
        <v>0</v>
      </c>
      <c r="AM254">
        <f t="shared" si="27"/>
        <v>2</v>
      </c>
      <c r="AN254">
        <f t="shared" si="28"/>
        <v>4</v>
      </c>
      <c r="AO254">
        <f t="shared" si="29"/>
        <v>6</v>
      </c>
      <c r="AP254">
        <f t="shared" si="30"/>
        <v>7</v>
      </c>
      <c r="AQ254">
        <f t="shared" si="31"/>
        <v>7</v>
      </c>
      <c r="AR254">
        <f t="shared" si="32"/>
        <v>7</v>
      </c>
      <c r="AS254">
        <f t="shared" si="33"/>
        <v>0</v>
      </c>
      <c r="AT254">
        <f t="shared" si="34"/>
        <v>0</v>
      </c>
    </row>
    <row r="255" spans="33:46" x14ac:dyDescent="0.25">
      <c r="AG255" s="109" t="s">
        <v>174</v>
      </c>
      <c r="AH255">
        <f t="shared" si="22"/>
        <v>7</v>
      </c>
      <c r="AI255">
        <f t="shared" si="23"/>
        <v>7</v>
      </c>
      <c r="AJ255">
        <f t="shared" si="24"/>
        <v>7</v>
      </c>
      <c r="AK255">
        <f t="shared" si="25"/>
        <v>6</v>
      </c>
      <c r="AL255">
        <f t="shared" si="26"/>
        <v>0</v>
      </c>
      <c r="AM255">
        <f t="shared" si="27"/>
        <v>7</v>
      </c>
      <c r="AN255">
        <f t="shared" si="28"/>
        <v>7</v>
      </c>
      <c r="AO255">
        <f t="shared" si="29"/>
        <v>7</v>
      </c>
      <c r="AP255">
        <f t="shared" si="30"/>
        <v>7</v>
      </c>
      <c r="AQ255">
        <f t="shared" si="31"/>
        <v>7</v>
      </c>
      <c r="AR255">
        <f t="shared" si="32"/>
        <v>7</v>
      </c>
      <c r="AS255">
        <f t="shared" si="33"/>
        <v>0</v>
      </c>
      <c r="AT255">
        <f t="shared" si="34"/>
        <v>0</v>
      </c>
    </row>
    <row r="256" spans="33:46" x14ac:dyDescent="0.25">
      <c r="AG256" s="19" t="s">
        <v>175</v>
      </c>
      <c r="AH256">
        <f t="shared" si="22"/>
        <v>7</v>
      </c>
      <c r="AI256">
        <f t="shared" si="23"/>
        <v>7</v>
      </c>
      <c r="AJ256">
        <f t="shared" si="24"/>
        <v>7</v>
      </c>
      <c r="AK256">
        <f t="shared" si="25"/>
        <v>6</v>
      </c>
      <c r="AL256">
        <f t="shared" si="26"/>
        <v>7</v>
      </c>
      <c r="AM256">
        <f t="shared" si="27"/>
        <v>7</v>
      </c>
      <c r="AN256">
        <f t="shared" si="28"/>
        <v>7</v>
      </c>
      <c r="AO256">
        <f t="shared" si="29"/>
        <v>7</v>
      </c>
      <c r="AP256">
        <f t="shared" si="30"/>
        <v>7</v>
      </c>
      <c r="AQ256">
        <f t="shared" si="31"/>
        <v>7</v>
      </c>
      <c r="AR256">
        <f t="shared" si="32"/>
        <v>7</v>
      </c>
      <c r="AS256">
        <f t="shared" si="33"/>
        <v>0</v>
      </c>
      <c r="AT256">
        <f t="shared" si="34"/>
        <v>0</v>
      </c>
    </row>
    <row r="257" spans="33:46" x14ac:dyDescent="0.25">
      <c r="AG257" s="19" t="s">
        <v>176</v>
      </c>
      <c r="AH257">
        <f t="shared" si="22"/>
        <v>7</v>
      </c>
      <c r="AI257">
        <f t="shared" si="23"/>
        <v>7</v>
      </c>
      <c r="AJ257">
        <f t="shared" si="24"/>
        <v>7</v>
      </c>
      <c r="AK257">
        <f t="shared" si="25"/>
        <v>7</v>
      </c>
      <c r="AL257">
        <f t="shared" si="26"/>
        <v>7</v>
      </c>
      <c r="AM257">
        <f t="shared" si="27"/>
        <v>5</v>
      </c>
      <c r="AN257">
        <f t="shared" si="28"/>
        <v>7</v>
      </c>
      <c r="AO257">
        <f t="shared" si="29"/>
        <v>6</v>
      </c>
      <c r="AP257">
        <f t="shared" si="30"/>
        <v>7</v>
      </c>
      <c r="AQ257">
        <f t="shared" si="31"/>
        <v>7</v>
      </c>
      <c r="AR257">
        <f t="shared" si="32"/>
        <v>7</v>
      </c>
      <c r="AS257">
        <f t="shared" si="33"/>
        <v>0</v>
      </c>
      <c r="AT257">
        <f t="shared" si="34"/>
        <v>0</v>
      </c>
    </row>
    <row r="258" spans="33:46" x14ac:dyDescent="0.25">
      <c r="AG258" s="19" t="s">
        <v>177</v>
      </c>
      <c r="AH258">
        <f t="shared" si="22"/>
        <v>7</v>
      </c>
      <c r="AI258">
        <f t="shared" si="23"/>
        <v>7</v>
      </c>
      <c r="AJ258">
        <f t="shared" si="24"/>
        <v>7</v>
      </c>
      <c r="AK258">
        <f t="shared" si="25"/>
        <v>3</v>
      </c>
      <c r="AL258">
        <f t="shared" si="26"/>
        <v>6</v>
      </c>
      <c r="AM258">
        <f t="shared" si="27"/>
        <v>5</v>
      </c>
      <c r="AN258">
        <f t="shared" si="28"/>
        <v>4</v>
      </c>
      <c r="AO258">
        <f t="shared" si="29"/>
        <v>7</v>
      </c>
      <c r="AP258">
        <f t="shared" si="30"/>
        <v>5</v>
      </c>
      <c r="AQ258">
        <f t="shared" si="31"/>
        <v>7</v>
      </c>
      <c r="AR258">
        <f t="shared" si="32"/>
        <v>4</v>
      </c>
      <c r="AS258">
        <f t="shared" si="33"/>
        <v>0</v>
      </c>
      <c r="AT258">
        <f t="shared" si="34"/>
        <v>0</v>
      </c>
    </row>
    <row r="259" spans="33:46" x14ac:dyDescent="0.25">
      <c r="AG259" s="19" t="s">
        <v>178</v>
      </c>
      <c r="AH259">
        <f t="shared" si="22"/>
        <v>7</v>
      </c>
      <c r="AI259">
        <f t="shared" si="23"/>
        <v>6</v>
      </c>
      <c r="AJ259">
        <f t="shared" si="24"/>
        <v>6</v>
      </c>
      <c r="AK259">
        <f t="shared" si="25"/>
        <v>3</v>
      </c>
      <c r="AL259">
        <f t="shared" si="26"/>
        <v>7</v>
      </c>
      <c r="AM259">
        <f t="shared" si="27"/>
        <v>7</v>
      </c>
      <c r="AN259">
        <f t="shared" si="28"/>
        <v>7</v>
      </c>
      <c r="AO259">
        <f t="shared" si="29"/>
        <v>7</v>
      </c>
      <c r="AP259">
        <f t="shared" si="30"/>
        <v>7</v>
      </c>
      <c r="AQ259">
        <f t="shared" si="31"/>
        <v>7</v>
      </c>
      <c r="AR259">
        <f t="shared" si="32"/>
        <v>7</v>
      </c>
      <c r="AS259">
        <f t="shared" si="33"/>
        <v>0</v>
      </c>
      <c r="AT259">
        <f t="shared" si="34"/>
        <v>0</v>
      </c>
    </row>
    <row r="260" spans="33:46" x14ac:dyDescent="0.25">
      <c r="AG260" s="19" t="s">
        <v>179</v>
      </c>
      <c r="AH260">
        <f t="shared" si="22"/>
        <v>7</v>
      </c>
      <c r="AI260">
        <f t="shared" si="23"/>
        <v>6</v>
      </c>
      <c r="AJ260">
        <f t="shared" si="24"/>
        <v>6</v>
      </c>
      <c r="AK260">
        <f t="shared" si="25"/>
        <v>5</v>
      </c>
      <c r="AL260">
        <f t="shared" si="26"/>
        <v>7</v>
      </c>
      <c r="AM260">
        <f t="shared" si="27"/>
        <v>7</v>
      </c>
      <c r="AN260">
        <f t="shared" si="28"/>
        <v>7</v>
      </c>
      <c r="AO260">
        <f t="shared" si="29"/>
        <v>7</v>
      </c>
      <c r="AP260">
        <f t="shared" si="30"/>
        <v>7</v>
      </c>
      <c r="AQ260">
        <f t="shared" si="31"/>
        <v>7</v>
      </c>
      <c r="AR260">
        <f t="shared" si="32"/>
        <v>7</v>
      </c>
      <c r="AS260">
        <f t="shared" si="33"/>
        <v>0</v>
      </c>
      <c r="AT260">
        <f t="shared" si="34"/>
        <v>0</v>
      </c>
    </row>
    <row r="261" spans="33:46" x14ac:dyDescent="0.25">
      <c r="AG261" s="19" t="s">
        <v>180</v>
      </c>
      <c r="AH261">
        <f t="shared" si="22"/>
        <v>7</v>
      </c>
      <c r="AI261">
        <f t="shared" si="23"/>
        <v>7</v>
      </c>
      <c r="AJ261">
        <f t="shared" si="24"/>
        <v>7</v>
      </c>
      <c r="AK261">
        <f t="shared" si="25"/>
        <v>5</v>
      </c>
      <c r="AL261">
        <f t="shared" si="26"/>
        <v>7</v>
      </c>
      <c r="AM261">
        <f t="shared" si="27"/>
        <v>7</v>
      </c>
      <c r="AN261">
        <f t="shared" si="28"/>
        <v>7</v>
      </c>
      <c r="AO261">
        <f t="shared" si="29"/>
        <v>7</v>
      </c>
      <c r="AP261">
        <f t="shared" si="30"/>
        <v>7</v>
      </c>
      <c r="AQ261">
        <f t="shared" si="31"/>
        <v>7</v>
      </c>
      <c r="AR261">
        <f t="shared" si="32"/>
        <v>7</v>
      </c>
      <c r="AS261">
        <f t="shared" si="33"/>
        <v>0</v>
      </c>
      <c r="AT261">
        <f t="shared" si="34"/>
        <v>0</v>
      </c>
    </row>
    <row r="262" spans="33:46" x14ac:dyDescent="0.25">
      <c r="AG262" s="19" t="s">
        <v>181</v>
      </c>
      <c r="AH262">
        <f t="shared" si="22"/>
        <v>0</v>
      </c>
      <c r="AI262">
        <f t="shared" si="23"/>
        <v>0</v>
      </c>
      <c r="AJ262">
        <f t="shared" si="24"/>
        <v>0</v>
      </c>
      <c r="AK262">
        <f t="shared" si="25"/>
        <v>0</v>
      </c>
      <c r="AL262">
        <f t="shared" si="26"/>
        <v>0</v>
      </c>
      <c r="AM262">
        <f t="shared" si="27"/>
        <v>2</v>
      </c>
      <c r="AN262">
        <f t="shared" si="28"/>
        <v>0</v>
      </c>
      <c r="AO262">
        <f t="shared" si="29"/>
        <v>2</v>
      </c>
      <c r="AP262">
        <f t="shared" si="30"/>
        <v>1</v>
      </c>
      <c r="AQ262">
        <f t="shared" si="31"/>
        <v>0</v>
      </c>
      <c r="AR262">
        <f t="shared" si="32"/>
        <v>1</v>
      </c>
      <c r="AS262">
        <f t="shared" si="33"/>
        <v>0</v>
      </c>
      <c r="AT262">
        <f t="shared" si="34"/>
        <v>0</v>
      </c>
    </row>
    <row r="263" spans="33:46" x14ac:dyDescent="0.25">
      <c r="AG263" s="19" t="s">
        <v>182</v>
      </c>
      <c r="AH263">
        <f t="shared" si="22"/>
        <v>7</v>
      </c>
      <c r="AI263">
        <f t="shared" si="23"/>
        <v>7</v>
      </c>
      <c r="AJ263">
        <f t="shared" si="24"/>
        <v>6</v>
      </c>
      <c r="AK263">
        <f t="shared" si="25"/>
        <v>2</v>
      </c>
      <c r="AL263">
        <f t="shared" si="26"/>
        <v>7</v>
      </c>
      <c r="AM263">
        <f t="shared" si="27"/>
        <v>7</v>
      </c>
      <c r="AN263">
        <f t="shared" si="28"/>
        <v>7</v>
      </c>
      <c r="AO263">
        <f t="shared" si="29"/>
        <v>7</v>
      </c>
      <c r="AP263">
        <f t="shared" si="30"/>
        <v>7</v>
      </c>
      <c r="AQ263">
        <f t="shared" si="31"/>
        <v>7</v>
      </c>
      <c r="AR263">
        <f t="shared" si="32"/>
        <v>7</v>
      </c>
      <c r="AS263">
        <f t="shared" si="33"/>
        <v>0</v>
      </c>
      <c r="AT263">
        <f t="shared" si="34"/>
        <v>0</v>
      </c>
    </row>
    <row r="264" spans="33:46" x14ac:dyDescent="0.25">
      <c r="AG264" s="19" t="s">
        <v>183</v>
      </c>
      <c r="AH264">
        <f t="shared" si="22"/>
        <v>7</v>
      </c>
      <c r="AI264">
        <f t="shared" si="23"/>
        <v>7</v>
      </c>
      <c r="AJ264">
        <f t="shared" si="24"/>
        <v>7</v>
      </c>
      <c r="AK264">
        <f t="shared" si="25"/>
        <v>6</v>
      </c>
      <c r="AL264">
        <f t="shared" si="26"/>
        <v>7</v>
      </c>
      <c r="AM264">
        <f t="shared" si="27"/>
        <v>7</v>
      </c>
      <c r="AN264">
        <f t="shared" si="28"/>
        <v>7</v>
      </c>
      <c r="AO264">
        <f t="shared" si="29"/>
        <v>7</v>
      </c>
      <c r="AP264">
        <f t="shared" si="30"/>
        <v>7</v>
      </c>
      <c r="AQ264">
        <f t="shared" si="31"/>
        <v>7</v>
      </c>
      <c r="AR264">
        <f t="shared" si="32"/>
        <v>7</v>
      </c>
      <c r="AS264">
        <f t="shared" si="33"/>
        <v>0</v>
      </c>
      <c r="AT264">
        <f t="shared" si="34"/>
        <v>0</v>
      </c>
    </row>
    <row r="265" spans="33:46" x14ac:dyDescent="0.25">
      <c r="AG265" s="19" t="s">
        <v>184</v>
      </c>
      <c r="AH265">
        <f t="shared" si="22"/>
        <v>7</v>
      </c>
      <c r="AI265">
        <f t="shared" si="23"/>
        <v>6</v>
      </c>
      <c r="AJ265">
        <f t="shared" si="24"/>
        <v>4</v>
      </c>
      <c r="AK265">
        <f t="shared" si="25"/>
        <v>4</v>
      </c>
      <c r="AL265">
        <f t="shared" si="26"/>
        <v>6</v>
      </c>
      <c r="AM265">
        <f t="shared" si="27"/>
        <v>7</v>
      </c>
      <c r="AN265">
        <f t="shared" si="28"/>
        <v>7</v>
      </c>
      <c r="AO265">
        <f t="shared" si="29"/>
        <v>7</v>
      </c>
      <c r="AP265">
        <f t="shared" si="30"/>
        <v>7</v>
      </c>
      <c r="AQ265">
        <f t="shared" si="31"/>
        <v>7</v>
      </c>
      <c r="AR265">
        <f t="shared" si="32"/>
        <v>7</v>
      </c>
      <c r="AS265">
        <f t="shared" si="33"/>
        <v>0</v>
      </c>
      <c r="AT265">
        <f t="shared" si="34"/>
        <v>0</v>
      </c>
    </row>
    <row r="266" spans="33:46" x14ac:dyDescent="0.25">
      <c r="AG266" s="19" t="s">
        <v>185</v>
      </c>
      <c r="AH266">
        <f t="shared" si="22"/>
        <v>7</v>
      </c>
      <c r="AI266">
        <f t="shared" si="23"/>
        <v>7</v>
      </c>
      <c r="AJ266">
        <f t="shared" si="24"/>
        <v>7</v>
      </c>
      <c r="AK266">
        <f t="shared" si="25"/>
        <v>5</v>
      </c>
      <c r="AL266">
        <f t="shared" si="26"/>
        <v>7</v>
      </c>
      <c r="AM266">
        <f t="shared" si="27"/>
        <v>7</v>
      </c>
      <c r="AN266">
        <f t="shared" si="28"/>
        <v>7</v>
      </c>
      <c r="AO266">
        <f t="shared" si="29"/>
        <v>7</v>
      </c>
      <c r="AP266">
        <f t="shared" si="30"/>
        <v>7</v>
      </c>
      <c r="AQ266">
        <f t="shared" si="31"/>
        <v>7</v>
      </c>
      <c r="AR266">
        <f t="shared" si="32"/>
        <v>7</v>
      </c>
      <c r="AS266">
        <f t="shared" si="33"/>
        <v>0</v>
      </c>
      <c r="AT266">
        <f t="shared" si="34"/>
        <v>0</v>
      </c>
    </row>
    <row r="267" spans="33:46" x14ac:dyDescent="0.25">
      <c r="AG267" s="19" t="s">
        <v>276</v>
      </c>
      <c r="AH267">
        <f t="shared" si="22"/>
        <v>6</v>
      </c>
      <c r="AI267">
        <f t="shared" si="23"/>
        <v>5</v>
      </c>
      <c r="AJ267">
        <f t="shared" si="24"/>
        <v>3</v>
      </c>
      <c r="AK267">
        <f t="shared" si="25"/>
        <v>2</v>
      </c>
      <c r="AL267">
        <f t="shared" si="26"/>
        <v>7</v>
      </c>
      <c r="AM267">
        <f t="shared" si="27"/>
        <v>7</v>
      </c>
      <c r="AN267">
        <f t="shared" si="28"/>
        <v>7</v>
      </c>
      <c r="AO267">
        <f t="shared" si="29"/>
        <v>7</v>
      </c>
      <c r="AP267">
        <f t="shared" si="30"/>
        <v>7</v>
      </c>
      <c r="AQ267">
        <f t="shared" si="31"/>
        <v>7</v>
      </c>
      <c r="AR267">
        <f t="shared" si="32"/>
        <v>7</v>
      </c>
      <c r="AS267">
        <f t="shared" si="33"/>
        <v>0</v>
      </c>
      <c r="AT267">
        <f t="shared" si="34"/>
        <v>0</v>
      </c>
    </row>
    <row r="268" spans="33:46" x14ac:dyDescent="0.25">
      <c r="AG268" s="19" t="s">
        <v>186</v>
      </c>
      <c r="AH268">
        <f t="shared" si="22"/>
        <v>7</v>
      </c>
      <c r="AI268">
        <f t="shared" si="23"/>
        <v>7</v>
      </c>
      <c r="AJ268">
        <f t="shared" si="24"/>
        <v>5</v>
      </c>
      <c r="AK268">
        <f t="shared" si="25"/>
        <v>4</v>
      </c>
      <c r="AL268">
        <f t="shared" si="26"/>
        <v>7</v>
      </c>
      <c r="AM268">
        <f t="shared" si="27"/>
        <v>7</v>
      </c>
      <c r="AN268">
        <f t="shared" si="28"/>
        <v>7</v>
      </c>
      <c r="AO268">
        <f t="shared" si="29"/>
        <v>7</v>
      </c>
      <c r="AP268">
        <f t="shared" si="30"/>
        <v>7</v>
      </c>
      <c r="AQ268">
        <f t="shared" si="31"/>
        <v>7</v>
      </c>
      <c r="AR268">
        <f t="shared" si="32"/>
        <v>7</v>
      </c>
      <c r="AS268">
        <f t="shared" si="33"/>
        <v>0</v>
      </c>
      <c r="AT268">
        <f t="shared" si="34"/>
        <v>0</v>
      </c>
    </row>
    <row r="269" spans="33:46" x14ac:dyDescent="0.25">
      <c r="AG269" s="19" t="s">
        <v>187</v>
      </c>
      <c r="AH269">
        <f t="shared" si="22"/>
        <v>7</v>
      </c>
      <c r="AI269">
        <f t="shared" si="23"/>
        <v>7</v>
      </c>
      <c r="AJ269">
        <f t="shared" si="24"/>
        <v>4</v>
      </c>
      <c r="AK269">
        <f t="shared" si="25"/>
        <v>5</v>
      </c>
      <c r="AL269">
        <f t="shared" si="26"/>
        <v>7</v>
      </c>
      <c r="AM269">
        <f t="shared" si="27"/>
        <v>7</v>
      </c>
      <c r="AN269">
        <f t="shared" si="28"/>
        <v>7</v>
      </c>
      <c r="AO269">
        <f t="shared" si="29"/>
        <v>7</v>
      </c>
      <c r="AP269">
        <f t="shared" si="30"/>
        <v>7</v>
      </c>
      <c r="AQ269">
        <f t="shared" si="31"/>
        <v>7</v>
      </c>
      <c r="AR269">
        <f t="shared" si="32"/>
        <v>7</v>
      </c>
      <c r="AS269">
        <f t="shared" si="33"/>
        <v>0</v>
      </c>
      <c r="AT269">
        <f t="shared" si="34"/>
        <v>0</v>
      </c>
    </row>
    <row r="270" spans="33:46" x14ac:dyDescent="0.25">
      <c r="AG270" s="19" t="s">
        <v>188</v>
      </c>
      <c r="AH270">
        <f t="shared" si="22"/>
        <v>7</v>
      </c>
      <c r="AI270">
        <f t="shared" si="23"/>
        <v>7</v>
      </c>
      <c r="AJ270">
        <f t="shared" si="24"/>
        <v>7</v>
      </c>
      <c r="AK270">
        <f t="shared" si="25"/>
        <v>7</v>
      </c>
      <c r="AL270">
        <f t="shared" si="26"/>
        <v>7</v>
      </c>
      <c r="AM270">
        <f t="shared" si="27"/>
        <v>7</v>
      </c>
      <c r="AN270">
        <f t="shared" si="28"/>
        <v>7</v>
      </c>
      <c r="AO270">
        <f t="shared" si="29"/>
        <v>7</v>
      </c>
      <c r="AP270">
        <f t="shared" si="30"/>
        <v>7</v>
      </c>
      <c r="AQ270">
        <f t="shared" si="31"/>
        <v>7</v>
      </c>
      <c r="AR270">
        <f t="shared" si="32"/>
        <v>7</v>
      </c>
      <c r="AS270">
        <f t="shared" si="33"/>
        <v>0</v>
      </c>
      <c r="AT270">
        <f t="shared" si="34"/>
        <v>0</v>
      </c>
    </row>
    <row r="271" spans="33:46" x14ac:dyDescent="0.25">
      <c r="AG271" s="19" t="s">
        <v>262</v>
      </c>
      <c r="AH271">
        <f t="shared" si="22"/>
        <v>7</v>
      </c>
      <c r="AI271">
        <f t="shared" si="23"/>
        <v>7</v>
      </c>
      <c r="AJ271">
        <f t="shared" si="24"/>
        <v>7</v>
      </c>
      <c r="AK271">
        <f t="shared" si="25"/>
        <v>6</v>
      </c>
      <c r="AL271">
        <f t="shared" si="26"/>
        <v>7</v>
      </c>
      <c r="AM271">
        <f t="shared" si="27"/>
        <v>7</v>
      </c>
      <c r="AN271">
        <f t="shared" si="28"/>
        <v>7</v>
      </c>
      <c r="AO271">
        <f t="shared" si="29"/>
        <v>7</v>
      </c>
      <c r="AP271">
        <f t="shared" si="30"/>
        <v>7</v>
      </c>
      <c r="AQ271">
        <f t="shared" si="31"/>
        <v>7</v>
      </c>
      <c r="AR271">
        <f t="shared" si="32"/>
        <v>7</v>
      </c>
      <c r="AS271">
        <f t="shared" si="33"/>
        <v>0</v>
      </c>
      <c r="AT271">
        <f t="shared" si="34"/>
        <v>0</v>
      </c>
    </row>
    <row r="272" spans="33:46" x14ac:dyDescent="0.25">
      <c r="AG272" s="19" t="s">
        <v>189</v>
      </c>
      <c r="AH272">
        <f t="shared" si="22"/>
        <v>7</v>
      </c>
      <c r="AI272">
        <f t="shared" si="23"/>
        <v>7</v>
      </c>
      <c r="AJ272">
        <f t="shared" si="24"/>
        <v>7</v>
      </c>
      <c r="AK272">
        <f t="shared" si="25"/>
        <v>7</v>
      </c>
      <c r="AL272">
        <f t="shared" si="26"/>
        <v>7</v>
      </c>
      <c r="AM272">
        <f t="shared" si="27"/>
        <v>7</v>
      </c>
      <c r="AN272">
        <f t="shared" si="28"/>
        <v>7</v>
      </c>
      <c r="AO272">
        <f t="shared" si="29"/>
        <v>7</v>
      </c>
      <c r="AP272">
        <f t="shared" si="30"/>
        <v>7</v>
      </c>
      <c r="AQ272">
        <f t="shared" si="31"/>
        <v>7</v>
      </c>
      <c r="AR272">
        <f t="shared" si="32"/>
        <v>7</v>
      </c>
      <c r="AS272">
        <f t="shared" si="33"/>
        <v>0</v>
      </c>
      <c r="AT272">
        <f t="shared" si="34"/>
        <v>0</v>
      </c>
    </row>
    <row r="273" spans="33:46" x14ac:dyDescent="0.25">
      <c r="AG273" s="19" t="s">
        <v>190</v>
      </c>
      <c r="AH273">
        <f t="shared" si="22"/>
        <v>7</v>
      </c>
      <c r="AI273">
        <f t="shared" si="23"/>
        <v>7</v>
      </c>
      <c r="AJ273">
        <f t="shared" si="24"/>
        <v>7</v>
      </c>
      <c r="AK273">
        <f t="shared" si="25"/>
        <v>3</v>
      </c>
      <c r="AL273">
        <f t="shared" si="26"/>
        <v>7</v>
      </c>
      <c r="AM273">
        <f t="shared" si="27"/>
        <v>7</v>
      </c>
      <c r="AN273">
        <f t="shared" si="28"/>
        <v>7</v>
      </c>
      <c r="AO273">
        <f t="shared" si="29"/>
        <v>7</v>
      </c>
      <c r="AP273">
        <f t="shared" si="30"/>
        <v>7</v>
      </c>
      <c r="AQ273">
        <f t="shared" si="31"/>
        <v>7</v>
      </c>
      <c r="AR273">
        <f t="shared" si="32"/>
        <v>7</v>
      </c>
      <c r="AS273">
        <f t="shared" si="33"/>
        <v>0</v>
      </c>
      <c r="AT273">
        <f t="shared" si="34"/>
        <v>0</v>
      </c>
    </row>
    <row r="274" spans="33:46" x14ac:dyDescent="0.25">
      <c r="AG274" s="19" t="s">
        <v>191</v>
      </c>
      <c r="AH274">
        <f t="shared" si="22"/>
        <v>7</v>
      </c>
      <c r="AI274">
        <f t="shared" si="23"/>
        <v>7</v>
      </c>
      <c r="AJ274">
        <f t="shared" si="24"/>
        <v>4</v>
      </c>
      <c r="AK274">
        <f t="shared" si="25"/>
        <v>5</v>
      </c>
      <c r="AL274">
        <f t="shared" si="26"/>
        <v>7</v>
      </c>
      <c r="AM274">
        <f t="shared" si="27"/>
        <v>7</v>
      </c>
      <c r="AN274">
        <f t="shared" si="28"/>
        <v>7</v>
      </c>
      <c r="AO274">
        <f t="shared" si="29"/>
        <v>7</v>
      </c>
      <c r="AP274">
        <f t="shared" si="30"/>
        <v>7</v>
      </c>
      <c r="AQ274">
        <f t="shared" si="31"/>
        <v>7</v>
      </c>
      <c r="AR274">
        <f t="shared" si="32"/>
        <v>7</v>
      </c>
      <c r="AS274">
        <f t="shared" si="33"/>
        <v>0</v>
      </c>
      <c r="AT274">
        <f t="shared" si="34"/>
        <v>0</v>
      </c>
    </row>
    <row r="275" spans="33:46" x14ac:dyDescent="0.25">
      <c r="AG275" s="19" t="s">
        <v>192</v>
      </c>
      <c r="AH275">
        <f t="shared" si="22"/>
        <v>7</v>
      </c>
      <c r="AI275">
        <f t="shared" si="23"/>
        <v>7</v>
      </c>
      <c r="AJ275">
        <f t="shared" si="24"/>
        <v>6</v>
      </c>
      <c r="AK275">
        <f t="shared" si="25"/>
        <v>7</v>
      </c>
      <c r="AL275">
        <f t="shared" si="26"/>
        <v>7</v>
      </c>
      <c r="AM275">
        <f t="shared" si="27"/>
        <v>7</v>
      </c>
      <c r="AN275">
        <f t="shared" si="28"/>
        <v>7</v>
      </c>
      <c r="AO275">
        <f t="shared" si="29"/>
        <v>7</v>
      </c>
      <c r="AP275">
        <f t="shared" si="30"/>
        <v>7</v>
      </c>
      <c r="AQ275">
        <f t="shared" si="31"/>
        <v>7</v>
      </c>
      <c r="AR275">
        <f t="shared" si="32"/>
        <v>7</v>
      </c>
      <c r="AS275">
        <f t="shared" si="33"/>
        <v>0</v>
      </c>
      <c r="AT275">
        <f t="shared" si="34"/>
        <v>0</v>
      </c>
    </row>
    <row r="276" spans="33:46" x14ac:dyDescent="0.25">
      <c r="AG276" s="19" t="s">
        <v>193</v>
      </c>
      <c r="AH276">
        <f t="shared" si="22"/>
        <v>7</v>
      </c>
      <c r="AI276">
        <f t="shared" si="23"/>
        <v>7</v>
      </c>
      <c r="AJ276">
        <f t="shared" si="24"/>
        <v>7</v>
      </c>
      <c r="AK276">
        <f t="shared" si="25"/>
        <v>5</v>
      </c>
      <c r="AL276">
        <f t="shared" si="26"/>
        <v>7</v>
      </c>
      <c r="AM276">
        <f t="shared" si="27"/>
        <v>7</v>
      </c>
      <c r="AN276">
        <f t="shared" si="28"/>
        <v>7</v>
      </c>
      <c r="AO276">
        <f t="shared" si="29"/>
        <v>7</v>
      </c>
      <c r="AP276">
        <f t="shared" si="30"/>
        <v>7</v>
      </c>
      <c r="AQ276">
        <f t="shared" si="31"/>
        <v>7</v>
      </c>
      <c r="AR276">
        <f t="shared" si="32"/>
        <v>7</v>
      </c>
      <c r="AS276">
        <f t="shared" si="33"/>
        <v>0</v>
      </c>
      <c r="AT276">
        <f t="shared" si="34"/>
        <v>0</v>
      </c>
    </row>
    <row r="277" spans="33:46" x14ac:dyDescent="0.25">
      <c r="AG277" s="19" t="s">
        <v>194</v>
      </c>
      <c r="AH277">
        <f t="shared" si="22"/>
        <v>7</v>
      </c>
      <c r="AI277">
        <f t="shared" si="23"/>
        <v>7</v>
      </c>
      <c r="AJ277">
        <f t="shared" si="24"/>
        <v>7</v>
      </c>
      <c r="AK277">
        <f t="shared" si="25"/>
        <v>7</v>
      </c>
      <c r="AL277">
        <f t="shared" si="26"/>
        <v>7</v>
      </c>
      <c r="AM277">
        <f t="shared" si="27"/>
        <v>7</v>
      </c>
      <c r="AN277">
        <f t="shared" si="28"/>
        <v>7</v>
      </c>
      <c r="AO277">
        <f t="shared" si="29"/>
        <v>7</v>
      </c>
      <c r="AP277">
        <f t="shared" si="30"/>
        <v>7</v>
      </c>
      <c r="AQ277">
        <f t="shared" si="31"/>
        <v>7</v>
      </c>
      <c r="AR277">
        <f t="shared" si="32"/>
        <v>7</v>
      </c>
      <c r="AS277">
        <f t="shared" si="33"/>
        <v>0</v>
      </c>
      <c r="AT277">
        <f t="shared" si="34"/>
        <v>0</v>
      </c>
    </row>
    <row r="278" spans="33:46" x14ac:dyDescent="0.25">
      <c r="AG278" s="19" t="s">
        <v>195</v>
      </c>
      <c r="AH278">
        <f t="shared" si="22"/>
        <v>7</v>
      </c>
      <c r="AI278">
        <f t="shared" si="23"/>
        <v>7</v>
      </c>
      <c r="AJ278">
        <f t="shared" si="24"/>
        <v>7</v>
      </c>
      <c r="AK278">
        <f t="shared" si="25"/>
        <v>7</v>
      </c>
      <c r="AL278">
        <f t="shared" si="26"/>
        <v>7</v>
      </c>
      <c r="AM278">
        <f t="shared" si="27"/>
        <v>7</v>
      </c>
      <c r="AN278">
        <f t="shared" si="28"/>
        <v>7</v>
      </c>
      <c r="AO278">
        <f t="shared" si="29"/>
        <v>7</v>
      </c>
      <c r="AP278">
        <f t="shared" si="30"/>
        <v>7</v>
      </c>
      <c r="AQ278">
        <f t="shared" si="31"/>
        <v>7</v>
      </c>
      <c r="AR278">
        <f t="shared" si="32"/>
        <v>7</v>
      </c>
      <c r="AS278">
        <f t="shared" si="33"/>
        <v>0</v>
      </c>
      <c r="AT278">
        <f t="shared" si="34"/>
        <v>0</v>
      </c>
    </row>
    <row r="279" spans="33:46" x14ac:dyDescent="0.25">
      <c r="AG279" s="19" t="s">
        <v>196</v>
      </c>
      <c r="AH279">
        <f t="shared" si="22"/>
        <v>7</v>
      </c>
      <c r="AI279">
        <f t="shared" si="23"/>
        <v>7</v>
      </c>
      <c r="AJ279">
        <f t="shared" si="24"/>
        <v>7</v>
      </c>
      <c r="AK279">
        <f t="shared" si="25"/>
        <v>7</v>
      </c>
      <c r="AL279">
        <f t="shared" si="26"/>
        <v>7</v>
      </c>
      <c r="AM279">
        <f t="shared" si="27"/>
        <v>7</v>
      </c>
      <c r="AN279">
        <f t="shared" si="28"/>
        <v>7</v>
      </c>
      <c r="AO279">
        <f t="shared" si="29"/>
        <v>7</v>
      </c>
      <c r="AP279">
        <f t="shared" si="30"/>
        <v>7</v>
      </c>
      <c r="AQ279">
        <f t="shared" si="31"/>
        <v>7</v>
      </c>
      <c r="AR279">
        <f t="shared" si="32"/>
        <v>7</v>
      </c>
      <c r="AS279">
        <f t="shared" si="33"/>
        <v>0</v>
      </c>
      <c r="AT279">
        <f t="shared" si="34"/>
        <v>0</v>
      </c>
    </row>
    <row r="280" spans="33:46" x14ac:dyDescent="0.25">
      <c r="AG280" s="19" t="s">
        <v>197</v>
      </c>
      <c r="AH280">
        <f t="shared" ref="AH280:AH284" si="35">COUNTIF($AH137:$AN137,"&gt;=85%")</f>
        <v>7</v>
      </c>
      <c r="AI280">
        <f t="shared" ref="AI280:AI284" si="36">COUNTIF($AP137:$AV137,"&gt;=85%")</f>
        <v>7</v>
      </c>
      <c r="AJ280">
        <f t="shared" ref="AJ280:AJ284" si="37">COUNTIF($AX137:$BD137,"&gt;=85%")</f>
        <v>7</v>
      </c>
      <c r="AK280">
        <f t="shared" ref="AK280:AK284" si="38">COUNTIF($BF137:$BL137,"&gt;=85%")</f>
        <v>7</v>
      </c>
      <c r="AL280">
        <f t="shared" ref="AL280:AL284" si="39">COUNTIF($BN137:$BT137,"&gt;=85%")</f>
        <v>7</v>
      </c>
      <c r="AM280">
        <f t="shared" ref="AM280:AM283" si="40">COUNTIF($BV137:$CB137,"&gt;=85%")</f>
        <v>7</v>
      </c>
      <c r="AN280">
        <f t="shared" ref="AN280:AN283" si="41">COUNTIF($CD137:$CJ137,"&gt;=85%")</f>
        <v>7</v>
      </c>
      <c r="AO280">
        <f t="shared" ref="AO280:AO284" si="42">COUNTIF($CL137:$CR137,"&gt;=85%")</f>
        <v>7</v>
      </c>
      <c r="AP280">
        <f t="shared" ref="AP280:AP284" si="43">COUNTIF($CT137:$CZ137,"&gt;=85%")</f>
        <v>7</v>
      </c>
      <c r="AQ280">
        <f t="shared" ref="AQ280:AQ284" si="44">COUNTIF($DB137:$DH137,"&gt;=85%")</f>
        <v>7</v>
      </c>
      <c r="AR280">
        <f t="shared" ref="AR280:AR284" si="45">COUNTIF($DJ137:$DP137,"&gt;=85%")</f>
        <v>7</v>
      </c>
      <c r="AS280">
        <f t="shared" ref="AS280:AS284" si="46">COUNTIF($DR137:$DX137,"&gt;=85%")</f>
        <v>0</v>
      </c>
      <c r="AT280">
        <f t="shared" ref="AT280:AT284" si="47">COUNTIF($DZ137:$EF137,"&gt;=85%")</f>
        <v>0</v>
      </c>
    </row>
    <row r="281" spans="33:46" x14ac:dyDescent="0.25">
      <c r="AG281" s="19" t="s">
        <v>198</v>
      </c>
      <c r="AH281">
        <f t="shared" si="35"/>
        <v>7</v>
      </c>
      <c r="AI281">
        <f t="shared" si="36"/>
        <v>7</v>
      </c>
      <c r="AJ281">
        <f t="shared" si="37"/>
        <v>6</v>
      </c>
      <c r="AK281">
        <f t="shared" si="38"/>
        <v>5</v>
      </c>
      <c r="AL281">
        <f t="shared" si="39"/>
        <v>6</v>
      </c>
      <c r="AM281">
        <f t="shared" si="40"/>
        <v>7</v>
      </c>
      <c r="AN281">
        <f t="shared" si="41"/>
        <v>7</v>
      </c>
      <c r="AO281">
        <f t="shared" si="42"/>
        <v>6</v>
      </c>
      <c r="AP281">
        <f t="shared" si="43"/>
        <v>7</v>
      </c>
      <c r="AQ281">
        <f t="shared" si="44"/>
        <v>7</v>
      </c>
      <c r="AR281">
        <f t="shared" si="45"/>
        <v>7</v>
      </c>
      <c r="AS281">
        <f t="shared" si="46"/>
        <v>0</v>
      </c>
      <c r="AT281">
        <f t="shared" si="47"/>
        <v>0</v>
      </c>
    </row>
    <row r="282" spans="33:46" x14ac:dyDescent="0.25">
      <c r="AG282" s="19" t="s">
        <v>199</v>
      </c>
      <c r="AH282">
        <f t="shared" si="35"/>
        <v>7</v>
      </c>
      <c r="AI282">
        <f t="shared" si="36"/>
        <v>7</v>
      </c>
      <c r="AJ282">
        <f t="shared" si="37"/>
        <v>7</v>
      </c>
      <c r="AK282">
        <f t="shared" si="38"/>
        <v>4</v>
      </c>
      <c r="AL282">
        <f t="shared" si="39"/>
        <v>7</v>
      </c>
      <c r="AM282">
        <f t="shared" si="40"/>
        <v>7</v>
      </c>
      <c r="AN282">
        <f t="shared" si="41"/>
        <v>7</v>
      </c>
      <c r="AO282">
        <f t="shared" si="42"/>
        <v>7</v>
      </c>
      <c r="AP282">
        <f t="shared" si="43"/>
        <v>7</v>
      </c>
      <c r="AQ282">
        <f t="shared" si="44"/>
        <v>7</v>
      </c>
      <c r="AR282">
        <f t="shared" si="45"/>
        <v>7</v>
      </c>
      <c r="AS282">
        <f t="shared" si="46"/>
        <v>0</v>
      </c>
      <c r="AT282">
        <f t="shared" si="47"/>
        <v>0</v>
      </c>
    </row>
    <row r="283" spans="33:46" x14ac:dyDescent="0.25">
      <c r="AG283" s="109" t="s">
        <v>200</v>
      </c>
      <c r="AH283">
        <f t="shared" si="35"/>
        <v>6</v>
      </c>
      <c r="AI283">
        <f t="shared" si="36"/>
        <v>6</v>
      </c>
      <c r="AJ283">
        <f t="shared" si="37"/>
        <v>5</v>
      </c>
      <c r="AK283">
        <f t="shared" si="38"/>
        <v>4</v>
      </c>
      <c r="AL283">
        <f t="shared" si="39"/>
        <v>7</v>
      </c>
      <c r="AM283">
        <f t="shared" si="40"/>
        <v>7</v>
      </c>
      <c r="AN283">
        <f t="shared" si="41"/>
        <v>7</v>
      </c>
      <c r="AO283">
        <f t="shared" si="42"/>
        <v>7</v>
      </c>
      <c r="AP283">
        <f t="shared" si="43"/>
        <v>6</v>
      </c>
      <c r="AQ283">
        <f t="shared" si="44"/>
        <v>7</v>
      </c>
      <c r="AR283">
        <f t="shared" si="45"/>
        <v>7</v>
      </c>
      <c r="AS283">
        <f t="shared" si="46"/>
        <v>0</v>
      </c>
      <c r="AT283">
        <f t="shared" si="47"/>
        <v>0</v>
      </c>
    </row>
    <row r="284" spans="33:46" x14ac:dyDescent="0.25">
      <c r="AG284" s="19" t="s">
        <v>201</v>
      </c>
      <c r="AH284">
        <f t="shared" si="35"/>
        <v>7</v>
      </c>
      <c r="AI284">
        <f t="shared" si="36"/>
        <v>7</v>
      </c>
      <c r="AJ284">
        <f t="shared" si="37"/>
        <v>7</v>
      </c>
      <c r="AK284">
        <f t="shared" si="38"/>
        <v>6</v>
      </c>
      <c r="AL284">
        <f t="shared" si="39"/>
        <v>7</v>
      </c>
      <c r="AM284">
        <f>COUNTIF($BV141:$CB141,"&gt;=85%")</f>
        <v>7</v>
      </c>
      <c r="AN284">
        <f>COUNTIF($CD141:$CJ141,"&gt;=85%")</f>
        <v>7</v>
      </c>
      <c r="AO284">
        <f t="shared" si="42"/>
        <v>7</v>
      </c>
      <c r="AP284">
        <f t="shared" si="43"/>
        <v>7</v>
      </c>
      <c r="AQ284">
        <f t="shared" si="44"/>
        <v>7</v>
      </c>
      <c r="AR284">
        <f t="shared" si="45"/>
        <v>7</v>
      </c>
      <c r="AS284">
        <f t="shared" si="46"/>
        <v>0</v>
      </c>
      <c r="AT284">
        <f t="shared" si="47"/>
        <v>0</v>
      </c>
    </row>
    <row r="285" spans="33:46" x14ac:dyDescent="0.25">
      <c r="AG285" s="19"/>
    </row>
    <row r="286" spans="33:46" x14ac:dyDescent="0.25">
      <c r="AG286" s="19"/>
    </row>
    <row r="287" spans="33:46" x14ac:dyDescent="0.25">
      <c r="AG287" s="19"/>
    </row>
    <row r="289" spans="33:47" x14ac:dyDescent="0.25">
      <c r="AL289" s="27"/>
    </row>
    <row r="290" spans="33:47" x14ac:dyDescent="0.25">
      <c r="AG290" s="16" t="s">
        <v>234</v>
      </c>
      <c r="AH290" s="27" t="s">
        <v>50</v>
      </c>
      <c r="AI290" s="27" t="s">
        <v>51</v>
      </c>
      <c r="AJ290" s="27" t="s">
        <v>52</v>
      </c>
      <c r="AK290" s="27" t="s">
        <v>53</v>
      </c>
      <c r="AL290" s="27" t="s">
        <v>54</v>
      </c>
      <c r="AM290" s="27" t="s">
        <v>55</v>
      </c>
      <c r="AN290" s="27" t="s">
        <v>56</v>
      </c>
      <c r="AO290" s="27" t="s">
        <v>57</v>
      </c>
      <c r="AP290" s="27" t="s">
        <v>58</v>
      </c>
      <c r="AQ290" s="27" t="s">
        <v>59</v>
      </c>
      <c r="AR290" s="27" t="s">
        <v>60</v>
      </c>
      <c r="AS290" s="27" t="s">
        <v>61</v>
      </c>
      <c r="AT290" s="27" t="s">
        <v>62</v>
      </c>
      <c r="AU290" s="27"/>
    </row>
    <row r="291" spans="33:47" x14ac:dyDescent="0.25">
      <c r="AG291" s="16" t="s">
        <v>41</v>
      </c>
      <c r="AH291" s="27">
        <f t="shared" ref="AH291:AL291" si="48">COUNTIF(AH292:AH425,"&gt;0")</f>
        <v>98</v>
      </c>
      <c r="AI291" s="27">
        <f t="shared" si="48"/>
        <v>92</v>
      </c>
      <c r="AJ291" s="27">
        <f t="shared" si="48"/>
        <v>84</v>
      </c>
      <c r="AK291" s="27">
        <f t="shared" si="48"/>
        <v>68</v>
      </c>
      <c r="AL291" s="27">
        <f t="shared" si="48"/>
        <v>89</v>
      </c>
      <c r="AM291" s="27">
        <f>COUNTIF(AM292:AM425,"&gt;0")</f>
        <v>111</v>
      </c>
      <c r="AN291" s="27">
        <f t="shared" ref="AN291:AU291" si="49">IF(COUNTIF(AN292:AN425,"&gt;0")=0,"",COUNTIF(AN292:AN425,"&gt;0"))</f>
        <v>105</v>
      </c>
      <c r="AO291" s="27">
        <f t="shared" si="49"/>
        <v>101</v>
      </c>
      <c r="AP291" s="27">
        <f t="shared" si="49"/>
        <v>107</v>
      </c>
      <c r="AQ291" s="27">
        <f t="shared" si="49"/>
        <v>106</v>
      </c>
      <c r="AR291" s="27">
        <f t="shared" si="49"/>
        <v>103</v>
      </c>
      <c r="AS291" s="27" t="str">
        <f t="shared" si="49"/>
        <v/>
      </c>
      <c r="AT291" s="27" t="str">
        <f t="shared" si="49"/>
        <v/>
      </c>
      <c r="AU291" s="27" t="str">
        <f t="shared" si="49"/>
        <v/>
      </c>
    </row>
    <row r="292" spans="33:47" x14ac:dyDescent="0.25">
      <c r="AG292" s="19" t="s">
        <v>72</v>
      </c>
      <c r="AH292">
        <f>COUNTIF($AH8:$AN8,"&gt;=95%")</f>
        <v>5</v>
      </c>
      <c r="AI292">
        <f>COUNTIF($AP8:$AV8,"&gt;=95%")</f>
        <v>4</v>
      </c>
      <c r="AJ292">
        <f>COUNTIF($AX8:$BD8,"&gt;=95%")</f>
        <v>1</v>
      </c>
      <c r="AK292">
        <f>COUNTIF($BF8:$BL8,"&gt;=95%")</f>
        <v>0</v>
      </c>
      <c r="AL292">
        <f>COUNTIF($BN8:$BT8,"&gt;=95%")</f>
        <v>0</v>
      </c>
      <c r="AM292">
        <f>COUNTIF($BV8:$CB8,"&gt;=95%")</f>
        <v>4</v>
      </c>
      <c r="AN292">
        <f>COUNTIF($CD8:$CJ8,"&gt;=95%")</f>
        <v>7</v>
      </c>
      <c r="AO292">
        <f>COUNTIF($CL8:$CR8,"&gt;=95%")</f>
        <v>5</v>
      </c>
      <c r="AP292">
        <f>COUNTIF($CT8:$CZ8,"&gt;=95%")</f>
        <v>4</v>
      </c>
      <c r="AQ292">
        <f>COUNTIF($DB8:$DH8,"&gt;=95%")</f>
        <v>1</v>
      </c>
      <c r="AR292">
        <f>COUNTIF($DJ8:$DP8,"&gt;=95%")</f>
        <v>0</v>
      </c>
      <c r="AS292">
        <f>COUNTIF($DR8:$DX8,"&gt;=95%")</f>
        <v>0</v>
      </c>
      <c r="AT292">
        <f>COUNTIF($DZ8:$EF8,"&gt;=95%")</f>
        <v>0</v>
      </c>
    </row>
    <row r="293" spans="33:47" x14ac:dyDescent="0.25">
      <c r="AG293" s="19" t="s">
        <v>73</v>
      </c>
      <c r="AH293">
        <f t="shared" ref="AH293:AH356" si="50">COUNTIF($AH9:$AN9,"&gt;=95%")</f>
        <v>7</v>
      </c>
      <c r="AI293">
        <f>COUNTIF($AP9:$AV9,"&gt;=95%")</f>
        <v>3</v>
      </c>
      <c r="AJ293">
        <f t="shared" ref="AJ293:AJ356" si="51">COUNTIF($AX9:$BD9,"&gt;=95%")</f>
        <v>4</v>
      </c>
      <c r="AK293">
        <f t="shared" ref="AK293:AK356" si="52">COUNTIF($BF9:$BL9,"&gt;=95%")</f>
        <v>3</v>
      </c>
      <c r="AL293">
        <f t="shared" ref="AL293:AL356" si="53">COUNTIF($BN9:$BT9,"&gt;=95%")</f>
        <v>7</v>
      </c>
      <c r="AM293">
        <f t="shared" ref="AM293:AM356" si="54">COUNTIF($BV9:$CB9,"&gt;=95%")</f>
        <v>5</v>
      </c>
      <c r="AN293">
        <f t="shared" ref="AN293:AN356" si="55">COUNTIF($CD9:$CJ9,"&gt;=95%")</f>
        <v>6</v>
      </c>
      <c r="AO293">
        <f t="shared" ref="AO293:AO356" si="56">COUNTIF($CL9:$CR9,"&gt;=95%")</f>
        <v>4</v>
      </c>
      <c r="AP293">
        <f t="shared" ref="AP293:AP356" si="57">COUNTIF($CT9:$CZ9,"&gt;=95%")</f>
        <v>5</v>
      </c>
      <c r="AQ293">
        <f t="shared" ref="AQ293:AQ356" si="58">COUNTIF($DB9:$DH9,"&gt;=95%")</f>
        <v>7</v>
      </c>
      <c r="AR293">
        <f t="shared" ref="AR293:AR356" si="59">COUNTIF($DJ9:$DP9,"&gt;=95%")</f>
        <v>4</v>
      </c>
      <c r="AS293">
        <f t="shared" ref="AS293:AS356" si="60">COUNTIF($DR9:$DX9,"&gt;=95%")</f>
        <v>0</v>
      </c>
      <c r="AT293">
        <f t="shared" ref="AT293:AT356" si="61">COUNTIF($DZ9:$EF9,"&gt;=95%")</f>
        <v>0</v>
      </c>
    </row>
    <row r="294" spans="33:47" x14ac:dyDescent="0.25">
      <c r="AG294" s="19" t="s">
        <v>74</v>
      </c>
      <c r="AH294">
        <f t="shared" si="50"/>
        <v>0</v>
      </c>
      <c r="AI294">
        <f t="shared" ref="AI294:AI356" si="62">COUNTIF($AP10:$AV10,"&gt;=95%")</f>
        <v>0</v>
      </c>
      <c r="AJ294">
        <f t="shared" si="51"/>
        <v>0</v>
      </c>
      <c r="AK294">
        <f t="shared" si="52"/>
        <v>0</v>
      </c>
      <c r="AL294">
        <f t="shared" si="53"/>
        <v>0</v>
      </c>
      <c r="AM294">
        <f t="shared" si="54"/>
        <v>0</v>
      </c>
      <c r="AN294">
        <f t="shared" si="55"/>
        <v>0</v>
      </c>
      <c r="AO294">
        <f t="shared" si="56"/>
        <v>0</v>
      </c>
      <c r="AP294">
        <f t="shared" si="57"/>
        <v>0</v>
      </c>
      <c r="AQ294">
        <f t="shared" si="58"/>
        <v>0</v>
      </c>
      <c r="AR294">
        <f t="shared" si="59"/>
        <v>0</v>
      </c>
      <c r="AS294">
        <f t="shared" si="60"/>
        <v>0</v>
      </c>
      <c r="AT294">
        <f t="shared" si="61"/>
        <v>0</v>
      </c>
    </row>
    <row r="295" spans="33:47" x14ac:dyDescent="0.25">
      <c r="AG295" s="19" t="s">
        <v>75</v>
      </c>
      <c r="AH295">
        <f t="shared" si="50"/>
        <v>1</v>
      </c>
      <c r="AI295">
        <f t="shared" si="62"/>
        <v>0</v>
      </c>
      <c r="AJ295">
        <f t="shared" si="51"/>
        <v>0</v>
      </c>
      <c r="AK295">
        <f t="shared" si="52"/>
        <v>2</v>
      </c>
      <c r="AL295">
        <f t="shared" si="53"/>
        <v>4</v>
      </c>
      <c r="AM295">
        <f t="shared" si="54"/>
        <v>2</v>
      </c>
      <c r="AN295">
        <f t="shared" si="55"/>
        <v>1</v>
      </c>
      <c r="AO295">
        <f t="shared" si="56"/>
        <v>2</v>
      </c>
      <c r="AP295">
        <f t="shared" si="57"/>
        <v>5</v>
      </c>
      <c r="AQ295">
        <f t="shared" si="58"/>
        <v>6</v>
      </c>
      <c r="AR295">
        <f t="shared" si="59"/>
        <v>5</v>
      </c>
      <c r="AS295">
        <f t="shared" si="60"/>
        <v>0</v>
      </c>
      <c r="AT295">
        <f t="shared" si="61"/>
        <v>0</v>
      </c>
    </row>
    <row r="296" spans="33:47" x14ac:dyDescent="0.25">
      <c r="AG296" s="19" t="s">
        <v>76</v>
      </c>
      <c r="AH296">
        <f t="shared" si="50"/>
        <v>7</v>
      </c>
      <c r="AI296">
        <f t="shared" si="62"/>
        <v>3</v>
      </c>
      <c r="AJ296">
        <f t="shared" si="51"/>
        <v>4</v>
      </c>
      <c r="AK296">
        <f t="shared" si="52"/>
        <v>2</v>
      </c>
      <c r="AL296">
        <f t="shared" si="53"/>
        <v>7</v>
      </c>
      <c r="AM296">
        <f t="shared" si="54"/>
        <v>7</v>
      </c>
      <c r="AN296">
        <f t="shared" si="55"/>
        <v>7</v>
      </c>
      <c r="AO296">
        <f t="shared" si="56"/>
        <v>7</v>
      </c>
      <c r="AP296">
        <f t="shared" si="57"/>
        <v>7</v>
      </c>
      <c r="AQ296">
        <f t="shared" si="58"/>
        <v>7</v>
      </c>
      <c r="AR296">
        <f t="shared" si="59"/>
        <v>5</v>
      </c>
      <c r="AS296">
        <f t="shared" si="60"/>
        <v>0</v>
      </c>
      <c r="AT296">
        <f t="shared" si="61"/>
        <v>0</v>
      </c>
    </row>
    <row r="297" spans="33:47" x14ac:dyDescent="0.25">
      <c r="AG297" s="19" t="s">
        <v>77</v>
      </c>
      <c r="AH297">
        <f t="shared" si="50"/>
        <v>4</v>
      </c>
      <c r="AI297">
        <f>COUNTIF($AP13:$AV13,"&gt;=95%")</f>
        <v>4</v>
      </c>
      <c r="AJ297">
        <f t="shared" si="51"/>
        <v>2</v>
      </c>
      <c r="AK297">
        <f t="shared" si="52"/>
        <v>4</v>
      </c>
      <c r="AL297">
        <f t="shared" si="53"/>
        <v>7</v>
      </c>
      <c r="AM297">
        <f t="shared" si="54"/>
        <v>6</v>
      </c>
      <c r="AN297">
        <f t="shared" si="55"/>
        <v>5</v>
      </c>
      <c r="AO297">
        <f t="shared" si="56"/>
        <v>6</v>
      </c>
      <c r="AP297">
        <f t="shared" si="57"/>
        <v>6</v>
      </c>
      <c r="AQ297">
        <f t="shared" si="58"/>
        <v>5</v>
      </c>
      <c r="AR297">
        <f t="shared" si="59"/>
        <v>4</v>
      </c>
      <c r="AS297">
        <f t="shared" si="60"/>
        <v>0</v>
      </c>
      <c r="AT297">
        <f t="shared" si="61"/>
        <v>0</v>
      </c>
    </row>
    <row r="298" spans="33:47" x14ac:dyDescent="0.25">
      <c r="AG298" s="19" t="s">
        <v>78</v>
      </c>
      <c r="AH298">
        <f t="shared" si="50"/>
        <v>5</v>
      </c>
      <c r="AI298">
        <f t="shared" si="62"/>
        <v>2</v>
      </c>
      <c r="AJ298">
        <f t="shared" si="51"/>
        <v>3</v>
      </c>
      <c r="AK298">
        <f t="shared" si="52"/>
        <v>0</v>
      </c>
      <c r="AL298">
        <f t="shared" si="53"/>
        <v>1</v>
      </c>
      <c r="AM298">
        <f t="shared" si="54"/>
        <v>6</v>
      </c>
      <c r="AN298">
        <f t="shared" si="55"/>
        <v>5</v>
      </c>
      <c r="AO298">
        <f t="shared" si="56"/>
        <v>7</v>
      </c>
      <c r="AP298">
        <f t="shared" si="57"/>
        <v>7</v>
      </c>
      <c r="AQ298">
        <f t="shared" si="58"/>
        <v>6</v>
      </c>
      <c r="AR298">
        <f t="shared" si="59"/>
        <v>7</v>
      </c>
      <c r="AS298">
        <f t="shared" si="60"/>
        <v>0</v>
      </c>
      <c r="AT298">
        <f t="shared" si="61"/>
        <v>0</v>
      </c>
    </row>
    <row r="299" spans="33:47" x14ac:dyDescent="0.25">
      <c r="AG299" s="19" t="s">
        <v>79</v>
      </c>
      <c r="AH299">
        <f t="shared" si="50"/>
        <v>7</v>
      </c>
      <c r="AI299">
        <f t="shared" si="62"/>
        <v>7</v>
      </c>
      <c r="AJ299">
        <f t="shared" si="51"/>
        <v>6</v>
      </c>
      <c r="AK299">
        <f t="shared" si="52"/>
        <v>4</v>
      </c>
      <c r="AL299">
        <f t="shared" si="53"/>
        <v>7</v>
      </c>
      <c r="AM299">
        <f t="shared" si="54"/>
        <v>6</v>
      </c>
      <c r="AN299">
        <f t="shared" si="55"/>
        <v>6</v>
      </c>
      <c r="AO299">
        <f t="shared" si="56"/>
        <v>7</v>
      </c>
      <c r="AP299">
        <f t="shared" si="57"/>
        <v>7</v>
      </c>
      <c r="AQ299">
        <f t="shared" si="58"/>
        <v>7</v>
      </c>
      <c r="AR299">
        <f t="shared" si="59"/>
        <v>7</v>
      </c>
      <c r="AS299">
        <f t="shared" si="60"/>
        <v>0</v>
      </c>
      <c r="AT299">
        <f t="shared" si="61"/>
        <v>0</v>
      </c>
    </row>
    <row r="300" spans="33:47" x14ac:dyDescent="0.25">
      <c r="AG300" s="19" t="s">
        <v>80</v>
      </c>
      <c r="AH300">
        <f t="shared" si="50"/>
        <v>0</v>
      </c>
      <c r="AI300">
        <f t="shared" si="62"/>
        <v>0</v>
      </c>
      <c r="AJ300">
        <f t="shared" si="51"/>
        <v>0</v>
      </c>
      <c r="AK300">
        <f t="shared" si="52"/>
        <v>2</v>
      </c>
      <c r="AL300">
        <f t="shared" si="53"/>
        <v>5</v>
      </c>
      <c r="AM300">
        <f t="shared" si="54"/>
        <v>2</v>
      </c>
      <c r="AN300">
        <f t="shared" si="55"/>
        <v>0</v>
      </c>
      <c r="AO300">
        <f t="shared" si="56"/>
        <v>3</v>
      </c>
      <c r="AP300">
        <f t="shared" si="57"/>
        <v>7</v>
      </c>
      <c r="AQ300">
        <f t="shared" si="58"/>
        <v>2</v>
      </c>
      <c r="AR300">
        <f t="shared" si="59"/>
        <v>6</v>
      </c>
      <c r="AS300">
        <f t="shared" si="60"/>
        <v>0</v>
      </c>
      <c r="AT300">
        <f t="shared" si="61"/>
        <v>0</v>
      </c>
    </row>
    <row r="301" spans="33:47" x14ac:dyDescent="0.25">
      <c r="AG301" s="19" t="s">
        <v>81</v>
      </c>
      <c r="AH301">
        <f t="shared" si="50"/>
        <v>0</v>
      </c>
      <c r="AI301">
        <f t="shared" si="62"/>
        <v>0</v>
      </c>
      <c r="AJ301">
        <f t="shared" si="51"/>
        <v>0</v>
      </c>
      <c r="AK301">
        <f t="shared" si="52"/>
        <v>0</v>
      </c>
      <c r="AL301">
        <f t="shared" si="53"/>
        <v>0</v>
      </c>
      <c r="AM301">
        <f t="shared" si="54"/>
        <v>0</v>
      </c>
      <c r="AN301">
        <f t="shared" si="55"/>
        <v>0</v>
      </c>
      <c r="AO301">
        <f t="shared" si="56"/>
        <v>1</v>
      </c>
      <c r="AP301">
        <f t="shared" si="57"/>
        <v>1</v>
      </c>
      <c r="AQ301">
        <f t="shared" si="58"/>
        <v>0</v>
      </c>
      <c r="AR301">
        <f t="shared" si="59"/>
        <v>0</v>
      </c>
      <c r="AS301">
        <f t="shared" si="60"/>
        <v>0</v>
      </c>
      <c r="AT301">
        <f t="shared" si="61"/>
        <v>0</v>
      </c>
    </row>
    <row r="302" spans="33:47" x14ac:dyDescent="0.25">
      <c r="AG302" s="19" t="s">
        <v>82</v>
      </c>
      <c r="AH302">
        <f t="shared" si="50"/>
        <v>0</v>
      </c>
      <c r="AI302">
        <f t="shared" si="62"/>
        <v>0</v>
      </c>
      <c r="AJ302">
        <f t="shared" si="51"/>
        <v>0</v>
      </c>
      <c r="AK302">
        <f t="shared" si="52"/>
        <v>0</v>
      </c>
      <c r="AL302">
        <f t="shared" si="53"/>
        <v>0</v>
      </c>
      <c r="AM302">
        <f t="shared" si="54"/>
        <v>0</v>
      </c>
      <c r="AN302">
        <f t="shared" si="55"/>
        <v>0</v>
      </c>
      <c r="AO302">
        <f t="shared" si="56"/>
        <v>0</v>
      </c>
      <c r="AP302">
        <f t="shared" si="57"/>
        <v>0</v>
      </c>
      <c r="AQ302">
        <f t="shared" si="58"/>
        <v>0</v>
      </c>
      <c r="AR302">
        <f t="shared" si="59"/>
        <v>0</v>
      </c>
      <c r="AS302">
        <f t="shared" si="60"/>
        <v>0</v>
      </c>
      <c r="AT302">
        <f t="shared" si="61"/>
        <v>0</v>
      </c>
    </row>
    <row r="303" spans="33:47" x14ac:dyDescent="0.25">
      <c r="AG303" s="19" t="s">
        <v>83</v>
      </c>
      <c r="AH303">
        <f t="shared" si="50"/>
        <v>2</v>
      </c>
      <c r="AI303">
        <f t="shared" si="62"/>
        <v>2</v>
      </c>
      <c r="AJ303">
        <f t="shared" si="51"/>
        <v>6</v>
      </c>
      <c r="AK303">
        <f t="shared" si="52"/>
        <v>2</v>
      </c>
      <c r="AL303">
        <f t="shared" si="53"/>
        <v>0</v>
      </c>
      <c r="AM303">
        <f t="shared" si="54"/>
        <v>0</v>
      </c>
      <c r="AN303">
        <f t="shared" si="55"/>
        <v>1</v>
      </c>
      <c r="AO303">
        <f t="shared" si="56"/>
        <v>0</v>
      </c>
      <c r="AP303">
        <f t="shared" si="57"/>
        <v>0</v>
      </c>
      <c r="AQ303">
        <f t="shared" si="58"/>
        <v>0</v>
      </c>
      <c r="AR303">
        <f t="shared" si="59"/>
        <v>7</v>
      </c>
      <c r="AS303">
        <f t="shared" si="60"/>
        <v>0</v>
      </c>
      <c r="AT303">
        <f t="shared" si="61"/>
        <v>0</v>
      </c>
    </row>
    <row r="304" spans="33:47" x14ac:dyDescent="0.25">
      <c r="AG304" s="19" t="s">
        <v>84</v>
      </c>
      <c r="AH304">
        <f t="shared" si="50"/>
        <v>3</v>
      </c>
      <c r="AI304">
        <f t="shared" si="62"/>
        <v>1</v>
      </c>
      <c r="AJ304">
        <f t="shared" si="51"/>
        <v>4</v>
      </c>
      <c r="AK304">
        <f t="shared" si="52"/>
        <v>2</v>
      </c>
      <c r="AL304">
        <f t="shared" si="53"/>
        <v>4</v>
      </c>
      <c r="AM304">
        <f t="shared" si="54"/>
        <v>4</v>
      </c>
      <c r="AN304">
        <f t="shared" si="55"/>
        <v>6</v>
      </c>
      <c r="AO304">
        <f t="shared" si="56"/>
        <v>6</v>
      </c>
      <c r="AP304">
        <f t="shared" si="57"/>
        <v>4</v>
      </c>
      <c r="AQ304">
        <f t="shared" si="58"/>
        <v>6</v>
      </c>
      <c r="AR304">
        <f t="shared" si="59"/>
        <v>2</v>
      </c>
      <c r="AS304">
        <f t="shared" si="60"/>
        <v>0</v>
      </c>
      <c r="AT304">
        <f t="shared" si="61"/>
        <v>0</v>
      </c>
    </row>
    <row r="305" spans="33:46" x14ac:dyDescent="0.25">
      <c r="AG305" s="19" t="s">
        <v>85</v>
      </c>
      <c r="AH305">
        <f t="shared" si="50"/>
        <v>7</v>
      </c>
      <c r="AI305">
        <f t="shared" si="62"/>
        <v>5</v>
      </c>
      <c r="AJ305">
        <f t="shared" si="51"/>
        <v>4</v>
      </c>
      <c r="AK305">
        <f t="shared" si="52"/>
        <v>3</v>
      </c>
      <c r="AL305">
        <f t="shared" si="53"/>
        <v>7</v>
      </c>
      <c r="AM305">
        <f t="shared" si="54"/>
        <v>7</v>
      </c>
      <c r="AN305">
        <f t="shared" si="55"/>
        <v>7</v>
      </c>
      <c r="AO305">
        <f t="shared" si="56"/>
        <v>7</v>
      </c>
      <c r="AP305">
        <f t="shared" si="57"/>
        <v>6</v>
      </c>
      <c r="AQ305">
        <f t="shared" si="58"/>
        <v>7</v>
      </c>
      <c r="AR305">
        <f t="shared" si="59"/>
        <v>7</v>
      </c>
      <c r="AS305">
        <f t="shared" si="60"/>
        <v>0</v>
      </c>
      <c r="AT305">
        <f t="shared" si="61"/>
        <v>0</v>
      </c>
    </row>
    <row r="306" spans="33:46" x14ac:dyDescent="0.25">
      <c r="AG306" s="19" t="s">
        <v>86</v>
      </c>
      <c r="AH306">
        <f t="shared" si="50"/>
        <v>4</v>
      </c>
      <c r="AI306">
        <f t="shared" si="62"/>
        <v>6</v>
      </c>
      <c r="AJ306">
        <f t="shared" si="51"/>
        <v>2</v>
      </c>
      <c r="AK306">
        <f t="shared" si="52"/>
        <v>2</v>
      </c>
      <c r="AL306">
        <f t="shared" si="53"/>
        <v>5</v>
      </c>
      <c r="AM306">
        <f t="shared" si="54"/>
        <v>6</v>
      </c>
      <c r="AN306">
        <f t="shared" si="55"/>
        <v>5</v>
      </c>
      <c r="AO306">
        <f t="shared" si="56"/>
        <v>7</v>
      </c>
      <c r="AP306">
        <f t="shared" si="57"/>
        <v>5</v>
      </c>
      <c r="AQ306">
        <f t="shared" si="58"/>
        <v>5</v>
      </c>
      <c r="AR306">
        <f t="shared" si="59"/>
        <v>5</v>
      </c>
      <c r="AS306">
        <f t="shared" si="60"/>
        <v>0</v>
      </c>
      <c r="AT306">
        <f t="shared" si="61"/>
        <v>0</v>
      </c>
    </row>
    <row r="307" spans="33:46" x14ac:dyDescent="0.25">
      <c r="AG307" s="19" t="s">
        <v>87</v>
      </c>
      <c r="AH307">
        <f t="shared" si="50"/>
        <v>0</v>
      </c>
      <c r="AI307">
        <f t="shared" si="62"/>
        <v>0</v>
      </c>
      <c r="AJ307">
        <f t="shared" si="51"/>
        <v>0</v>
      </c>
      <c r="AK307">
        <f t="shared" si="52"/>
        <v>0</v>
      </c>
      <c r="AL307">
        <f t="shared" si="53"/>
        <v>0</v>
      </c>
      <c r="AM307">
        <f t="shared" si="54"/>
        <v>1</v>
      </c>
      <c r="AN307">
        <f t="shared" si="55"/>
        <v>0</v>
      </c>
      <c r="AO307">
        <f t="shared" si="56"/>
        <v>0</v>
      </c>
      <c r="AP307">
        <f t="shared" si="57"/>
        <v>1</v>
      </c>
      <c r="AQ307">
        <f t="shared" si="58"/>
        <v>0</v>
      </c>
      <c r="AR307">
        <f t="shared" si="59"/>
        <v>0</v>
      </c>
      <c r="AS307">
        <f t="shared" si="60"/>
        <v>0</v>
      </c>
      <c r="AT307">
        <f t="shared" si="61"/>
        <v>0</v>
      </c>
    </row>
    <row r="308" spans="33:46" x14ac:dyDescent="0.25">
      <c r="AG308" s="19" t="s">
        <v>88</v>
      </c>
      <c r="AH308">
        <f t="shared" si="50"/>
        <v>0</v>
      </c>
      <c r="AI308">
        <f t="shared" si="62"/>
        <v>0</v>
      </c>
      <c r="AJ308">
        <f t="shared" si="51"/>
        <v>0</v>
      </c>
      <c r="AK308">
        <f t="shared" si="52"/>
        <v>0</v>
      </c>
      <c r="AL308">
        <f t="shared" si="53"/>
        <v>0</v>
      </c>
      <c r="AM308">
        <f t="shared" si="54"/>
        <v>2</v>
      </c>
      <c r="AN308">
        <f t="shared" si="55"/>
        <v>1</v>
      </c>
      <c r="AO308">
        <f t="shared" si="56"/>
        <v>2</v>
      </c>
      <c r="AP308">
        <f t="shared" si="57"/>
        <v>2</v>
      </c>
      <c r="AQ308">
        <f t="shared" si="58"/>
        <v>2</v>
      </c>
      <c r="AR308">
        <f t="shared" si="59"/>
        <v>1</v>
      </c>
      <c r="AS308">
        <f t="shared" si="60"/>
        <v>0</v>
      </c>
      <c r="AT308">
        <f t="shared" si="61"/>
        <v>0</v>
      </c>
    </row>
    <row r="309" spans="33:46" x14ac:dyDescent="0.25">
      <c r="AG309" s="19" t="s">
        <v>89</v>
      </c>
      <c r="AH309">
        <f t="shared" si="50"/>
        <v>7</v>
      </c>
      <c r="AI309">
        <f t="shared" si="62"/>
        <v>6</v>
      </c>
      <c r="AJ309">
        <f t="shared" si="51"/>
        <v>4</v>
      </c>
      <c r="AK309">
        <f t="shared" si="52"/>
        <v>1</v>
      </c>
      <c r="AL309">
        <f t="shared" si="53"/>
        <v>6</v>
      </c>
      <c r="AM309">
        <f t="shared" si="54"/>
        <v>7</v>
      </c>
      <c r="AN309">
        <f t="shared" si="55"/>
        <v>5</v>
      </c>
      <c r="AO309">
        <f t="shared" si="56"/>
        <v>6</v>
      </c>
      <c r="AP309">
        <f t="shared" si="57"/>
        <v>7</v>
      </c>
      <c r="AQ309">
        <f t="shared" si="58"/>
        <v>7</v>
      </c>
      <c r="AR309">
        <f t="shared" si="59"/>
        <v>7</v>
      </c>
      <c r="AS309">
        <f t="shared" si="60"/>
        <v>0</v>
      </c>
      <c r="AT309">
        <f t="shared" si="61"/>
        <v>0</v>
      </c>
    </row>
    <row r="310" spans="33:46" x14ac:dyDescent="0.25">
      <c r="AG310" s="19" t="s">
        <v>90</v>
      </c>
      <c r="AH310">
        <f t="shared" si="50"/>
        <v>7</v>
      </c>
      <c r="AI310">
        <f t="shared" si="62"/>
        <v>6</v>
      </c>
      <c r="AJ310">
        <f t="shared" si="51"/>
        <v>2</v>
      </c>
      <c r="AK310">
        <f t="shared" si="52"/>
        <v>3</v>
      </c>
      <c r="AL310">
        <f t="shared" si="53"/>
        <v>4</v>
      </c>
      <c r="AM310">
        <f t="shared" si="54"/>
        <v>6</v>
      </c>
      <c r="AN310">
        <f t="shared" si="55"/>
        <v>4</v>
      </c>
      <c r="AO310">
        <f t="shared" si="56"/>
        <v>7</v>
      </c>
      <c r="AP310">
        <f t="shared" si="57"/>
        <v>3</v>
      </c>
      <c r="AQ310">
        <f t="shared" si="58"/>
        <v>5</v>
      </c>
      <c r="AR310">
        <f t="shared" si="59"/>
        <v>5</v>
      </c>
      <c r="AS310">
        <f t="shared" si="60"/>
        <v>0</v>
      </c>
      <c r="AT310">
        <f t="shared" si="61"/>
        <v>0</v>
      </c>
    </row>
    <row r="311" spans="33:46" x14ac:dyDescent="0.25">
      <c r="AG311" s="19" t="s">
        <v>91</v>
      </c>
      <c r="AH311">
        <f t="shared" si="50"/>
        <v>0</v>
      </c>
      <c r="AI311">
        <f t="shared" si="62"/>
        <v>0</v>
      </c>
      <c r="AJ311">
        <f t="shared" si="51"/>
        <v>0</v>
      </c>
      <c r="AK311">
        <f t="shared" si="52"/>
        <v>0</v>
      </c>
      <c r="AL311">
        <f t="shared" si="53"/>
        <v>0</v>
      </c>
      <c r="AM311">
        <f t="shared" si="54"/>
        <v>0</v>
      </c>
      <c r="AN311">
        <f t="shared" si="55"/>
        <v>0</v>
      </c>
      <c r="AO311">
        <f t="shared" si="56"/>
        <v>0</v>
      </c>
      <c r="AP311">
        <f t="shared" si="57"/>
        <v>0</v>
      </c>
      <c r="AQ311">
        <f t="shared" si="58"/>
        <v>0</v>
      </c>
      <c r="AR311">
        <f t="shared" si="59"/>
        <v>0</v>
      </c>
      <c r="AS311">
        <f t="shared" si="60"/>
        <v>0</v>
      </c>
      <c r="AT311">
        <f t="shared" si="61"/>
        <v>0</v>
      </c>
    </row>
    <row r="312" spans="33:46" x14ac:dyDescent="0.25">
      <c r="AG312" s="19" t="s">
        <v>92</v>
      </c>
      <c r="AH312">
        <f t="shared" si="50"/>
        <v>5</v>
      </c>
      <c r="AI312">
        <f t="shared" si="62"/>
        <v>5</v>
      </c>
      <c r="AJ312">
        <f t="shared" si="51"/>
        <v>3</v>
      </c>
      <c r="AK312">
        <f t="shared" si="52"/>
        <v>2</v>
      </c>
      <c r="AL312">
        <f t="shared" si="53"/>
        <v>3</v>
      </c>
      <c r="AM312">
        <f t="shared" si="54"/>
        <v>5</v>
      </c>
      <c r="AN312">
        <f t="shared" si="55"/>
        <v>4</v>
      </c>
      <c r="AO312">
        <f t="shared" si="56"/>
        <v>6</v>
      </c>
      <c r="AP312">
        <f t="shared" si="57"/>
        <v>6</v>
      </c>
      <c r="AQ312">
        <f t="shared" si="58"/>
        <v>7</v>
      </c>
      <c r="AR312">
        <f t="shared" si="59"/>
        <v>2</v>
      </c>
      <c r="AS312">
        <f t="shared" si="60"/>
        <v>0</v>
      </c>
      <c r="AT312">
        <f t="shared" si="61"/>
        <v>0</v>
      </c>
    </row>
    <row r="313" spans="33:46" x14ac:dyDescent="0.25">
      <c r="AG313" s="19" t="s">
        <v>93</v>
      </c>
      <c r="AH313">
        <f t="shared" si="50"/>
        <v>0</v>
      </c>
      <c r="AI313">
        <f t="shared" si="62"/>
        <v>0</v>
      </c>
      <c r="AJ313">
        <f t="shared" si="51"/>
        <v>0</v>
      </c>
      <c r="AK313">
        <f t="shared" si="52"/>
        <v>0</v>
      </c>
      <c r="AL313">
        <f t="shared" si="53"/>
        <v>0</v>
      </c>
      <c r="AM313">
        <f t="shared" si="54"/>
        <v>0</v>
      </c>
      <c r="AN313">
        <f t="shared" si="55"/>
        <v>0</v>
      </c>
      <c r="AO313">
        <f t="shared" si="56"/>
        <v>0</v>
      </c>
      <c r="AP313">
        <f t="shared" si="57"/>
        <v>0</v>
      </c>
      <c r="AQ313">
        <f t="shared" si="58"/>
        <v>0</v>
      </c>
      <c r="AR313">
        <f t="shared" si="59"/>
        <v>0</v>
      </c>
      <c r="AS313">
        <f t="shared" si="60"/>
        <v>0</v>
      </c>
      <c r="AT313">
        <f t="shared" si="61"/>
        <v>0</v>
      </c>
    </row>
    <row r="314" spans="33:46" x14ac:dyDescent="0.25">
      <c r="AG314" s="19" t="s">
        <v>94</v>
      </c>
      <c r="AH314">
        <f t="shared" si="50"/>
        <v>7</v>
      </c>
      <c r="AI314">
        <f t="shared" si="62"/>
        <v>7</v>
      </c>
      <c r="AJ314">
        <f t="shared" si="51"/>
        <v>7</v>
      </c>
      <c r="AK314">
        <f t="shared" si="52"/>
        <v>7</v>
      </c>
      <c r="AL314">
        <f t="shared" si="53"/>
        <v>7</v>
      </c>
      <c r="AM314">
        <f t="shared" si="54"/>
        <v>7</v>
      </c>
      <c r="AN314">
        <f t="shared" si="55"/>
        <v>7</v>
      </c>
      <c r="AO314">
        <f t="shared" si="56"/>
        <v>7</v>
      </c>
      <c r="AP314">
        <f t="shared" si="57"/>
        <v>7</v>
      </c>
      <c r="AQ314">
        <f t="shared" si="58"/>
        <v>7</v>
      </c>
      <c r="AR314">
        <f t="shared" si="59"/>
        <v>7</v>
      </c>
      <c r="AS314">
        <f t="shared" si="60"/>
        <v>0</v>
      </c>
      <c r="AT314">
        <f t="shared" si="61"/>
        <v>0</v>
      </c>
    </row>
    <row r="315" spans="33:46" x14ac:dyDescent="0.25">
      <c r="AG315" s="19" t="s">
        <v>95</v>
      </c>
      <c r="AH315">
        <f t="shared" si="50"/>
        <v>0</v>
      </c>
      <c r="AI315">
        <f t="shared" si="62"/>
        <v>0</v>
      </c>
      <c r="AJ315">
        <f t="shared" si="51"/>
        <v>0</v>
      </c>
      <c r="AK315">
        <f t="shared" si="52"/>
        <v>0</v>
      </c>
      <c r="AL315">
        <f t="shared" si="53"/>
        <v>1</v>
      </c>
      <c r="AM315">
        <f t="shared" si="54"/>
        <v>3</v>
      </c>
      <c r="AN315">
        <f t="shared" si="55"/>
        <v>2</v>
      </c>
      <c r="AO315">
        <f t="shared" si="56"/>
        <v>0</v>
      </c>
      <c r="AP315">
        <f t="shared" si="57"/>
        <v>3</v>
      </c>
      <c r="AQ315">
        <f t="shared" si="58"/>
        <v>4</v>
      </c>
      <c r="AR315">
        <f t="shared" si="59"/>
        <v>2</v>
      </c>
      <c r="AS315">
        <f t="shared" si="60"/>
        <v>0</v>
      </c>
      <c r="AT315">
        <f t="shared" si="61"/>
        <v>0</v>
      </c>
    </row>
    <row r="316" spans="33:46" x14ac:dyDescent="0.25">
      <c r="AG316" s="19" t="s">
        <v>96</v>
      </c>
      <c r="AH316">
        <f t="shared" si="50"/>
        <v>3</v>
      </c>
      <c r="AI316">
        <f t="shared" si="62"/>
        <v>2</v>
      </c>
      <c r="AJ316">
        <f t="shared" si="51"/>
        <v>1</v>
      </c>
      <c r="AK316">
        <f t="shared" si="52"/>
        <v>3</v>
      </c>
      <c r="AL316">
        <f t="shared" si="53"/>
        <v>0</v>
      </c>
      <c r="AM316">
        <f t="shared" si="54"/>
        <v>1</v>
      </c>
      <c r="AN316">
        <f t="shared" si="55"/>
        <v>1</v>
      </c>
      <c r="AO316">
        <f t="shared" si="56"/>
        <v>0</v>
      </c>
      <c r="AP316">
        <f t="shared" si="57"/>
        <v>2</v>
      </c>
      <c r="AQ316">
        <f t="shared" si="58"/>
        <v>1</v>
      </c>
      <c r="AR316">
        <f t="shared" si="59"/>
        <v>2</v>
      </c>
      <c r="AS316">
        <f t="shared" si="60"/>
        <v>0</v>
      </c>
      <c r="AT316">
        <f t="shared" si="61"/>
        <v>0</v>
      </c>
    </row>
    <row r="317" spans="33:46" x14ac:dyDescent="0.25">
      <c r="AG317" s="19" t="s">
        <v>97</v>
      </c>
      <c r="AH317">
        <f t="shared" si="50"/>
        <v>1</v>
      </c>
      <c r="AI317">
        <f t="shared" si="62"/>
        <v>0</v>
      </c>
      <c r="AJ317">
        <f t="shared" si="51"/>
        <v>2</v>
      </c>
      <c r="AK317">
        <f t="shared" si="52"/>
        <v>0</v>
      </c>
      <c r="AL317">
        <f t="shared" si="53"/>
        <v>5</v>
      </c>
      <c r="AM317">
        <f t="shared" si="54"/>
        <v>5</v>
      </c>
      <c r="AN317">
        <f t="shared" si="55"/>
        <v>1</v>
      </c>
      <c r="AO317">
        <f t="shared" si="56"/>
        <v>2</v>
      </c>
      <c r="AP317">
        <f t="shared" si="57"/>
        <v>3</v>
      </c>
      <c r="AQ317">
        <f t="shared" si="58"/>
        <v>4</v>
      </c>
      <c r="AR317">
        <f t="shared" si="59"/>
        <v>3</v>
      </c>
      <c r="AS317">
        <f t="shared" si="60"/>
        <v>0</v>
      </c>
      <c r="AT317">
        <f t="shared" si="61"/>
        <v>0</v>
      </c>
    </row>
    <row r="318" spans="33:46" x14ac:dyDescent="0.25">
      <c r="AG318" s="19" t="s">
        <v>98</v>
      </c>
      <c r="AH318">
        <f t="shared" si="50"/>
        <v>5</v>
      </c>
      <c r="AI318">
        <f t="shared" si="62"/>
        <v>4</v>
      </c>
      <c r="AJ318">
        <f t="shared" si="51"/>
        <v>4</v>
      </c>
      <c r="AK318">
        <f t="shared" si="52"/>
        <v>2</v>
      </c>
      <c r="AL318">
        <f t="shared" si="53"/>
        <v>7</v>
      </c>
      <c r="AM318">
        <f t="shared" si="54"/>
        <v>7</v>
      </c>
      <c r="AN318">
        <f t="shared" si="55"/>
        <v>7</v>
      </c>
      <c r="AO318">
        <f t="shared" si="56"/>
        <v>3</v>
      </c>
      <c r="AP318">
        <f t="shared" si="57"/>
        <v>7</v>
      </c>
      <c r="AQ318">
        <f t="shared" si="58"/>
        <v>7</v>
      </c>
      <c r="AR318">
        <f t="shared" si="59"/>
        <v>7</v>
      </c>
      <c r="AS318">
        <f t="shared" si="60"/>
        <v>0</v>
      </c>
      <c r="AT318">
        <f t="shared" si="61"/>
        <v>0</v>
      </c>
    </row>
    <row r="319" spans="33:46" x14ac:dyDescent="0.25">
      <c r="AG319" s="19" t="s">
        <v>99</v>
      </c>
      <c r="AH319">
        <f t="shared" si="50"/>
        <v>7</v>
      </c>
      <c r="AI319">
        <f t="shared" si="62"/>
        <v>6</v>
      </c>
      <c r="AJ319">
        <f t="shared" si="51"/>
        <v>4</v>
      </c>
      <c r="AK319">
        <f t="shared" si="52"/>
        <v>3</v>
      </c>
      <c r="AL319">
        <f t="shared" si="53"/>
        <v>4</v>
      </c>
      <c r="AM319">
        <f t="shared" si="54"/>
        <v>6</v>
      </c>
      <c r="AN319">
        <f t="shared" si="55"/>
        <v>5</v>
      </c>
      <c r="AO319">
        <f t="shared" si="56"/>
        <v>7</v>
      </c>
      <c r="AP319">
        <f t="shared" si="57"/>
        <v>5</v>
      </c>
      <c r="AQ319">
        <f t="shared" si="58"/>
        <v>5</v>
      </c>
      <c r="AR319">
        <f t="shared" si="59"/>
        <v>3</v>
      </c>
      <c r="AS319">
        <f t="shared" si="60"/>
        <v>0</v>
      </c>
      <c r="AT319">
        <f t="shared" si="61"/>
        <v>0</v>
      </c>
    </row>
    <row r="320" spans="33:46" x14ac:dyDescent="0.25">
      <c r="AG320" s="19" t="s">
        <v>100</v>
      </c>
      <c r="AH320">
        <f t="shared" si="50"/>
        <v>0</v>
      </c>
      <c r="AI320">
        <f t="shared" si="62"/>
        <v>0</v>
      </c>
      <c r="AJ320">
        <f t="shared" si="51"/>
        <v>0</v>
      </c>
      <c r="AK320">
        <f t="shared" si="52"/>
        <v>0</v>
      </c>
      <c r="AL320">
        <f t="shared" si="53"/>
        <v>1</v>
      </c>
      <c r="AM320">
        <f t="shared" si="54"/>
        <v>3</v>
      </c>
      <c r="AN320">
        <f t="shared" si="55"/>
        <v>0</v>
      </c>
      <c r="AO320">
        <f t="shared" si="56"/>
        <v>0</v>
      </c>
      <c r="AP320">
        <f t="shared" si="57"/>
        <v>2</v>
      </c>
      <c r="AQ320">
        <f t="shared" si="58"/>
        <v>2</v>
      </c>
      <c r="AR320">
        <f t="shared" si="59"/>
        <v>1</v>
      </c>
      <c r="AS320">
        <f t="shared" si="60"/>
        <v>0</v>
      </c>
      <c r="AT320">
        <f t="shared" si="61"/>
        <v>0</v>
      </c>
    </row>
    <row r="321" spans="33:46" x14ac:dyDescent="0.25">
      <c r="AG321" s="19" t="s">
        <v>101</v>
      </c>
      <c r="AH321">
        <f t="shared" si="50"/>
        <v>5</v>
      </c>
      <c r="AI321">
        <f t="shared" si="62"/>
        <v>3</v>
      </c>
      <c r="AJ321">
        <f t="shared" si="51"/>
        <v>2</v>
      </c>
      <c r="AK321">
        <f t="shared" si="52"/>
        <v>0</v>
      </c>
      <c r="AL321">
        <f t="shared" si="53"/>
        <v>2</v>
      </c>
      <c r="AM321">
        <f t="shared" si="54"/>
        <v>6</v>
      </c>
      <c r="AN321">
        <f t="shared" si="55"/>
        <v>5</v>
      </c>
      <c r="AO321">
        <f t="shared" si="56"/>
        <v>4</v>
      </c>
      <c r="AP321">
        <f t="shared" si="57"/>
        <v>7</v>
      </c>
      <c r="AQ321">
        <f t="shared" si="58"/>
        <v>5</v>
      </c>
      <c r="AR321">
        <f t="shared" si="59"/>
        <v>5</v>
      </c>
      <c r="AS321">
        <f t="shared" si="60"/>
        <v>0</v>
      </c>
      <c r="AT321">
        <f t="shared" si="61"/>
        <v>0</v>
      </c>
    </row>
    <row r="322" spans="33:46" x14ac:dyDescent="0.25">
      <c r="AG322" s="19" t="s">
        <v>260</v>
      </c>
      <c r="AH322">
        <f t="shared" si="50"/>
        <v>5</v>
      </c>
      <c r="AI322">
        <f t="shared" si="62"/>
        <v>4</v>
      </c>
      <c r="AJ322">
        <f t="shared" si="51"/>
        <v>3</v>
      </c>
      <c r="AK322">
        <f t="shared" si="52"/>
        <v>3</v>
      </c>
      <c r="AL322">
        <f t="shared" si="53"/>
        <v>5</v>
      </c>
      <c r="AM322">
        <f t="shared" si="54"/>
        <v>7</v>
      </c>
      <c r="AN322">
        <f t="shared" si="55"/>
        <v>6</v>
      </c>
      <c r="AO322">
        <f t="shared" si="56"/>
        <v>7</v>
      </c>
      <c r="AP322">
        <f t="shared" si="57"/>
        <v>7</v>
      </c>
      <c r="AQ322">
        <f t="shared" si="58"/>
        <v>7</v>
      </c>
      <c r="AR322">
        <f t="shared" si="59"/>
        <v>5</v>
      </c>
      <c r="AS322">
        <f t="shared" si="60"/>
        <v>0</v>
      </c>
      <c r="AT322">
        <f t="shared" si="61"/>
        <v>0</v>
      </c>
    </row>
    <row r="323" spans="33:46" x14ac:dyDescent="0.25">
      <c r="AG323" s="19" t="s">
        <v>102</v>
      </c>
      <c r="AH323">
        <f t="shared" si="50"/>
        <v>5</v>
      </c>
      <c r="AI323">
        <f t="shared" si="62"/>
        <v>4</v>
      </c>
      <c r="AJ323">
        <f t="shared" si="51"/>
        <v>1</v>
      </c>
      <c r="AK323">
        <f t="shared" si="52"/>
        <v>3</v>
      </c>
      <c r="AL323">
        <f t="shared" si="53"/>
        <v>6</v>
      </c>
      <c r="AM323">
        <f t="shared" si="54"/>
        <v>7</v>
      </c>
      <c r="AN323">
        <f t="shared" si="55"/>
        <v>6</v>
      </c>
      <c r="AO323">
        <f t="shared" si="56"/>
        <v>7</v>
      </c>
      <c r="AP323">
        <f t="shared" si="57"/>
        <v>7</v>
      </c>
      <c r="AQ323">
        <f t="shared" si="58"/>
        <v>6</v>
      </c>
      <c r="AR323">
        <f t="shared" si="59"/>
        <v>6</v>
      </c>
      <c r="AS323">
        <f t="shared" si="60"/>
        <v>0</v>
      </c>
      <c r="AT323">
        <f t="shared" si="61"/>
        <v>0</v>
      </c>
    </row>
    <row r="324" spans="33:46" x14ac:dyDescent="0.25">
      <c r="AG324" s="19" t="s">
        <v>103</v>
      </c>
      <c r="AH324">
        <f t="shared" si="50"/>
        <v>0</v>
      </c>
      <c r="AI324">
        <f t="shared" si="62"/>
        <v>0</v>
      </c>
      <c r="AJ324">
        <f t="shared" si="51"/>
        <v>0</v>
      </c>
      <c r="AK324">
        <f t="shared" si="52"/>
        <v>0</v>
      </c>
      <c r="AL324">
        <f t="shared" si="53"/>
        <v>0</v>
      </c>
      <c r="AM324">
        <f t="shared" si="54"/>
        <v>0</v>
      </c>
      <c r="AN324">
        <f t="shared" si="55"/>
        <v>0</v>
      </c>
      <c r="AO324">
        <f t="shared" si="56"/>
        <v>0</v>
      </c>
      <c r="AP324">
        <f t="shared" si="57"/>
        <v>0</v>
      </c>
      <c r="AQ324">
        <f t="shared" si="58"/>
        <v>0</v>
      </c>
      <c r="AR324">
        <f t="shared" si="59"/>
        <v>0</v>
      </c>
      <c r="AS324">
        <f t="shared" si="60"/>
        <v>0</v>
      </c>
      <c r="AT324">
        <f t="shared" si="61"/>
        <v>0</v>
      </c>
    </row>
    <row r="325" spans="33:46" x14ac:dyDescent="0.25">
      <c r="AG325" s="19" t="s">
        <v>104</v>
      </c>
      <c r="AH325">
        <f t="shared" si="50"/>
        <v>7</v>
      </c>
      <c r="AI325">
        <f t="shared" si="62"/>
        <v>7</v>
      </c>
      <c r="AJ325">
        <f t="shared" si="51"/>
        <v>5</v>
      </c>
      <c r="AK325">
        <f t="shared" si="52"/>
        <v>4</v>
      </c>
      <c r="AL325">
        <f t="shared" si="53"/>
        <v>7</v>
      </c>
      <c r="AM325">
        <f t="shared" si="54"/>
        <v>7</v>
      </c>
      <c r="AN325">
        <f t="shared" si="55"/>
        <v>7</v>
      </c>
      <c r="AO325">
        <f t="shared" si="56"/>
        <v>7</v>
      </c>
      <c r="AP325">
        <f t="shared" si="57"/>
        <v>7</v>
      </c>
      <c r="AQ325">
        <f t="shared" si="58"/>
        <v>7</v>
      </c>
      <c r="AR325">
        <f t="shared" si="59"/>
        <v>7</v>
      </c>
      <c r="AS325">
        <f t="shared" si="60"/>
        <v>0</v>
      </c>
      <c r="AT325">
        <f t="shared" si="61"/>
        <v>0</v>
      </c>
    </row>
    <row r="326" spans="33:46" x14ac:dyDescent="0.25">
      <c r="AG326" s="19" t="s">
        <v>105</v>
      </c>
      <c r="AH326">
        <f t="shared" si="50"/>
        <v>6</v>
      </c>
      <c r="AI326">
        <f t="shared" si="62"/>
        <v>5</v>
      </c>
      <c r="AJ326">
        <f t="shared" si="51"/>
        <v>3</v>
      </c>
      <c r="AK326">
        <f t="shared" si="52"/>
        <v>0</v>
      </c>
      <c r="AL326">
        <f t="shared" si="53"/>
        <v>1</v>
      </c>
      <c r="AM326">
        <f t="shared" si="54"/>
        <v>5</v>
      </c>
      <c r="AN326">
        <f t="shared" si="55"/>
        <v>6</v>
      </c>
      <c r="AO326">
        <f t="shared" si="56"/>
        <v>5</v>
      </c>
      <c r="AP326">
        <f t="shared" si="57"/>
        <v>5</v>
      </c>
      <c r="AQ326">
        <f t="shared" si="58"/>
        <v>6</v>
      </c>
      <c r="AR326">
        <f t="shared" si="59"/>
        <v>2</v>
      </c>
      <c r="AS326">
        <f t="shared" si="60"/>
        <v>0</v>
      </c>
      <c r="AT326">
        <f t="shared" si="61"/>
        <v>0</v>
      </c>
    </row>
    <row r="327" spans="33:46" x14ac:dyDescent="0.25">
      <c r="AG327" s="19" t="s">
        <v>106</v>
      </c>
      <c r="AH327">
        <f t="shared" si="50"/>
        <v>7</v>
      </c>
      <c r="AI327">
        <f t="shared" si="62"/>
        <v>7</v>
      </c>
      <c r="AJ327">
        <f t="shared" si="51"/>
        <v>5</v>
      </c>
      <c r="AK327">
        <f t="shared" si="52"/>
        <v>3</v>
      </c>
      <c r="AL327">
        <f t="shared" si="53"/>
        <v>5</v>
      </c>
      <c r="AM327">
        <f t="shared" si="54"/>
        <v>7</v>
      </c>
      <c r="AN327">
        <f t="shared" si="55"/>
        <v>3</v>
      </c>
      <c r="AO327">
        <f t="shared" si="56"/>
        <v>7</v>
      </c>
      <c r="AP327">
        <f t="shared" si="57"/>
        <v>4</v>
      </c>
      <c r="AQ327">
        <f t="shared" si="58"/>
        <v>7</v>
      </c>
      <c r="AR327">
        <f t="shared" si="59"/>
        <v>5</v>
      </c>
      <c r="AS327">
        <f t="shared" si="60"/>
        <v>0</v>
      </c>
      <c r="AT327">
        <f t="shared" si="61"/>
        <v>0</v>
      </c>
    </row>
    <row r="328" spans="33:46" x14ac:dyDescent="0.25">
      <c r="AG328" s="19" t="s">
        <v>107</v>
      </c>
      <c r="AH328">
        <f t="shared" si="50"/>
        <v>3</v>
      </c>
      <c r="AI328">
        <f t="shared" si="62"/>
        <v>2</v>
      </c>
      <c r="AJ328">
        <f t="shared" si="51"/>
        <v>1</v>
      </c>
      <c r="AK328">
        <f t="shared" si="52"/>
        <v>0</v>
      </c>
      <c r="AL328">
        <f t="shared" si="53"/>
        <v>1</v>
      </c>
      <c r="AM328">
        <f t="shared" si="54"/>
        <v>5</v>
      </c>
      <c r="AN328">
        <f t="shared" si="55"/>
        <v>1</v>
      </c>
      <c r="AO328">
        <f t="shared" si="56"/>
        <v>0</v>
      </c>
      <c r="AP328">
        <f t="shared" si="57"/>
        <v>3</v>
      </c>
      <c r="AQ328">
        <f t="shared" si="58"/>
        <v>2</v>
      </c>
      <c r="AR328">
        <f t="shared" si="59"/>
        <v>2</v>
      </c>
      <c r="AS328">
        <f t="shared" si="60"/>
        <v>0</v>
      </c>
      <c r="AT328">
        <f t="shared" si="61"/>
        <v>0</v>
      </c>
    </row>
    <row r="329" spans="33:46" x14ac:dyDescent="0.25">
      <c r="AG329" s="19" t="s">
        <v>108</v>
      </c>
      <c r="AH329">
        <f t="shared" si="50"/>
        <v>7</v>
      </c>
      <c r="AI329">
        <f t="shared" si="62"/>
        <v>4</v>
      </c>
      <c r="AJ329">
        <f t="shared" si="51"/>
        <v>5</v>
      </c>
      <c r="AK329">
        <f t="shared" si="52"/>
        <v>0</v>
      </c>
      <c r="AL329">
        <f t="shared" si="53"/>
        <v>4</v>
      </c>
      <c r="AM329">
        <f t="shared" si="54"/>
        <v>4</v>
      </c>
      <c r="AN329">
        <f t="shared" si="55"/>
        <v>7</v>
      </c>
      <c r="AO329">
        <f t="shared" si="56"/>
        <v>6</v>
      </c>
      <c r="AP329">
        <f t="shared" si="57"/>
        <v>6</v>
      </c>
      <c r="AQ329">
        <f t="shared" si="58"/>
        <v>5</v>
      </c>
      <c r="AR329">
        <f t="shared" si="59"/>
        <v>6</v>
      </c>
      <c r="AS329">
        <f t="shared" si="60"/>
        <v>0</v>
      </c>
      <c r="AT329">
        <f t="shared" si="61"/>
        <v>0</v>
      </c>
    </row>
    <row r="330" spans="33:46" x14ac:dyDescent="0.25">
      <c r="AG330" s="19" t="s">
        <v>109</v>
      </c>
      <c r="AH330">
        <f t="shared" si="50"/>
        <v>2</v>
      </c>
      <c r="AI330">
        <f t="shared" si="62"/>
        <v>0</v>
      </c>
      <c r="AJ330">
        <f t="shared" si="51"/>
        <v>0</v>
      </c>
      <c r="AK330">
        <f t="shared" si="52"/>
        <v>0</v>
      </c>
      <c r="AL330">
        <f t="shared" si="53"/>
        <v>0</v>
      </c>
      <c r="AM330">
        <f t="shared" si="54"/>
        <v>1</v>
      </c>
      <c r="AN330">
        <f t="shared" si="55"/>
        <v>0</v>
      </c>
      <c r="AO330">
        <f t="shared" si="56"/>
        <v>0</v>
      </c>
      <c r="AP330">
        <f t="shared" si="57"/>
        <v>0</v>
      </c>
      <c r="AQ330">
        <f t="shared" si="58"/>
        <v>0</v>
      </c>
      <c r="AR330">
        <f t="shared" si="59"/>
        <v>0</v>
      </c>
      <c r="AS330">
        <f t="shared" si="60"/>
        <v>0</v>
      </c>
      <c r="AT330">
        <f t="shared" si="61"/>
        <v>0</v>
      </c>
    </row>
    <row r="331" spans="33:46" x14ac:dyDescent="0.25">
      <c r="AG331" s="19" t="s">
        <v>110</v>
      </c>
      <c r="AH331">
        <f t="shared" si="50"/>
        <v>0</v>
      </c>
      <c r="AI331">
        <f t="shared" si="62"/>
        <v>0</v>
      </c>
      <c r="AJ331">
        <f t="shared" si="51"/>
        <v>0</v>
      </c>
      <c r="AK331">
        <f t="shared" si="52"/>
        <v>0</v>
      </c>
      <c r="AL331">
        <f t="shared" si="53"/>
        <v>0</v>
      </c>
      <c r="AM331">
        <f t="shared" si="54"/>
        <v>0</v>
      </c>
      <c r="AN331">
        <f t="shared" si="55"/>
        <v>0</v>
      </c>
      <c r="AO331">
        <f t="shared" si="56"/>
        <v>0</v>
      </c>
      <c r="AP331">
        <f t="shared" si="57"/>
        <v>3</v>
      </c>
      <c r="AQ331">
        <f t="shared" si="58"/>
        <v>4</v>
      </c>
      <c r="AR331">
        <f t="shared" si="59"/>
        <v>4</v>
      </c>
      <c r="AS331">
        <f t="shared" si="60"/>
        <v>0</v>
      </c>
      <c r="AT331">
        <f t="shared" si="61"/>
        <v>0</v>
      </c>
    </row>
    <row r="332" spans="33:46" x14ac:dyDescent="0.25">
      <c r="AG332" s="19" t="s">
        <v>111</v>
      </c>
      <c r="AH332">
        <f t="shared" si="50"/>
        <v>0</v>
      </c>
      <c r="AI332">
        <f t="shared" si="62"/>
        <v>0</v>
      </c>
      <c r="AJ332">
        <f t="shared" si="51"/>
        <v>0</v>
      </c>
      <c r="AK332">
        <f t="shared" si="52"/>
        <v>0</v>
      </c>
      <c r="AL332">
        <f t="shared" si="53"/>
        <v>0</v>
      </c>
      <c r="AM332">
        <f t="shared" si="54"/>
        <v>0</v>
      </c>
      <c r="AN332">
        <f t="shared" si="55"/>
        <v>0</v>
      </c>
      <c r="AO332">
        <f t="shared" si="56"/>
        <v>0</v>
      </c>
      <c r="AP332">
        <f t="shared" si="57"/>
        <v>0</v>
      </c>
      <c r="AQ332">
        <f t="shared" si="58"/>
        <v>0</v>
      </c>
      <c r="AR332">
        <f t="shared" si="59"/>
        <v>0</v>
      </c>
      <c r="AS332">
        <f t="shared" si="60"/>
        <v>0</v>
      </c>
      <c r="AT332">
        <f t="shared" si="61"/>
        <v>0</v>
      </c>
    </row>
    <row r="333" spans="33:46" x14ac:dyDescent="0.25">
      <c r="AG333" s="19" t="s">
        <v>112</v>
      </c>
      <c r="AH333">
        <f t="shared" si="50"/>
        <v>0</v>
      </c>
      <c r="AI333">
        <f t="shared" si="62"/>
        <v>0</v>
      </c>
      <c r="AJ333">
        <f t="shared" si="51"/>
        <v>1</v>
      </c>
      <c r="AK333">
        <f t="shared" si="52"/>
        <v>0</v>
      </c>
      <c r="AL333">
        <f t="shared" si="53"/>
        <v>0</v>
      </c>
      <c r="AM333">
        <f t="shared" si="54"/>
        <v>0</v>
      </c>
      <c r="AN333">
        <f t="shared" si="55"/>
        <v>0</v>
      </c>
      <c r="AO333">
        <f t="shared" si="56"/>
        <v>0</v>
      </c>
      <c r="AP333">
        <f t="shared" si="57"/>
        <v>0</v>
      </c>
      <c r="AQ333">
        <f t="shared" si="58"/>
        <v>0</v>
      </c>
      <c r="AR333">
        <f t="shared" si="59"/>
        <v>0</v>
      </c>
      <c r="AS333">
        <f t="shared" si="60"/>
        <v>0</v>
      </c>
      <c r="AT333">
        <f t="shared" si="61"/>
        <v>0</v>
      </c>
    </row>
    <row r="334" spans="33:46" x14ac:dyDescent="0.25">
      <c r="AG334" s="19" t="s">
        <v>113</v>
      </c>
      <c r="AH334">
        <f t="shared" si="50"/>
        <v>3</v>
      </c>
      <c r="AI334">
        <f t="shared" si="62"/>
        <v>3</v>
      </c>
      <c r="AJ334">
        <f t="shared" si="51"/>
        <v>1</v>
      </c>
      <c r="AK334">
        <f t="shared" si="52"/>
        <v>0</v>
      </c>
      <c r="AL334">
        <f t="shared" si="53"/>
        <v>0</v>
      </c>
      <c r="AM334">
        <f t="shared" si="54"/>
        <v>3</v>
      </c>
      <c r="AN334">
        <f t="shared" si="55"/>
        <v>1</v>
      </c>
      <c r="AO334">
        <f t="shared" si="56"/>
        <v>1</v>
      </c>
      <c r="AP334">
        <f t="shared" si="57"/>
        <v>4</v>
      </c>
      <c r="AQ334">
        <f t="shared" si="58"/>
        <v>4</v>
      </c>
      <c r="AR334">
        <f t="shared" si="59"/>
        <v>4</v>
      </c>
      <c r="AS334">
        <f t="shared" si="60"/>
        <v>0</v>
      </c>
      <c r="AT334">
        <f t="shared" si="61"/>
        <v>0</v>
      </c>
    </row>
    <row r="335" spans="33:46" x14ac:dyDescent="0.25">
      <c r="AG335" s="19" t="s">
        <v>114</v>
      </c>
      <c r="AH335">
        <f t="shared" si="50"/>
        <v>2</v>
      </c>
      <c r="AI335">
        <f>COUNTIF($AP51:$AV51,"&gt;=95%")</f>
        <v>2</v>
      </c>
      <c r="AJ335">
        <f t="shared" si="51"/>
        <v>1</v>
      </c>
      <c r="AK335">
        <f t="shared" si="52"/>
        <v>0</v>
      </c>
      <c r="AL335">
        <f t="shared" si="53"/>
        <v>0</v>
      </c>
      <c r="AM335">
        <f t="shared" si="54"/>
        <v>3</v>
      </c>
      <c r="AN335">
        <f t="shared" si="55"/>
        <v>0</v>
      </c>
      <c r="AO335">
        <f t="shared" si="56"/>
        <v>3</v>
      </c>
      <c r="AP335">
        <f t="shared" si="57"/>
        <v>2</v>
      </c>
      <c r="AQ335">
        <f t="shared" si="58"/>
        <v>1</v>
      </c>
      <c r="AR335">
        <f t="shared" si="59"/>
        <v>0</v>
      </c>
      <c r="AS335">
        <f t="shared" si="60"/>
        <v>0</v>
      </c>
      <c r="AT335">
        <f t="shared" si="61"/>
        <v>0</v>
      </c>
    </row>
    <row r="336" spans="33:46" x14ac:dyDescent="0.25">
      <c r="AG336" s="19" t="s">
        <v>115</v>
      </c>
      <c r="AH336">
        <f t="shared" si="50"/>
        <v>7</v>
      </c>
      <c r="AI336">
        <f t="shared" si="62"/>
        <v>6</v>
      </c>
      <c r="AJ336">
        <f t="shared" si="51"/>
        <v>2</v>
      </c>
      <c r="AK336">
        <f t="shared" si="52"/>
        <v>3</v>
      </c>
      <c r="AL336">
        <f t="shared" si="53"/>
        <v>5</v>
      </c>
      <c r="AM336">
        <f t="shared" si="54"/>
        <v>5</v>
      </c>
      <c r="AN336">
        <f t="shared" si="55"/>
        <v>6</v>
      </c>
      <c r="AO336">
        <f t="shared" si="56"/>
        <v>7</v>
      </c>
      <c r="AP336">
        <f t="shared" si="57"/>
        <v>7</v>
      </c>
      <c r="AQ336">
        <f t="shared" si="58"/>
        <v>5</v>
      </c>
      <c r="AR336">
        <f t="shared" si="59"/>
        <v>5</v>
      </c>
      <c r="AS336">
        <f t="shared" si="60"/>
        <v>0</v>
      </c>
      <c r="AT336">
        <f t="shared" si="61"/>
        <v>0</v>
      </c>
    </row>
    <row r="337" spans="33:46" x14ac:dyDescent="0.25">
      <c r="AG337" s="19" t="s">
        <v>116</v>
      </c>
      <c r="AH337">
        <f t="shared" si="50"/>
        <v>3</v>
      </c>
      <c r="AI337">
        <f t="shared" si="62"/>
        <v>3</v>
      </c>
      <c r="AJ337">
        <f t="shared" si="51"/>
        <v>2</v>
      </c>
      <c r="AK337">
        <f t="shared" si="52"/>
        <v>4</v>
      </c>
      <c r="AL337">
        <f t="shared" si="53"/>
        <v>7</v>
      </c>
      <c r="AM337">
        <f t="shared" si="54"/>
        <v>4</v>
      </c>
      <c r="AN337">
        <f t="shared" si="55"/>
        <v>6</v>
      </c>
      <c r="AO337">
        <f t="shared" si="56"/>
        <v>6</v>
      </c>
      <c r="AP337">
        <f t="shared" si="57"/>
        <v>7</v>
      </c>
      <c r="AQ337">
        <f t="shared" si="58"/>
        <v>6</v>
      </c>
      <c r="AR337">
        <f t="shared" si="59"/>
        <v>7</v>
      </c>
      <c r="AS337">
        <f t="shared" si="60"/>
        <v>0</v>
      </c>
      <c r="AT337">
        <f t="shared" si="61"/>
        <v>0</v>
      </c>
    </row>
    <row r="338" spans="33:46" x14ac:dyDescent="0.25">
      <c r="AG338" s="19" t="s">
        <v>117</v>
      </c>
      <c r="AH338">
        <f t="shared" si="50"/>
        <v>7</v>
      </c>
      <c r="AI338">
        <f t="shared" si="62"/>
        <v>5</v>
      </c>
      <c r="AJ338">
        <f t="shared" si="51"/>
        <v>3</v>
      </c>
      <c r="AK338">
        <f t="shared" si="52"/>
        <v>3</v>
      </c>
      <c r="AL338">
        <f t="shared" si="53"/>
        <v>7</v>
      </c>
      <c r="AM338">
        <f t="shared" si="54"/>
        <v>7</v>
      </c>
      <c r="AN338">
        <f t="shared" si="55"/>
        <v>7</v>
      </c>
      <c r="AO338">
        <f t="shared" si="56"/>
        <v>7</v>
      </c>
      <c r="AP338">
        <f t="shared" si="57"/>
        <v>7</v>
      </c>
      <c r="AQ338">
        <f t="shared" si="58"/>
        <v>7</v>
      </c>
      <c r="AR338">
        <f t="shared" si="59"/>
        <v>7</v>
      </c>
      <c r="AS338">
        <f t="shared" si="60"/>
        <v>0</v>
      </c>
      <c r="AT338">
        <f t="shared" si="61"/>
        <v>0</v>
      </c>
    </row>
    <row r="339" spans="33:46" x14ac:dyDescent="0.25">
      <c r="AG339" s="19" t="s">
        <v>118</v>
      </c>
      <c r="AH339">
        <f t="shared" si="50"/>
        <v>7</v>
      </c>
      <c r="AI339">
        <f t="shared" si="62"/>
        <v>7</v>
      </c>
      <c r="AJ339">
        <f t="shared" si="51"/>
        <v>5</v>
      </c>
      <c r="AK339">
        <f t="shared" si="52"/>
        <v>6</v>
      </c>
      <c r="AL339">
        <f t="shared" si="53"/>
        <v>7</v>
      </c>
      <c r="AM339">
        <f t="shared" si="54"/>
        <v>7</v>
      </c>
      <c r="AN339">
        <f t="shared" si="55"/>
        <v>7</v>
      </c>
      <c r="AO339">
        <f t="shared" si="56"/>
        <v>7</v>
      </c>
      <c r="AP339">
        <f t="shared" si="57"/>
        <v>7</v>
      </c>
      <c r="AQ339">
        <f t="shared" si="58"/>
        <v>7</v>
      </c>
      <c r="AR339">
        <f t="shared" si="59"/>
        <v>7</v>
      </c>
      <c r="AS339">
        <f t="shared" si="60"/>
        <v>0</v>
      </c>
      <c r="AT339">
        <f t="shared" si="61"/>
        <v>0</v>
      </c>
    </row>
    <row r="340" spans="33:46" x14ac:dyDescent="0.25">
      <c r="AG340" s="19" t="s">
        <v>119</v>
      </c>
      <c r="AH340">
        <f t="shared" si="50"/>
        <v>6</v>
      </c>
      <c r="AI340">
        <f t="shared" si="62"/>
        <v>5</v>
      </c>
      <c r="AJ340">
        <f t="shared" si="51"/>
        <v>4</v>
      </c>
      <c r="AK340">
        <f t="shared" si="52"/>
        <v>1</v>
      </c>
      <c r="AL340">
        <f t="shared" si="53"/>
        <v>1</v>
      </c>
      <c r="AM340">
        <f t="shared" si="54"/>
        <v>5</v>
      </c>
      <c r="AN340">
        <f t="shared" si="55"/>
        <v>5</v>
      </c>
      <c r="AO340">
        <f t="shared" si="56"/>
        <v>7</v>
      </c>
      <c r="AP340">
        <f t="shared" si="57"/>
        <v>7</v>
      </c>
      <c r="AQ340">
        <f t="shared" si="58"/>
        <v>6</v>
      </c>
      <c r="AR340">
        <f t="shared" si="59"/>
        <v>6</v>
      </c>
      <c r="AS340">
        <f t="shared" si="60"/>
        <v>0</v>
      </c>
      <c r="AT340">
        <f t="shared" si="61"/>
        <v>0</v>
      </c>
    </row>
    <row r="341" spans="33:46" x14ac:dyDescent="0.25">
      <c r="AG341" s="19" t="s">
        <v>120</v>
      </c>
      <c r="AH341">
        <f t="shared" si="50"/>
        <v>7</v>
      </c>
      <c r="AI341">
        <f t="shared" si="62"/>
        <v>7</v>
      </c>
      <c r="AJ341">
        <f t="shared" si="51"/>
        <v>6</v>
      </c>
      <c r="AK341">
        <f t="shared" si="52"/>
        <v>5</v>
      </c>
      <c r="AL341">
        <f t="shared" si="53"/>
        <v>7</v>
      </c>
      <c r="AM341">
        <f t="shared" si="54"/>
        <v>7</v>
      </c>
      <c r="AN341">
        <f t="shared" si="55"/>
        <v>7</v>
      </c>
      <c r="AO341">
        <f t="shared" si="56"/>
        <v>7</v>
      </c>
      <c r="AP341">
        <f t="shared" si="57"/>
        <v>7</v>
      </c>
      <c r="AQ341">
        <f t="shared" si="58"/>
        <v>7</v>
      </c>
      <c r="AR341">
        <f t="shared" si="59"/>
        <v>7</v>
      </c>
      <c r="AS341">
        <f t="shared" si="60"/>
        <v>0</v>
      </c>
      <c r="AT341">
        <f t="shared" si="61"/>
        <v>0</v>
      </c>
    </row>
    <row r="342" spans="33:46" x14ac:dyDescent="0.25">
      <c r="AG342" s="19" t="s">
        <v>121</v>
      </c>
      <c r="AH342">
        <f t="shared" si="50"/>
        <v>6</v>
      </c>
      <c r="AI342">
        <f t="shared" si="62"/>
        <v>6</v>
      </c>
      <c r="AJ342">
        <f t="shared" si="51"/>
        <v>4</v>
      </c>
      <c r="AK342">
        <f t="shared" si="52"/>
        <v>1</v>
      </c>
      <c r="AL342">
        <f t="shared" si="53"/>
        <v>5</v>
      </c>
      <c r="AM342">
        <f t="shared" si="54"/>
        <v>7</v>
      </c>
      <c r="AN342">
        <f t="shared" si="55"/>
        <v>7</v>
      </c>
      <c r="AO342">
        <f t="shared" si="56"/>
        <v>7</v>
      </c>
      <c r="AP342">
        <f t="shared" si="57"/>
        <v>7</v>
      </c>
      <c r="AQ342">
        <f t="shared" si="58"/>
        <v>7</v>
      </c>
      <c r="AR342">
        <f t="shared" si="59"/>
        <v>7</v>
      </c>
      <c r="AS342">
        <f t="shared" si="60"/>
        <v>0</v>
      </c>
      <c r="AT342">
        <f t="shared" si="61"/>
        <v>0</v>
      </c>
    </row>
    <row r="343" spans="33:46" x14ac:dyDescent="0.25">
      <c r="AG343" s="19" t="s">
        <v>122</v>
      </c>
      <c r="AH343">
        <f t="shared" si="50"/>
        <v>6</v>
      </c>
      <c r="AI343">
        <f t="shared" si="62"/>
        <v>6</v>
      </c>
      <c r="AJ343">
        <f t="shared" si="51"/>
        <v>2</v>
      </c>
      <c r="AK343">
        <f t="shared" si="52"/>
        <v>2</v>
      </c>
      <c r="AL343">
        <f t="shared" si="53"/>
        <v>7</v>
      </c>
      <c r="AM343">
        <f t="shared" si="54"/>
        <v>7</v>
      </c>
      <c r="AN343">
        <f t="shared" si="55"/>
        <v>6</v>
      </c>
      <c r="AO343">
        <f t="shared" si="56"/>
        <v>6</v>
      </c>
      <c r="AP343">
        <f t="shared" si="57"/>
        <v>7</v>
      </c>
      <c r="AQ343">
        <f t="shared" si="58"/>
        <v>6</v>
      </c>
      <c r="AR343">
        <f t="shared" si="59"/>
        <v>7</v>
      </c>
      <c r="AS343">
        <f t="shared" si="60"/>
        <v>0</v>
      </c>
      <c r="AT343">
        <f t="shared" si="61"/>
        <v>0</v>
      </c>
    </row>
    <row r="344" spans="33:46" x14ac:dyDescent="0.25">
      <c r="AG344" s="19" t="s">
        <v>261</v>
      </c>
      <c r="AH344">
        <f t="shared" si="50"/>
        <v>7</v>
      </c>
      <c r="AI344">
        <f t="shared" si="62"/>
        <v>7</v>
      </c>
      <c r="AJ344">
        <f t="shared" si="51"/>
        <v>7</v>
      </c>
      <c r="AK344">
        <f t="shared" si="52"/>
        <v>7</v>
      </c>
      <c r="AL344">
        <f t="shared" si="53"/>
        <v>7</v>
      </c>
      <c r="AM344">
        <f t="shared" si="54"/>
        <v>7</v>
      </c>
      <c r="AN344">
        <f t="shared" si="55"/>
        <v>7</v>
      </c>
      <c r="AO344">
        <f t="shared" si="56"/>
        <v>7</v>
      </c>
      <c r="AP344">
        <f t="shared" si="57"/>
        <v>7</v>
      </c>
      <c r="AQ344">
        <f t="shared" si="58"/>
        <v>7</v>
      </c>
      <c r="AR344">
        <f t="shared" si="59"/>
        <v>7</v>
      </c>
      <c r="AS344">
        <f t="shared" si="60"/>
        <v>0</v>
      </c>
      <c r="AT344">
        <f t="shared" si="61"/>
        <v>0</v>
      </c>
    </row>
    <row r="345" spans="33:46" x14ac:dyDescent="0.25">
      <c r="AG345" s="19" t="s">
        <v>123</v>
      </c>
      <c r="AH345">
        <f t="shared" si="50"/>
        <v>4</v>
      </c>
      <c r="AI345">
        <f t="shared" si="62"/>
        <v>3</v>
      </c>
      <c r="AJ345">
        <f t="shared" si="51"/>
        <v>0</v>
      </c>
      <c r="AK345">
        <f t="shared" si="52"/>
        <v>0</v>
      </c>
      <c r="AL345">
        <f t="shared" si="53"/>
        <v>5</v>
      </c>
      <c r="AM345">
        <f t="shared" si="54"/>
        <v>2</v>
      </c>
      <c r="AN345">
        <f t="shared" si="55"/>
        <v>3</v>
      </c>
      <c r="AO345">
        <f t="shared" si="56"/>
        <v>0</v>
      </c>
      <c r="AP345">
        <f t="shared" si="57"/>
        <v>0</v>
      </c>
      <c r="AQ345">
        <f t="shared" si="58"/>
        <v>5</v>
      </c>
      <c r="AR345">
        <f t="shared" si="59"/>
        <v>3</v>
      </c>
      <c r="AS345">
        <f t="shared" si="60"/>
        <v>0</v>
      </c>
      <c r="AT345">
        <f t="shared" si="61"/>
        <v>0</v>
      </c>
    </row>
    <row r="346" spans="33:46" x14ac:dyDescent="0.25">
      <c r="AG346" s="19" t="s">
        <v>124</v>
      </c>
      <c r="AH346">
        <f t="shared" si="50"/>
        <v>4</v>
      </c>
      <c r="AI346">
        <f t="shared" si="62"/>
        <v>6</v>
      </c>
      <c r="AJ346">
        <f t="shared" si="51"/>
        <v>0</v>
      </c>
      <c r="AK346">
        <f t="shared" si="52"/>
        <v>1</v>
      </c>
      <c r="AL346">
        <f t="shared" si="53"/>
        <v>3</v>
      </c>
      <c r="AM346">
        <f t="shared" si="54"/>
        <v>3</v>
      </c>
      <c r="AN346">
        <f t="shared" si="55"/>
        <v>1</v>
      </c>
      <c r="AO346">
        <f t="shared" si="56"/>
        <v>6</v>
      </c>
      <c r="AP346">
        <f t="shared" si="57"/>
        <v>5</v>
      </c>
      <c r="AQ346">
        <f t="shared" si="58"/>
        <v>5</v>
      </c>
      <c r="AR346">
        <f t="shared" si="59"/>
        <v>4</v>
      </c>
      <c r="AS346">
        <f t="shared" si="60"/>
        <v>0</v>
      </c>
      <c r="AT346">
        <f t="shared" si="61"/>
        <v>0</v>
      </c>
    </row>
    <row r="347" spans="33:46" x14ac:dyDescent="0.25">
      <c r="AG347" s="19" t="s">
        <v>125</v>
      </c>
      <c r="AH347">
        <f t="shared" si="50"/>
        <v>0</v>
      </c>
      <c r="AI347">
        <f t="shared" si="62"/>
        <v>0</v>
      </c>
      <c r="AJ347">
        <f t="shared" si="51"/>
        <v>0</v>
      </c>
      <c r="AK347">
        <f t="shared" si="52"/>
        <v>0</v>
      </c>
      <c r="AL347">
        <f t="shared" si="53"/>
        <v>0</v>
      </c>
      <c r="AM347">
        <f t="shared" si="54"/>
        <v>0</v>
      </c>
      <c r="AN347">
        <f t="shared" si="55"/>
        <v>1</v>
      </c>
      <c r="AO347">
        <f t="shared" si="56"/>
        <v>0</v>
      </c>
      <c r="AP347">
        <f t="shared" si="57"/>
        <v>1</v>
      </c>
      <c r="AQ347">
        <f t="shared" si="58"/>
        <v>2</v>
      </c>
      <c r="AR347">
        <f t="shared" si="59"/>
        <v>0</v>
      </c>
      <c r="AS347">
        <f t="shared" si="60"/>
        <v>0</v>
      </c>
      <c r="AT347">
        <f t="shared" si="61"/>
        <v>0</v>
      </c>
    </row>
    <row r="348" spans="33:46" x14ac:dyDescent="0.25">
      <c r="AG348" s="19" t="s">
        <v>126</v>
      </c>
      <c r="AH348">
        <f t="shared" si="50"/>
        <v>7</v>
      </c>
      <c r="AI348">
        <f t="shared" si="62"/>
        <v>7</v>
      </c>
      <c r="AJ348">
        <f t="shared" si="51"/>
        <v>7</v>
      </c>
      <c r="AK348">
        <f t="shared" si="52"/>
        <v>6</v>
      </c>
      <c r="AL348">
        <f t="shared" si="53"/>
        <v>7</v>
      </c>
      <c r="AM348">
        <f t="shared" si="54"/>
        <v>7</v>
      </c>
      <c r="AN348">
        <f t="shared" si="55"/>
        <v>7</v>
      </c>
      <c r="AO348">
        <f t="shared" si="56"/>
        <v>7</v>
      </c>
      <c r="AP348">
        <f t="shared" si="57"/>
        <v>7</v>
      </c>
      <c r="AQ348">
        <f t="shared" si="58"/>
        <v>7</v>
      </c>
      <c r="AR348">
        <f t="shared" si="59"/>
        <v>7</v>
      </c>
      <c r="AS348">
        <f t="shared" si="60"/>
        <v>0</v>
      </c>
      <c r="AT348">
        <f t="shared" si="61"/>
        <v>0</v>
      </c>
    </row>
    <row r="349" spans="33:46" x14ac:dyDescent="0.25">
      <c r="AG349" s="19" t="s">
        <v>127</v>
      </c>
      <c r="AH349">
        <f t="shared" si="50"/>
        <v>3</v>
      </c>
      <c r="AI349">
        <f t="shared" si="62"/>
        <v>2</v>
      </c>
      <c r="AJ349">
        <f t="shared" si="51"/>
        <v>2</v>
      </c>
      <c r="AK349">
        <f t="shared" si="52"/>
        <v>3</v>
      </c>
      <c r="AL349">
        <f t="shared" si="53"/>
        <v>7</v>
      </c>
      <c r="AM349">
        <f t="shared" si="54"/>
        <v>7</v>
      </c>
      <c r="AN349">
        <f t="shared" si="55"/>
        <v>6</v>
      </c>
      <c r="AO349">
        <f t="shared" si="56"/>
        <v>4</v>
      </c>
      <c r="AP349">
        <f t="shared" si="57"/>
        <v>2</v>
      </c>
      <c r="AQ349">
        <f t="shared" si="58"/>
        <v>3</v>
      </c>
      <c r="AR349">
        <f t="shared" si="59"/>
        <v>6</v>
      </c>
      <c r="AS349">
        <f t="shared" si="60"/>
        <v>0</v>
      </c>
      <c r="AT349">
        <f t="shared" si="61"/>
        <v>0</v>
      </c>
    </row>
    <row r="350" spans="33:46" x14ac:dyDescent="0.25">
      <c r="AG350" s="19" t="s">
        <v>128</v>
      </c>
      <c r="AH350">
        <f t="shared" si="50"/>
        <v>7</v>
      </c>
      <c r="AI350">
        <f t="shared" si="62"/>
        <v>7</v>
      </c>
      <c r="AJ350">
        <f t="shared" si="51"/>
        <v>2</v>
      </c>
      <c r="AK350">
        <f t="shared" si="52"/>
        <v>0</v>
      </c>
      <c r="AL350">
        <f t="shared" si="53"/>
        <v>6</v>
      </c>
      <c r="AM350">
        <f t="shared" si="54"/>
        <v>4</v>
      </c>
      <c r="AN350">
        <f t="shared" si="55"/>
        <v>5</v>
      </c>
      <c r="AO350">
        <f t="shared" si="56"/>
        <v>6</v>
      </c>
      <c r="AP350">
        <f t="shared" si="57"/>
        <v>6</v>
      </c>
      <c r="AQ350">
        <f t="shared" si="58"/>
        <v>7</v>
      </c>
      <c r="AR350">
        <f t="shared" si="59"/>
        <v>2</v>
      </c>
      <c r="AS350">
        <f t="shared" si="60"/>
        <v>0</v>
      </c>
      <c r="AT350">
        <f t="shared" si="61"/>
        <v>0</v>
      </c>
    </row>
    <row r="351" spans="33:46" x14ac:dyDescent="0.25">
      <c r="AG351" s="19" t="s">
        <v>129</v>
      </c>
      <c r="AH351">
        <f t="shared" si="50"/>
        <v>7</v>
      </c>
      <c r="AI351">
        <f t="shared" si="62"/>
        <v>6</v>
      </c>
      <c r="AJ351">
        <f t="shared" si="51"/>
        <v>4</v>
      </c>
      <c r="AK351">
        <f t="shared" si="52"/>
        <v>5</v>
      </c>
      <c r="AL351">
        <f t="shared" si="53"/>
        <v>6</v>
      </c>
      <c r="AM351">
        <f t="shared" si="54"/>
        <v>7</v>
      </c>
      <c r="AN351">
        <f t="shared" si="55"/>
        <v>6</v>
      </c>
      <c r="AO351">
        <f t="shared" si="56"/>
        <v>6</v>
      </c>
      <c r="AP351">
        <f t="shared" si="57"/>
        <v>7</v>
      </c>
      <c r="AQ351">
        <f t="shared" si="58"/>
        <v>7</v>
      </c>
      <c r="AR351">
        <f t="shared" si="59"/>
        <v>5</v>
      </c>
      <c r="AS351">
        <f t="shared" si="60"/>
        <v>0</v>
      </c>
      <c r="AT351">
        <f t="shared" si="61"/>
        <v>0</v>
      </c>
    </row>
    <row r="352" spans="33:46" x14ac:dyDescent="0.25">
      <c r="AG352" s="19" t="s">
        <v>130</v>
      </c>
      <c r="AH352">
        <f t="shared" si="50"/>
        <v>2</v>
      </c>
      <c r="AI352">
        <f t="shared" si="62"/>
        <v>0</v>
      </c>
      <c r="AJ352">
        <f t="shared" si="51"/>
        <v>2</v>
      </c>
      <c r="AK352">
        <f t="shared" si="52"/>
        <v>0</v>
      </c>
      <c r="AL352">
        <f t="shared" si="53"/>
        <v>1</v>
      </c>
      <c r="AM352">
        <f t="shared" si="54"/>
        <v>3</v>
      </c>
      <c r="AN352">
        <f t="shared" si="55"/>
        <v>4</v>
      </c>
      <c r="AO352">
        <f t="shared" si="56"/>
        <v>4</v>
      </c>
      <c r="AP352">
        <f t="shared" si="57"/>
        <v>2</v>
      </c>
      <c r="AQ352">
        <f t="shared" si="58"/>
        <v>2</v>
      </c>
      <c r="AR352">
        <f t="shared" si="59"/>
        <v>3</v>
      </c>
      <c r="AS352">
        <f t="shared" si="60"/>
        <v>0</v>
      </c>
      <c r="AT352">
        <f t="shared" si="61"/>
        <v>0</v>
      </c>
    </row>
    <row r="353" spans="33:46" x14ac:dyDescent="0.25">
      <c r="AG353" s="19" t="s">
        <v>131</v>
      </c>
      <c r="AH353">
        <f t="shared" si="50"/>
        <v>0</v>
      </c>
      <c r="AI353">
        <f t="shared" si="62"/>
        <v>0</v>
      </c>
      <c r="AJ353">
        <f t="shared" si="51"/>
        <v>0</v>
      </c>
      <c r="AK353">
        <f t="shared" si="52"/>
        <v>0</v>
      </c>
      <c r="AL353">
        <f t="shared" si="53"/>
        <v>0</v>
      </c>
      <c r="AM353">
        <f t="shared" si="54"/>
        <v>0</v>
      </c>
      <c r="AN353">
        <f t="shared" si="55"/>
        <v>0</v>
      </c>
      <c r="AO353">
        <f t="shared" si="56"/>
        <v>0</v>
      </c>
      <c r="AP353">
        <f t="shared" si="57"/>
        <v>0</v>
      </c>
      <c r="AQ353">
        <f t="shared" si="58"/>
        <v>0</v>
      </c>
      <c r="AR353">
        <f t="shared" si="59"/>
        <v>0</v>
      </c>
      <c r="AS353">
        <f t="shared" si="60"/>
        <v>0</v>
      </c>
      <c r="AT353">
        <f t="shared" si="61"/>
        <v>0</v>
      </c>
    </row>
    <row r="354" spans="33:46" x14ac:dyDescent="0.25">
      <c r="AG354" s="19" t="s">
        <v>132</v>
      </c>
      <c r="AH354">
        <f>COUNTIF($AH70:$AN70,"&gt;=95%")</f>
        <v>7</v>
      </c>
      <c r="AI354">
        <f>COUNTIF($AP70:$AV70,"&gt;=95%")</f>
        <v>5</v>
      </c>
      <c r="AJ354">
        <f t="shared" si="51"/>
        <v>3</v>
      </c>
      <c r="AK354">
        <f t="shared" si="52"/>
        <v>0</v>
      </c>
      <c r="AL354">
        <f t="shared" si="53"/>
        <v>4</v>
      </c>
      <c r="AM354">
        <f t="shared" si="54"/>
        <v>7</v>
      </c>
      <c r="AN354">
        <f t="shared" si="55"/>
        <v>7</v>
      </c>
      <c r="AO354">
        <f t="shared" si="56"/>
        <v>7</v>
      </c>
      <c r="AP354">
        <f t="shared" si="57"/>
        <v>7</v>
      </c>
      <c r="AQ354">
        <f t="shared" si="58"/>
        <v>7</v>
      </c>
      <c r="AR354">
        <f t="shared" si="59"/>
        <v>7</v>
      </c>
      <c r="AS354">
        <f t="shared" si="60"/>
        <v>0</v>
      </c>
      <c r="AT354">
        <f t="shared" si="61"/>
        <v>0</v>
      </c>
    </row>
    <row r="355" spans="33:46" x14ac:dyDescent="0.25">
      <c r="AG355" s="19" t="s">
        <v>133</v>
      </c>
      <c r="AH355">
        <f t="shared" si="50"/>
        <v>1</v>
      </c>
      <c r="AI355">
        <f t="shared" si="62"/>
        <v>2</v>
      </c>
      <c r="AJ355">
        <f t="shared" si="51"/>
        <v>1</v>
      </c>
      <c r="AK355">
        <f t="shared" si="52"/>
        <v>1</v>
      </c>
      <c r="AL355">
        <f t="shared" si="53"/>
        <v>0</v>
      </c>
      <c r="AM355">
        <f t="shared" si="54"/>
        <v>3</v>
      </c>
      <c r="AN355">
        <f t="shared" si="55"/>
        <v>1</v>
      </c>
      <c r="AO355">
        <f t="shared" si="56"/>
        <v>1</v>
      </c>
      <c r="AP355">
        <f t="shared" si="57"/>
        <v>4</v>
      </c>
      <c r="AQ355">
        <f t="shared" si="58"/>
        <v>4</v>
      </c>
      <c r="AR355">
        <f t="shared" si="59"/>
        <v>1</v>
      </c>
      <c r="AS355">
        <f t="shared" si="60"/>
        <v>0</v>
      </c>
      <c r="AT355">
        <f t="shared" si="61"/>
        <v>0</v>
      </c>
    </row>
    <row r="356" spans="33:46" x14ac:dyDescent="0.25">
      <c r="AG356" s="19" t="s">
        <v>134</v>
      </c>
      <c r="AH356">
        <f t="shared" si="50"/>
        <v>6</v>
      </c>
      <c r="AI356">
        <f t="shared" si="62"/>
        <v>6</v>
      </c>
      <c r="AJ356">
        <f t="shared" si="51"/>
        <v>3</v>
      </c>
      <c r="AK356">
        <f t="shared" si="52"/>
        <v>1</v>
      </c>
      <c r="AL356">
        <f t="shared" si="53"/>
        <v>4</v>
      </c>
      <c r="AM356">
        <f t="shared" si="54"/>
        <v>6</v>
      </c>
      <c r="AN356">
        <f t="shared" si="55"/>
        <v>6</v>
      </c>
      <c r="AO356">
        <f t="shared" si="56"/>
        <v>7</v>
      </c>
      <c r="AP356">
        <f t="shared" si="57"/>
        <v>7</v>
      </c>
      <c r="AQ356">
        <f t="shared" si="58"/>
        <v>7</v>
      </c>
      <c r="AR356">
        <f t="shared" si="59"/>
        <v>6</v>
      </c>
      <c r="AS356">
        <f t="shared" si="60"/>
        <v>0</v>
      </c>
      <c r="AT356">
        <f t="shared" si="61"/>
        <v>0</v>
      </c>
    </row>
    <row r="357" spans="33:46" x14ac:dyDescent="0.25">
      <c r="AG357" s="19" t="s">
        <v>135</v>
      </c>
      <c r="AH357">
        <f t="shared" ref="AH357:AH420" si="63">COUNTIF($AH73:$AN73,"&gt;=95%")</f>
        <v>0</v>
      </c>
      <c r="AI357">
        <f t="shared" ref="AI357:AI420" si="64">COUNTIF($AP73:$AV73,"&gt;=95%")</f>
        <v>0</v>
      </c>
      <c r="AJ357">
        <f t="shared" ref="AJ357:AJ420" si="65">COUNTIF($AX73:$BD73,"&gt;=95%")</f>
        <v>0</v>
      </c>
      <c r="AK357">
        <f t="shared" ref="AK357:AK420" si="66">COUNTIF($BF73:$BL73,"&gt;=95%")</f>
        <v>0</v>
      </c>
      <c r="AL357">
        <f t="shared" ref="AL357:AL420" si="67">COUNTIF($BN73:$BT73,"&gt;=95%")</f>
        <v>0</v>
      </c>
      <c r="AM357">
        <f t="shared" ref="AM357:AM420" si="68">COUNTIF($BV73:$CB73,"&gt;=95%")</f>
        <v>1</v>
      </c>
      <c r="AN357">
        <f t="shared" ref="AN357:AN420" si="69">COUNTIF($CD73:$CJ73,"&gt;=95%")</f>
        <v>1</v>
      </c>
      <c r="AO357">
        <f t="shared" ref="AO357:AO420" si="70">COUNTIF($CL73:$CR73,"&gt;=95%")</f>
        <v>1</v>
      </c>
      <c r="AP357">
        <f t="shared" ref="AP357:AP420" si="71">COUNTIF($CT73:$CZ73,"&gt;=95%")</f>
        <v>0</v>
      </c>
      <c r="AQ357">
        <f t="shared" ref="AQ357:AQ420" si="72">COUNTIF($DB73:$DH73,"&gt;=95%")</f>
        <v>2</v>
      </c>
      <c r="AR357">
        <f t="shared" ref="AR357:AR420" si="73">COUNTIF($DJ73:$DP73,"&gt;=95%")</f>
        <v>0</v>
      </c>
      <c r="AS357">
        <f t="shared" ref="AS357:AS420" si="74">COUNTIF($DR73:$DX73,"&gt;=95%")</f>
        <v>0</v>
      </c>
      <c r="AT357">
        <f t="shared" ref="AT357:AT420" si="75">COUNTIF($DZ73:$EF73,"&gt;=95%")</f>
        <v>0</v>
      </c>
    </row>
    <row r="358" spans="33:46" x14ac:dyDescent="0.25">
      <c r="AG358" s="19" t="s">
        <v>136</v>
      </c>
      <c r="AH358">
        <f t="shared" si="63"/>
        <v>3</v>
      </c>
      <c r="AI358">
        <f t="shared" si="64"/>
        <v>3</v>
      </c>
      <c r="AJ358">
        <f t="shared" si="65"/>
        <v>1</v>
      </c>
      <c r="AK358">
        <f t="shared" si="66"/>
        <v>4</v>
      </c>
      <c r="AL358">
        <f t="shared" si="67"/>
        <v>4</v>
      </c>
      <c r="AM358">
        <f t="shared" si="68"/>
        <v>3</v>
      </c>
      <c r="AN358">
        <f t="shared" si="69"/>
        <v>2</v>
      </c>
      <c r="AO358">
        <f t="shared" si="70"/>
        <v>5</v>
      </c>
      <c r="AP358">
        <f t="shared" si="71"/>
        <v>3</v>
      </c>
      <c r="AQ358">
        <f t="shared" si="72"/>
        <v>7</v>
      </c>
      <c r="AR358">
        <f t="shared" si="73"/>
        <v>3</v>
      </c>
      <c r="AS358">
        <f t="shared" si="74"/>
        <v>0</v>
      </c>
      <c r="AT358">
        <f t="shared" si="75"/>
        <v>0</v>
      </c>
    </row>
    <row r="359" spans="33:46" x14ac:dyDescent="0.25">
      <c r="AG359" s="19" t="s">
        <v>137</v>
      </c>
      <c r="AH359">
        <f t="shared" si="63"/>
        <v>7</v>
      </c>
      <c r="AI359">
        <f t="shared" si="64"/>
        <v>7</v>
      </c>
      <c r="AJ359">
        <f t="shared" si="65"/>
        <v>7</v>
      </c>
      <c r="AK359">
        <f t="shared" si="66"/>
        <v>6</v>
      </c>
      <c r="AL359">
        <f t="shared" si="67"/>
        <v>7</v>
      </c>
      <c r="AM359">
        <f t="shared" si="68"/>
        <v>7</v>
      </c>
      <c r="AN359">
        <f t="shared" si="69"/>
        <v>7</v>
      </c>
      <c r="AO359">
        <f t="shared" si="70"/>
        <v>7</v>
      </c>
      <c r="AP359">
        <f t="shared" si="71"/>
        <v>7</v>
      </c>
      <c r="AQ359">
        <f t="shared" si="72"/>
        <v>7</v>
      </c>
      <c r="AR359">
        <f t="shared" si="73"/>
        <v>7</v>
      </c>
      <c r="AS359">
        <f t="shared" si="74"/>
        <v>0</v>
      </c>
      <c r="AT359">
        <f t="shared" si="75"/>
        <v>0</v>
      </c>
    </row>
    <row r="360" spans="33:46" x14ac:dyDescent="0.25">
      <c r="AG360" s="19" t="s">
        <v>138</v>
      </c>
      <c r="AH360">
        <f t="shared" si="63"/>
        <v>2</v>
      </c>
      <c r="AI360">
        <f t="shared" si="64"/>
        <v>0</v>
      </c>
      <c r="AJ360">
        <f t="shared" si="65"/>
        <v>0</v>
      </c>
      <c r="AK360">
        <f t="shared" si="66"/>
        <v>0</v>
      </c>
      <c r="AL360">
        <f t="shared" si="67"/>
        <v>2</v>
      </c>
      <c r="AM360">
        <f t="shared" si="68"/>
        <v>1</v>
      </c>
      <c r="AN360">
        <f t="shared" si="69"/>
        <v>1</v>
      </c>
      <c r="AO360">
        <f t="shared" si="70"/>
        <v>0</v>
      </c>
      <c r="AP360">
        <f t="shared" si="71"/>
        <v>0</v>
      </c>
      <c r="AQ360">
        <f t="shared" si="72"/>
        <v>0</v>
      </c>
      <c r="AR360">
        <f t="shared" si="73"/>
        <v>1</v>
      </c>
      <c r="AS360">
        <f t="shared" si="74"/>
        <v>0</v>
      </c>
      <c r="AT360">
        <f t="shared" si="75"/>
        <v>0</v>
      </c>
    </row>
    <row r="361" spans="33:46" x14ac:dyDescent="0.25">
      <c r="AG361" s="19" t="s">
        <v>139</v>
      </c>
      <c r="AH361">
        <f t="shared" si="63"/>
        <v>6</v>
      </c>
      <c r="AI361">
        <f t="shared" si="64"/>
        <v>4</v>
      </c>
      <c r="AJ361">
        <f t="shared" si="65"/>
        <v>3</v>
      </c>
      <c r="AK361">
        <f t="shared" si="66"/>
        <v>1</v>
      </c>
      <c r="AL361">
        <f t="shared" si="67"/>
        <v>1</v>
      </c>
      <c r="AM361">
        <f t="shared" si="68"/>
        <v>3</v>
      </c>
      <c r="AN361">
        <f t="shared" si="69"/>
        <v>1</v>
      </c>
      <c r="AO361">
        <f t="shared" si="70"/>
        <v>3</v>
      </c>
      <c r="AP361">
        <f t="shared" si="71"/>
        <v>5</v>
      </c>
      <c r="AQ361">
        <f t="shared" si="72"/>
        <v>6</v>
      </c>
      <c r="AR361">
        <f t="shared" si="73"/>
        <v>5</v>
      </c>
      <c r="AS361">
        <f t="shared" si="74"/>
        <v>0</v>
      </c>
      <c r="AT361">
        <f t="shared" si="75"/>
        <v>0</v>
      </c>
    </row>
    <row r="362" spans="33:46" x14ac:dyDescent="0.25">
      <c r="AG362" s="19" t="s">
        <v>140</v>
      </c>
      <c r="AH362">
        <f t="shared" si="63"/>
        <v>0</v>
      </c>
      <c r="AI362">
        <f t="shared" si="64"/>
        <v>0</v>
      </c>
      <c r="AJ362">
        <f t="shared" si="65"/>
        <v>0</v>
      </c>
      <c r="AK362">
        <f t="shared" si="66"/>
        <v>0</v>
      </c>
      <c r="AL362">
        <f t="shared" si="67"/>
        <v>0</v>
      </c>
      <c r="AM362">
        <f t="shared" si="68"/>
        <v>0</v>
      </c>
      <c r="AN362">
        <f t="shared" si="69"/>
        <v>0</v>
      </c>
      <c r="AO362">
        <f t="shared" si="70"/>
        <v>0</v>
      </c>
      <c r="AP362">
        <f t="shared" si="71"/>
        <v>0</v>
      </c>
      <c r="AQ362">
        <f t="shared" si="72"/>
        <v>0</v>
      </c>
      <c r="AR362">
        <f t="shared" si="73"/>
        <v>0</v>
      </c>
      <c r="AS362">
        <f t="shared" si="74"/>
        <v>0</v>
      </c>
      <c r="AT362">
        <f t="shared" si="75"/>
        <v>0</v>
      </c>
    </row>
    <row r="363" spans="33:46" x14ac:dyDescent="0.25">
      <c r="AG363" s="19" t="s">
        <v>141</v>
      </c>
      <c r="AH363">
        <f t="shared" si="63"/>
        <v>1</v>
      </c>
      <c r="AI363">
        <f t="shared" si="64"/>
        <v>0</v>
      </c>
      <c r="AJ363">
        <f t="shared" si="65"/>
        <v>2</v>
      </c>
      <c r="AK363">
        <f t="shared" si="66"/>
        <v>0</v>
      </c>
      <c r="AL363">
        <f t="shared" si="67"/>
        <v>0</v>
      </c>
      <c r="AM363">
        <f t="shared" si="68"/>
        <v>2</v>
      </c>
      <c r="AN363">
        <f t="shared" si="69"/>
        <v>0</v>
      </c>
      <c r="AO363">
        <f t="shared" si="70"/>
        <v>0</v>
      </c>
      <c r="AP363">
        <f t="shared" si="71"/>
        <v>1</v>
      </c>
      <c r="AQ363">
        <f t="shared" si="72"/>
        <v>0</v>
      </c>
      <c r="AR363">
        <f t="shared" si="73"/>
        <v>0</v>
      </c>
      <c r="AS363">
        <f t="shared" si="74"/>
        <v>0</v>
      </c>
      <c r="AT363">
        <f t="shared" si="75"/>
        <v>0</v>
      </c>
    </row>
    <row r="364" spans="33:46" x14ac:dyDescent="0.25">
      <c r="AG364" s="19" t="s">
        <v>142</v>
      </c>
      <c r="AH364">
        <f t="shared" si="63"/>
        <v>6</v>
      </c>
      <c r="AI364">
        <f t="shared" si="64"/>
        <v>4</v>
      </c>
      <c r="AJ364">
        <f t="shared" si="65"/>
        <v>4</v>
      </c>
      <c r="AK364">
        <f t="shared" si="66"/>
        <v>0</v>
      </c>
      <c r="AL364">
        <f t="shared" si="67"/>
        <v>0</v>
      </c>
      <c r="AM364">
        <f t="shared" si="68"/>
        <v>4</v>
      </c>
      <c r="AN364">
        <f t="shared" si="69"/>
        <v>4</v>
      </c>
      <c r="AO364">
        <f t="shared" si="70"/>
        <v>3</v>
      </c>
      <c r="AP364">
        <f t="shared" si="71"/>
        <v>6</v>
      </c>
      <c r="AQ364">
        <f t="shared" si="72"/>
        <v>7</v>
      </c>
      <c r="AR364">
        <f t="shared" si="73"/>
        <v>7</v>
      </c>
      <c r="AS364">
        <f t="shared" si="74"/>
        <v>0</v>
      </c>
      <c r="AT364">
        <f t="shared" si="75"/>
        <v>0</v>
      </c>
    </row>
    <row r="365" spans="33:46" x14ac:dyDescent="0.25">
      <c r="AG365" s="19" t="s">
        <v>143</v>
      </c>
      <c r="AH365">
        <f t="shared" si="63"/>
        <v>0</v>
      </c>
      <c r="AI365">
        <f t="shared" si="64"/>
        <v>0</v>
      </c>
      <c r="AJ365">
        <f t="shared" si="65"/>
        <v>0</v>
      </c>
      <c r="AK365">
        <f t="shared" si="66"/>
        <v>0</v>
      </c>
      <c r="AL365">
        <f t="shared" si="67"/>
        <v>0</v>
      </c>
      <c r="AM365">
        <f t="shared" si="68"/>
        <v>0</v>
      </c>
      <c r="AN365">
        <f t="shared" si="69"/>
        <v>0</v>
      </c>
      <c r="AO365">
        <f t="shared" si="70"/>
        <v>0</v>
      </c>
      <c r="AP365">
        <f t="shared" si="71"/>
        <v>0</v>
      </c>
      <c r="AQ365">
        <f t="shared" si="72"/>
        <v>0</v>
      </c>
      <c r="AR365">
        <f t="shared" si="73"/>
        <v>0</v>
      </c>
      <c r="AS365">
        <f t="shared" si="74"/>
        <v>0</v>
      </c>
      <c r="AT365">
        <f t="shared" si="75"/>
        <v>0</v>
      </c>
    </row>
    <row r="366" spans="33:46" x14ac:dyDescent="0.25">
      <c r="AG366" s="19" t="s">
        <v>144</v>
      </c>
      <c r="AH366">
        <f t="shared" si="63"/>
        <v>4</v>
      </c>
      <c r="AI366">
        <f t="shared" si="64"/>
        <v>5</v>
      </c>
      <c r="AJ366">
        <f t="shared" si="65"/>
        <v>2</v>
      </c>
      <c r="AK366">
        <f t="shared" si="66"/>
        <v>0</v>
      </c>
      <c r="AL366">
        <f t="shared" si="67"/>
        <v>0</v>
      </c>
      <c r="AM366">
        <f t="shared" si="68"/>
        <v>2</v>
      </c>
      <c r="AN366">
        <f t="shared" si="69"/>
        <v>3</v>
      </c>
      <c r="AO366">
        <f t="shared" si="70"/>
        <v>5</v>
      </c>
      <c r="AP366">
        <f t="shared" si="71"/>
        <v>5</v>
      </c>
      <c r="AQ366">
        <f t="shared" si="72"/>
        <v>7</v>
      </c>
      <c r="AR366">
        <f t="shared" si="73"/>
        <v>2</v>
      </c>
      <c r="AS366">
        <f t="shared" si="74"/>
        <v>0</v>
      </c>
      <c r="AT366">
        <f t="shared" si="75"/>
        <v>0</v>
      </c>
    </row>
    <row r="367" spans="33:46" x14ac:dyDescent="0.25">
      <c r="AG367" s="19" t="s">
        <v>145</v>
      </c>
      <c r="AH367">
        <f t="shared" si="63"/>
        <v>6</v>
      </c>
      <c r="AI367">
        <f t="shared" si="64"/>
        <v>3</v>
      </c>
      <c r="AJ367">
        <f t="shared" si="65"/>
        <v>4</v>
      </c>
      <c r="AK367">
        <f t="shared" si="66"/>
        <v>1</v>
      </c>
      <c r="AL367">
        <f t="shared" si="67"/>
        <v>7</v>
      </c>
      <c r="AM367">
        <f t="shared" si="68"/>
        <v>7</v>
      </c>
      <c r="AN367">
        <f t="shared" si="69"/>
        <v>7</v>
      </c>
      <c r="AO367">
        <f t="shared" si="70"/>
        <v>7</v>
      </c>
      <c r="AP367">
        <f t="shared" si="71"/>
        <v>7</v>
      </c>
      <c r="AQ367">
        <f t="shared" si="72"/>
        <v>7</v>
      </c>
      <c r="AR367">
        <f t="shared" si="73"/>
        <v>7</v>
      </c>
      <c r="AS367">
        <f t="shared" si="74"/>
        <v>0</v>
      </c>
      <c r="AT367">
        <f t="shared" si="75"/>
        <v>0</v>
      </c>
    </row>
    <row r="368" spans="33:46" x14ac:dyDescent="0.25">
      <c r="AG368" s="19" t="s">
        <v>146</v>
      </c>
      <c r="AH368">
        <f t="shared" si="63"/>
        <v>6</v>
      </c>
      <c r="AI368">
        <f t="shared" si="64"/>
        <v>5</v>
      </c>
      <c r="AJ368">
        <f t="shared" si="65"/>
        <v>0</v>
      </c>
      <c r="AK368">
        <f t="shared" si="66"/>
        <v>0</v>
      </c>
      <c r="AL368">
        <f t="shared" si="67"/>
        <v>0</v>
      </c>
      <c r="AM368">
        <f t="shared" si="68"/>
        <v>4</v>
      </c>
      <c r="AN368">
        <f t="shared" si="69"/>
        <v>3</v>
      </c>
      <c r="AO368">
        <f t="shared" si="70"/>
        <v>3</v>
      </c>
      <c r="AP368">
        <f t="shared" si="71"/>
        <v>4</v>
      </c>
      <c r="AQ368">
        <f t="shared" si="72"/>
        <v>4</v>
      </c>
      <c r="AR368">
        <f t="shared" si="73"/>
        <v>6</v>
      </c>
      <c r="AS368">
        <f t="shared" si="74"/>
        <v>0</v>
      </c>
      <c r="AT368">
        <f t="shared" si="75"/>
        <v>0</v>
      </c>
    </row>
    <row r="369" spans="33:46" x14ac:dyDescent="0.25">
      <c r="AG369" s="19" t="s">
        <v>147</v>
      </c>
      <c r="AH369">
        <f t="shared" si="63"/>
        <v>0</v>
      </c>
      <c r="AI369">
        <f t="shared" si="64"/>
        <v>0</v>
      </c>
      <c r="AJ369">
        <f t="shared" si="65"/>
        <v>0</v>
      </c>
      <c r="AK369">
        <f t="shared" si="66"/>
        <v>0</v>
      </c>
      <c r="AL369">
        <f t="shared" si="67"/>
        <v>0</v>
      </c>
      <c r="AM369">
        <f t="shared" si="68"/>
        <v>0</v>
      </c>
      <c r="AN369">
        <f t="shared" si="69"/>
        <v>0</v>
      </c>
      <c r="AO369">
        <f t="shared" si="70"/>
        <v>0</v>
      </c>
      <c r="AP369">
        <f t="shared" si="71"/>
        <v>0</v>
      </c>
      <c r="AQ369">
        <f t="shared" si="72"/>
        <v>0</v>
      </c>
      <c r="AR369">
        <f t="shared" si="73"/>
        <v>0</v>
      </c>
      <c r="AS369">
        <f t="shared" si="74"/>
        <v>0</v>
      </c>
      <c r="AT369">
        <f t="shared" si="75"/>
        <v>0</v>
      </c>
    </row>
    <row r="370" spans="33:46" x14ac:dyDescent="0.25">
      <c r="AG370" s="19" t="s">
        <v>148</v>
      </c>
      <c r="AH370">
        <f t="shared" si="63"/>
        <v>0</v>
      </c>
      <c r="AI370">
        <f t="shared" si="64"/>
        <v>0</v>
      </c>
      <c r="AJ370">
        <f t="shared" si="65"/>
        <v>0</v>
      </c>
      <c r="AK370">
        <f t="shared" si="66"/>
        <v>0</v>
      </c>
      <c r="AL370">
        <f t="shared" si="67"/>
        <v>0</v>
      </c>
      <c r="AM370">
        <f t="shared" si="68"/>
        <v>1</v>
      </c>
      <c r="AN370">
        <f t="shared" si="69"/>
        <v>0</v>
      </c>
      <c r="AO370">
        <f t="shared" si="70"/>
        <v>0</v>
      </c>
      <c r="AP370">
        <f t="shared" si="71"/>
        <v>0</v>
      </c>
      <c r="AQ370">
        <f t="shared" si="72"/>
        <v>0</v>
      </c>
      <c r="AR370">
        <f t="shared" si="73"/>
        <v>0</v>
      </c>
      <c r="AS370">
        <f t="shared" si="74"/>
        <v>0</v>
      </c>
      <c r="AT370">
        <f t="shared" si="75"/>
        <v>0</v>
      </c>
    </row>
    <row r="371" spans="33:46" x14ac:dyDescent="0.25">
      <c r="AG371" s="19" t="s">
        <v>149</v>
      </c>
      <c r="AH371">
        <f t="shared" si="63"/>
        <v>6</v>
      </c>
      <c r="AI371">
        <f t="shared" si="64"/>
        <v>5</v>
      </c>
      <c r="AJ371">
        <f t="shared" si="65"/>
        <v>4</v>
      </c>
      <c r="AK371">
        <f t="shared" si="66"/>
        <v>1</v>
      </c>
      <c r="AL371">
        <f t="shared" si="67"/>
        <v>2</v>
      </c>
      <c r="AM371">
        <f t="shared" si="68"/>
        <v>7</v>
      </c>
      <c r="AN371">
        <f t="shared" si="69"/>
        <v>7</v>
      </c>
      <c r="AO371">
        <f t="shared" si="70"/>
        <v>6</v>
      </c>
      <c r="AP371">
        <f t="shared" si="71"/>
        <v>7</v>
      </c>
      <c r="AQ371">
        <f t="shared" si="72"/>
        <v>7</v>
      </c>
      <c r="AR371">
        <f t="shared" si="73"/>
        <v>7</v>
      </c>
      <c r="AS371">
        <f t="shared" si="74"/>
        <v>0</v>
      </c>
      <c r="AT371">
        <f t="shared" si="75"/>
        <v>0</v>
      </c>
    </row>
    <row r="372" spans="33:46" x14ac:dyDescent="0.25">
      <c r="AG372" s="19" t="s">
        <v>150</v>
      </c>
      <c r="AH372">
        <f t="shared" si="63"/>
        <v>7</v>
      </c>
      <c r="AI372">
        <f t="shared" si="64"/>
        <v>1</v>
      </c>
      <c r="AJ372">
        <f t="shared" si="65"/>
        <v>2</v>
      </c>
      <c r="AK372">
        <f t="shared" si="66"/>
        <v>0</v>
      </c>
      <c r="AL372">
        <f t="shared" si="67"/>
        <v>3</v>
      </c>
      <c r="AM372">
        <f t="shared" si="68"/>
        <v>5</v>
      </c>
      <c r="AN372">
        <f t="shared" si="69"/>
        <v>6</v>
      </c>
      <c r="AO372">
        <f t="shared" si="70"/>
        <v>6</v>
      </c>
      <c r="AP372">
        <f t="shared" si="71"/>
        <v>7</v>
      </c>
      <c r="AQ372">
        <f t="shared" si="72"/>
        <v>3</v>
      </c>
      <c r="AR372">
        <f t="shared" si="73"/>
        <v>0</v>
      </c>
      <c r="AS372">
        <f t="shared" si="74"/>
        <v>0</v>
      </c>
      <c r="AT372">
        <f t="shared" si="75"/>
        <v>0</v>
      </c>
    </row>
    <row r="373" spans="33:46" x14ac:dyDescent="0.25">
      <c r="AG373" s="19" t="s">
        <v>151</v>
      </c>
      <c r="AH373">
        <f t="shared" si="63"/>
        <v>7</v>
      </c>
      <c r="AI373">
        <f t="shared" si="64"/>
        <v>7</v>
      </c>
      <c r="AJ373">
        <f t="shared" si="65"/>
        <v>4</v>
      </c>
      <c r="AK373">
        <f t="shared" si="66"/>
        <v>1</v>
      </c>
      <c r="AL373">
        <f t="shared" si="67"/>
        <v>7</v>
      </c>
      <c r="AM373">
        <f t="shared" si="68"/>
        <v>7</v>
      </c>
      <c r="AN373">
        <f t="shared" si="69"/>
        <v>4</v>
      </c>
      <c r="AO373">
        <f t="shared" si="70"/>
        <v>6</v>
      </c>
      <c r="AP373">
        <f t="shared" si="71"/>
        <v>5</v>
      </c>
      <c r="AQ373">
        <f t="shared" si="72"/>
        <v>3</v>
      </c>
      <c r="AR373">
        <f t="shared" si="73"/>
        <v>4</v>
      </c>
      <c r="AS373">
        <f t="shared" si="74"/>
        <v>0</v>
      </c>
      <c r="AT373">
        <f t="shared" si="75"/>
        <v>0</v>
      </c>
    </row>
    <row r="374" spans="33:46" x14ac:dyDescent="0.25">
      <c r="AG374" s="19" t="s">
        <v>152</v>
      </c>
      <c r="AH374">
        <f t="shared" si="63"/>
        <v>5</v>
      </c>
      <c r="AI374">
        <f t="shared" si="64"/>
        <v>4</v>
      </c>
      <c r="AJ374">
        <f t="shared" si="65"/>
        <v>0</v>
      </c>
      <c r="AK374">
        <f t="shared" si="66"/>
        <v>0</v>
      </c>
      <c r="AL374">
        <f t="shared" si="67"/>
        <v>1</v>
      </c>
      <c r="AM374">
        <f t="shared" si="68"/>
        <v>1</v>
      </c>
      <c r="AN374">
        <f t="shared" si="69"/>
        <v>3</v>
      </c>
      <c r="AO374">
        <f t="shared" si="70"/>
        <v>5</v>
      </c>
      <c r="AP374">
        <f t="shared" si="71"/>
        <v>5</v>
      </c>
      <c r="AQ374">
        <f t="shared" si="72"/>
        <v>6</v>
      </c>
      <c r="AR374">
        <f t="shared" si="73"/>
        <v>3</v>
      </c>
      <c r="AS374">
        <f t="shared" si="74"/>
        <v>0</v>
      </c>
      <c r="AT374">
        <f t="shared" si="75"/>
        <v>0</v>
      </c>
    </row>
    <row r="375" spans="33:46" x14ac:dyDescent="0.25">
      <c r="AG375" s="19" t="s">
        <v>153</v>
      </c>
      <c r="AH375">
        <f t="shared" si="63"/>
        <v>4</v>
      </c>
      <c r="AI375">
        <f t="shared" si="64"/>
        <v>1</v>
      </c>
      <c r="AJ375">
        <f t="shared" si="65"/>
        <v>0</v>
      </c>
      <c r="AK375">
        <f t="shared" si="66"/>
        <v>0</v>
      </c>
      <c r="AL375">
        <f t="shared" si="67"/>
        <v>1</v>
      </c>
      <c r="AM375">
        <f t="shared" si="68"/>
        <v>1</v>
      </c>
      <c r="AN375">
        <f t="shared" si="69"/>
        <v>3</v>
      </c>
      <c r="AO375">
        <f t="shared" si="70"/>
        <v>1</v>
      </c>
      <c r="AP375">
        <f t="shared" si="71"/>
        <v>5</v>
      </c>
      <c r="AQ375">
        <f t="shared" si="72"/>
        <v>3</v>
      </c>
      <c r="AR375">
        <f t="shared" si="73"/>
        <v>4</v>
      </c>
      <c r="AS375">
        <f t="shared" si="74"/>
        <v>0</v>
      </c>
      <c r="AT375">
        <f t="shared" si="75"/>
        <v>0</v>
      </c>
    </row>
    <row r="376" spans="33:46" x14ac:dyDescent="0.25">
      <c r="AG376" s="19" t="s">
        <v>154</v>
      </c>
      <c r="AH376">
        <f t="shared" si="63"/>
        <v>6</v>
      </c>
      <c r="AI376">
        <f t="shared" si="64"/>
        <v>0</v>
      </c>
      <c r="AJ376">
        <f t="shared" si="65"/>
        <v>0</v>
      </c>
      <c r="AK376">
        <f t="shared" si="66"/>
        <v>1</v>
      </c>
      <c r="AL376">
        <f t="shared" si="67"/>
        <v>6</v>
      </c>
      <c r="AM376">
        <f t="shared" si="68"/>
        <v>6</v>
      </c>
      <c r="AN376">
        <f t="shared" si="69"/>
        <v>4</v>
      </c>
      <c r="AO376">
        <f t="shared" si="70"/>
        <v>6</v>
      </c>
      <c r="AP376">
        <f t="shared" si="71"/>
        <v>7</v>
      </c>
      <c r="AQ376">
        <f t="shared" si="72"/>
        <v>7</v>
      </c>
      <c r="AR376">
        <f t="shared" si="73"/>
        <v>3</v>
      </c>
      <c r="AS376">
        <f t="shared" si="74"/>
        <v>0</v>
      </c>
      <c r="AT376">
        <f t="shared" si="75"/>
        <v>0</v>
      </c>
    </row>
    <row r="377" spans="33:46" x14ac:dyDescent="0.25">
      <c r="AG377" s="19" t="s">
        <v>155</v>
      </c>
      <c r="AH377">
        <f t="shared" si="63"/>
        <v>6</v>
      </c>
      <c r="AI377">
        <f t="shared" si="64"/>
        <v>4</v>
      </c>
      <c r="AJ377">
        <f t="shared" si="65"/>
        <v>0</v>
      </c>
      <c r="AK377">
        <f t="shared" si="66"/>
        <v>0</v>
      </c>
      <c r="AL377">
        <f t="shared" si="67"/>
        <v>4</v>
      </c>
      <c r="AM377">
        <f t="shared" si="68"/>
        <v>5</v>
      </c>
      <c r="AN377">
        <f t="shared" si="69"/>
        <v>4</v>
      </c>
      <c r="AO377">
        <f t="shared" si="70"/>
        <v>5</v>
      </c>
      <c r="AP377">
        <f t="shared" si="71"/>
        <v>4</v>
      </c>
      <c r="AQ377">
        <f t="shared" si="72"/>
        <v>1</v>
      </c>
      <c r="AR377">
        <f t="shared" si="73"/>
        <v>3</v>
      </c>
      <c r="AS377">
        <f t="shared" si="74"/>
        <v>0</v>
      </c>
      <c r="AT377">
        <f t="shared" si="75"/>
        <v>0</v>
      </c>
    </row>
    <row r="378" spans="33:46" x14ac:dyDescent="0.25">
      <c r="AG378" s="19" t="s">
        <v>156</v>
      </c>
      <c r="AH378">
        <f t="shared" si="63"/>
        <v>0</v>
      </c>
      <c r="AI378">
        <f t="shared" si="64"/>
        <v>0</v>
      </c>
      <c r="AJ378">
        <f t="shared" si="65"/>
        <v>0</v>
      </c>
      <c r="AK378">
        <f t="shared" si="66"/>
        <v>0</v>
      </c>
      <c r="AL378">
        <f t="shared" si="67"/>
        <v>0</v>
      </c>
      <c r="AM378">
        <f t="shared" si="68"/>
        <v>0</v>
      </c>
      <c r="AN378">
        <f t="shared" si="69"/>
        <v>0</v>
      </c>
      <c r="AO378">
        <f t="shared" si="70"/>
        <v>1</v>
      </c>
      <c r="AP378">
        <f t="shared" si="71"/>
        <v>0</v>
      </c>
      <c r="AQ378">
        <f t="shared" si="72"/>
        <v>0</v>
      </c>
      <c r="AR378">
        <f t="shared" si="73"/>
        <v>0</v>
      </c>
      <c r="AS378">
        <f t="shared" si="74"/>
        <v>0</v>
      </c>
      <c r="AT378">
        <f t="shared" si="75"/>
        <v>0</v>
      </c>
    </row>
    <row r="379" spans="33:46" x14ac:dyDescent="0.25">
      <c r="AG379" s="19" t="s">
        <v>157</v>
      </c>
      <c r="AH379">
        <f t="shared" si="63"/>
        <v>4</v>
      </c>
      <c r="AI379">
        <f t="shared" si="64"/>
        <v>6</v>
      </c>
      <c r="AJ379">
        <f t="shared" si="65"/>
        <v>4</v>
      </c>
      <c r="AK379">
        <f t="shared" si="66"/>
        <v>1</v>
      </c>
      <c r="AL379">
        <f t="shared" si="67"/>
        <v>5</v>
      </c>
      <c r="AM379">
        <f t="shared" si="68"/>
        <v>5</v>
      </c>
      <c r="AN379">
        <f t="shared" si="69"/>
        <v>5</v>
      </c>
      <c r="AO379">
        <f t="shared" si="70"/>
        <v>3</v>
      </c>
      <c r="AP379">
        <f t="shared" si="71"/>
        <v>5</v>
      </c>
      <c r="AQ379">
        <f t="shared" si="72"/>
        <v>5</v>
      </c>
      <c r="AR379">
        <f t="shared" si="73"/>
        <v>5</v>
      </c>
      <c r="AS379">
        <f t="shared" si="74"/>
        <v>0</v>
      </c>
      <c r="AT379">
        <f t="shared" si="75"/>
        <v>0</v>
      </c>
    </row>
    <row r="380" spans="33:46" x14ac:dyDescent="0.25">
      <c r="AG380" s="19" t="s">
        <v>158</v>
      </c>
      <c r="AH380">
        <f t="shared" si="63"/>
        <v>1</v>
      </c>
      <c r="AI380">
        <f t="shared" si="64"/>
        <v>2</v>
      </c>
      <c r="AJ380">
        <f t="shared" si="65"/>
        <v>0</v>
      </c>
      <c r="AK380">
        <f t="shared" si="66"/>
        <v>0</v>
      </c>
      <c r="AL380">
        <f t="shared" si="67"/>
        <v>0</v>
      </c>
      <c r="AM380">
        <f t="shared" si="68"/>
        <v>1</v>
      </c>
      <c r="AN380">
        <f t="shared" si="69"/>
        <v>3</v>
      </c>
      <c r="AO380">
        <f t="shared" si="70"/>
        <v>1</v>
      </c>
      <c r="AP380">
        <f t="shared" si="71"/>
        <v>5</v>
      </c>
      <c r="AQ380">
        <f t="shared" si="72"/>
        <v>5</v>
      </c>
      <c r="AR380">
        <f t="shared" si="73"/>
        <v>4</v>
      </c>
      <c r="AS380">
        <f t="shared" si="74"/>
        <v>0</v>
      </c>
      <c r="AT380">
        <f t="shared" si="75"/>
        <v>0</v>
      </c>
    </row>
    <row r="381" spans="33:46" x14ac:dyDescent="0.25">
      <c r="AG381" s="19" t="s">
        <v>159</v>
      </c>
      <c r="AH381">
        <f t="shared" si="63"/>
        <v>1</v>
      </c>
      <c r="AI381">
        <f t="shared" si="64"/>
        <v>0</v>
      </c>
      <c r="AJ381">
        <f t="shared" si="65"/>
        <v>0</v>
      </c>
      <c r="AK381">
        <f t="shared" si="66"/>
        <v>0</v>
      </c>
      <c r="AL381">
        <f t="shared" si="67"/>
        <v>0</v>
      </c>
      <c r="AM381">
        <f t="shared" si="68"/>
        <v>1</v>
      </c>
      <c r="AN381">
        <f t="shared" si="69"/>
        <v>0</v>
      </c>
      <c r="AO381">
        <f t="shared" si="70"/>
        <v>1</v>
      </c>
      <c r="AP381">
        <f t="shared" si="71"/>
        <v>1</v>
      </c>
      <c r="AQ381">
        <f t="shared" si="72"/>
        <v>1</v>
      </c>
      <c r="AR381">
        <f t="shared" si="73"/>
        <v>4</v>
      </c>
      <c r="AS381">
        <f t="shared" si="74"/>
        <v>0</v>
      </c>
      <c r="AT381">
        <f t="shared" si="75"/>
        <v>0</v>
      </c>
    </row>
    <row r="382" spans="33:46" x14ac:dyDescent="0.25">
      <c r="AG382" s="19" t="s">
        <v>160</v>
      </c>
      <c r="AH382">
        <f t="shared" si="63"/>
        <v>1</v>
      </c>
      <c r="AI382">
        <f t="shared" si="64"/>
        <v>0</v>
      </c>
      <c r="AJ382">
        <f t="shared" si="65"/>
        <v>0</v>
      </c>
      <c r="AK382">
        <f t="shared" si="66"/>
        <v>0</v>
      </c>
      <c r="AL382">
        <f t="shared" si="67"/>
        <v>1</v>
      </c>
      <c r="AM382">
        <f t="shared" si="68"/>
        <v>2</v>
      </c>
      <c r="AN382">
        <f t="shared" si="69"/>
        <v>3</v>
      </c>
      <c r="AO382">
        <f t="shared" si="70"/>
        <v>1</v>
      </c>
      <c r="AP382">
        <f t="shared" si="71"/>
        <v>4</v>
      </c>
      <c r="AQ382">
        <f t="shared" si="72"/>
        <v>4</v>
      </c>
      <c r="AR382">
        <f t="shared" si="73"/>
        <v>3</v>
      </c>
      <c r="AS382">
        <f t="shared" si="74"/>
        <v>0</v>
      </c>
      <c r="AT382">
        <f t="shared" si="75"/>
        <v>0</v>
      </c>
    </row>
    <row r="383" spans="33:46" x14ac:dyDescent="0.25">
      <c r="AG383" s="19" t="s">
        <v>161</v>
      </c>
      <c r="AH383">
        <f t="shared" si="63"/>
        <v>0</v>
      </c>
      <c r="AI383">
        <f t="shared" si="64"/>
        <v>2</v>
      </c>
      <c r="AJ383">
        <f t="shared" si="65"/>
        <v>1</v>
      </c>
      <c r="AK383">
        <f t="shared" si="66"/>
        <v>1</v>
      </c>
      <c r="AL383">
        <f t="shared" si="67"/>
        <v>4</v>
      </c>
      <c r="AM383">
        <f t="shared" si="68"/>
        <v>3</v>
      </c>
      <c r="AN383">
        <f t="shared" si="69"/>
        <v>2</v>
      </c>
      <c r="AO383">
        <f t="shared" si="70"/>
        <v>2</v>
      </c>
      <c r="AP383">
        <f t="shared" si="71"/>
        <v>2</v>
      </c>
      <c r="AQ383">
        <f t="shared" si="72"/>
        <v>3</v>
      </c>
      <c r="AR383">
        <f t="shared" si="73"/>
        <v>1</v>
      </c>
      <c r="AS383">
        <f t="shared" si="74"/>
        <v>0</v>
      </c>
      <c r="AT383">
        <f t="shared" si="75"/>
        <v>0</v>
      </c>
    </row>
    <row r="384" spans="33:46" x14ac:dyDescent="0.25">
      <c r="AG384" s="19" t="s">
        <v>162</v>
      </c>
      <c r="AH384">
        <f t="shared" si="63"/>
        <v>4</v>
      </c>
      <c r="AI384">
        <f t="shared" si="64"/>
        <v>5</v>
      </c>
      <c r="AJ384">
        <f t="shared" si="65"/>
        <v>2</v>
      </c>
      <c r="AK384">
        <f t="shared" si="66"/>
        <v>2</v>
      </c>
      <c r="AL384">
        <f t="shared" si="67"/>
        <v>3</v>
      </c>
      <c r="AM384">
        <f t="shared" si="68"/>
        <v>5</v>
      </c>
      <c r="AN384">
        <f t="shared" si="69"/>
        <v>5</v>
      </c>
      <c r="AO384">
        <f t="shared" si="70"/>
        <v>7</v>
      </c>
      <c r="AP384">
        <f t="shared" si="71"/>
        <v>4</v>
      </c>
      <c r="AQ384">
        <f t="shared" si="72"/>
        <v>5</v>
      </c>
      <c r="AR384">
        <f t="shared" si="73"/>
        <v>5</v>
      </c>
      <c r="AS384">
        <f t="shared" si="74"/>
        <v>0</v>
      </c>
      <c r="AT384">
        <f t="shared" si="75"/>
        <v>0</v>
      </c>
    </row>
    <row r="385" spans="33:46" x14ac:dyDescent="0.25">
      <c r="AG385" s="19" t="s">
        <v>163</v>
      </c>
      <c r="AH385">
        <f t="shared" si="63"/>
        <v>3</v>
      </c>
      <c r="AI385">
        <f t="shared" si="64"/>
        <v>6</v>
      </c>
      <c r="AJ385">
        <f t="shared" si="65"/>
        <v>1</v>
      </c>
      <c r="AK385">
        <f t="shared" si="66"/>
        <v>1</v>
      </c>
      <c r="AL385">
        <f t="shared" si="67"/>
        <v>3</v>
      </c>
      <c r="AM385">
        <f t="shared" si="68"/>
        <v>2</v>
      </c>
      <c r="AN385">
        <f t="shared" si="69"/>
        <v>5</v>
      </c>
      <c r="AO385">
        <f t="shared" si="70"/>
        <v>6</v>
      </c>
      <c r="AP385">
        <f t="shared" si="71"/>
        <v>4</v>
      </c>
      <c r="AQ385">
        <f t="shared" si="72"/>
        <v>6</v>
      </c>
      <c r="AR385">
        <f t="shared" si="73"/>
        <v>2</v>
      </c>
      <c r="AS385">
        <f t="shared" si="74"/>
        <v>0</v>
      </c>
      <c r="AT385">
        <f t="shared" si="75"/>
        <v>0</v>
      </c>
    </row>
    <row r="386" spans="33:46" x14ac:dyDescent="0.25">
      <c r="AG386" s="19" t="s">
        <v>164</v>
      </c>
      <c r="AH386">
        <f t="shared" si="63"/>
        <v>3</v>
      </c>
      <c r="AI386">
        <f t="shared" si="64"/>
        <v>2</v>
      </c>
      <c r="AJ386">
        <f t="shared" si="65"/>
        <v>5</v>
      </c>
      <c r="AK386">
        <f t="shared" si="66"/>
        <v>3</v>
      </c>
      <c r="AL386">
        <f t="shared" si="67"/>
        <v>4</v>
      </c>
      <c r="AM386">
        <f t="shared" si="68"/>
        <v>5</v>
      </c>
      <c r="AN386">
        <f t="shared" si="69"/>
        <v>7</v>
      </c>
      <c r="AO386">
        <f t="shared" si="70"/>
        <v>2</v>
      </c>
      <c r="AP386">
        <f t="shared" si="71"/>
        <v>5</v>
      </c>
      <c r="AQ386">
        <f t="shared" si="72"/>
        <v>5</v>
      </c>
      <c r="AR386">
        <f t="shared" si="73"/>
        <v>3</v>
      </c>
      <c r="AS386">
        <f t="shared" si="74"/>
        <v>0</v>
      </c>
      <c r="AT386">
        <f t="shared" si="75"/>
        <v>0</v>
      </c>
    </row>
    <row r="387" spans="33:46" x14ac:dyDescent="0.25">
      <c r="AG387" s="19" t="s">
        <v>165</v>
      </c>
      <c r="AH387">
        <f t="shared" si="63"/>
        <v>7</v>
      </c>
      <c r="AI387">
        <f t="shared" si="64"/>
        <v>7</v>
      </c>
      <c r="AJ387">
        <f t="shared" si="65"/>
        <v>3</v>
      </c>
      <c r="AK387">
        <f t="shared" si="66"/>
        <v>1</v>
      </c>
      <c r="AL387">
        <f t="shared" si="67"/>
        <v>7</v>
      </c>
      <c r="AM387">
        <f t="shared" si="68"/>
        <v>7</v>
      </c>
      <c r="AN387">
        <f t="shared" si="69"/>
        <v>7</v>
      </c>
      <c r="AO387">
        <f t="shared" si="70"/>
        <v>7</v>
      </c>
      <c r="AP387">
        <f t="shared" si="71"/>
        <v>7</v>
      </c>
      <c r="AQ387">
        <f t="shared" si="72"/>
        <v>7</v>
      </c>
      <c r="AR387">
        <f t="shared" si="73"/>
        <v>7</v>
      </c>
      <c r="AS387">
        <f t="shared" si="74"/>
        <v>0</v>
      </c>
      <c r="AT387">
        <f t="shared" si="75"/>
        <v>0</v>
      </c>
    </row>
    <row r="388" spans="33:46" x14ac:dyDescent="0.25">
      <c r="AG388" s="19" t="s">
        <v>166</v>
      </c>
      <c r="AH388">
        <f t="shared" si="63"/>
        <v>6</v>
      </c>
      <c r="AI388">
        <f t="shared" si="64"/>
        <v>4</v>
      </c>
      <c r="AJ388">
        <f t="shared" si="65"/>
        <v>2</v>
      </c>
      <c r="AK388">
        <f t="shared" si="66"/>
        <v>2</v>
      </c>
      <c r="AL388">
        <f t="shared" si="67"/>
        <v>6</v>
      </c>
      <c r="AM388">
        <f t="shared" si="68"/>
        <v>6</v>
      </c>
      <c r="AN388">
        <f t="shared" si="69"/>
        <v>7</v>
      </c>
      <c r="AO388">
        <f t="shared" si="70"/>
        <v>6</v>
      </c>
      <c r="AP388">
        <f t="shared" si="71"/>
        <v>3</v>
      </c>
      <c r="AQ388">
        <f t="shared" si="72"/>
        <v>4</v>
      </c>
      <c r="AR388">
        <f t="shared" si="73"/>
        <v>7</v>
      </c>
      <c r="AS388">
        <f t="shared" si="74"/>
        <v>0</v>
      </c>
      <c r="AT388">
        <f t="shared" si="75"/>
        <v>0</v>
      </c>
    </row>
    <row r="389" spans="33:46" x14ac:dyDescent="0.25">
      <c r="AG389" s="19" t="s">
        <v>167</v>
      </c>
      <c r="AH389">
        <f t="shared" si="63"/>
        <v>4</v>
      </c>
      <c r="AI389">
        <f t="shared" si="64"/>
        <v>4</v>
      </c>
      <c r="AJ389">
        <f t="shared" si="65"/>
        <v>0</v>
      </c>
      <c r="AK389">
        <f t="shared" si="66"/>
        <v>0</v>
      </c>
      <c r="AL389">
        <f t="shared" si="67"/>
        <v>0</v>
      </c>
      <c r="AM389">
        <f t="shared" si="68"/>
        <v>3</v>
      </c>
      <c r="AN389">
        <f t="shared" si="69"/>
        <v>6</v>
      </c>
      <c r="AO389">
        <f t="shared" si="70"/>
        <v>4</v>
      </c>
      <c r="AP389">
        <f t="shared" si="71"/>
        <v>4</v>
      </c>
      <c r="AQ389">
        <f t="shared" si="72"/>
        <v>4</v>
      </c>
      <c r="AR389">
        <f t="shared" si="73"/>
        <v>6</v>
      </c>
      <c r="AS389">
        <f t="shared" si="74"/>
        <v>0</v>
      </c>
      <c r="AT389">
        <f t="shared" si="75"/>
        <v>0</v>
      </c>
    </row>
    <row r="390" spans="33:46" x14ac:dyDescent="0.25">
      <c r="AG390" s="19" t="s">
        <v>168</v>
      </c>
      <c r="AH390">
        <f t="shared" si="63"/>
        <v>7</v>
      </c>
      <c r="AI390">
        <f t="shared" si="64"/>
        <v>6</v>
      </c>
      <c r="AJ390">
        <f t="shared" si="65"/>
        <v>4</v>
      </c>
      <c r="AK390">
        <f t="shared" si="66"/>
        <v>4</v>
      </c>
      <c r="AL390">
        <f t="shared" si="67"/>
        <v>7</v>
      </c>
      <c r="AM390">
        <f t="shared" si="68"/>
        <v>7</v>
      </c>
      <c r="AN390">
        <f t="shared" si="69"/>
        <v>7</v>
      </c>
      <c r="AO390">
        <f t="shared" si="70"/>
        <v>7</v>
      </c>
      <c r="AP390">
        <f t="shared" si="71"/>
        <v>7</v>
      </c>
      <c r="AQ390">
        <f t="shared" si="72"/>
        <v>7</v>
      </c>
      <c r="AR390">
        <f t="shared" si="73"/>
        <v>7</v>
      </c>
      <c r="AS390">
        <f t="shared" si="74"/>
        <v>0</v>
      </c>
      <c r="AT390">
        <f t="shared" si="75"/>
        <v>0</v>
      </c>
    </row>
    <row r="391" spans="33:46" x14ac:dyDescent="0.25">
      <c r="AG391" s="19" t="s">
        <v>169</v>
      </c>
      <c r="AH391">
        <f t="shared" si="63"/>
        <v>4</v>
      </c>
      <c r="AI391">
        <f t="shared" si="64"/>
        <v>3</v>
      </c>
      <c r="AJ391">
        <f t="shared" si="65"/>
        <v>1</v>
      </c>
      <c r="AK391">
        <f t="shared" si="66"/>
        <v>1</v>
      </c>
      <c r="AL391">
        <f t="shared" si="67"/>
        <v>6</v>
      </c>
      <c r="AM391">
        <f t="shared" si="68"/>
        <v>5</v>
      </c>
      <c r="AN391">
        <f t="shared" si="69"/>
        <v>7</v>
      </c>
      <c r="AO391">
        <f t="shared" si="70"/>
        <v>4</v>
      </c>
      <c r="AP391">
        <f t="shared" si="71"/>
        <v>7</v>
      </c>
      <c r="AQ391">
        <f t="shared" si="72"/>
        <v>7</v>
      </c>
      <c r="AR391">
        <f t="shared" si="73"/>
        <v>6</v>
      </c>
      <c r="AS391">
        <f t="shared" si="74"/>
        <v>0</v>
      </c>
      <c r="AT391">
        <f t="shared" si="75"/>
        <v>0</v>
      </c>
    </row>
    <row r="392" spans="33:46" x14ac:dyDescent="0.25">
      <c r="AG392" s="19" t="s">
        <v>170</v>
      </c>
      <c r="AH392">
        <f t="shared" si="63"/>
        <v>0</v>
      </c>
      <c r="AI392">
        <f t="shared" si="64"/>
        <v>2</v>
      </c>
      <c r="AJ392">
        <f t="shared" si="65"/>
        <v>0</v>
      </c>
      <c r="AK392">
        <f t="shared" si="66"/>
        <v>0</v>
      </c>
      <c r="AL392">
        <f t="shared" si="67"/>
        <v>5</v>
      </c>
      <c r="AM392">
        <f t="shared" si="68"/>
        <v>2</v>
      </c>
      <c r="AN392">
        <f t="shared" si="69"/>
        <v>5</v>
      </c>
      <c r="AO392">
        <f t="shared" si="70"/>
        <v>3</v>
      </c>
      <c r="AP392">
        <f t="shared" si="71"/>
        <v>1</v>
      </c>
      <c r="AQ392">
        <f t="shared" si="72"/>
        <v>4</v>
      </c>
      <c r="AR392">
        <f t="shared" si="73"/>
        <v>1</v>
      </c>
      <c r="AS392">
        <f t="shared" si="74"/>
        <v>0</v>
      </c>
      <c r="AT392">
        <f t="shared" si="75"/>
        <v>0</v>
      </c>
    </row>
    <row r="393" spans="33:46" x14ac:dyDescent="0.25">
      <c r="AG393" s="19" t="s">
        <v>171</v>
      </c>
      <c r="AH393">
        <f t="shared" si="63"/>
        <v>6</v>
      </c>
      <c r="AI393">
        <f t="shared" si="64"/>
        <v>4</v>
      </c>
      <c r="AJ393">
        <f t="shared" si="65"/>
        <v>0</v>
      </c>
      <c r="AK393">
        <f t="shared" si="66"/>
        <v>0</v>
      </c>
      <c r="AL393">
        <f t="shared" si="67"/>
        <v>1</v>
      </c>
      <c r="AM393">
        <f t="shared" si="68"/>
        <v>6</v>
      </c>
      <c r="AN393">
        <f t="shared" si="69"/>
        <v>4</v>
      </c>
      <c r="AO393">
        <f t="shared" si="70"/>
        <v>3</v>
      </c>
      <c r="AP393">
        <f t="shared" si="71"/>
        <v>5</v>
      </c>
      <c r="AQ393">
        <f t="shared" si="72"/>
        <v>5</v>
      </c>
      <c r="AR393">
        <f t="shared" si="73"/>
        <v>3</v>
      </c>
      <c r="AS393">
        <f t="shared" si="74"/>
        <v>0</v>
      </c>
      <c r="AT393">
        <f t="shared" si="75"/>
        <v>0</v>
      </c>
    </row>
    <row r="394" spans="33:46" x14ac:dyDescent="0.25">
      <c r="AG394" s="19" t="s">
        <v>172</v>
      </c>
      <c r="AH394">
        <f t="shared" si="63"/>
        <v>7</v>
      </c>
      <c r="AI394">
        <f t="shared" si="64"/>
        <v>7</v>
      </c>
      <c r="AJ394">
        <f t="shared" si="65"/>
        <v>5</v>
      </c>
      <c r="AK394">
        <f t="shared" si="66"/>
        <v>5</v>
      </c>
      <c r="AL394">
        <f t="shared" si="67"/>
        <v>7</v>
      </c>
      <c r="AM394">
        <f t="shared" si="68"/>
        <v>7</v>
      </c>
      <c r="AN394">
        <f t="shared" si="69"/>
        <v>6</v>
      </c>
      <c r="AO394">
        <f t="shared" si="70"/>
        <v>7</v>
      </c>
      <c r="AP394">
        <f t="shared" si="71"/>
        <v>6</v>
      </c>
      <c r="AQ394">
        <f t="shared" si="72"/>
        <v>6</v>
      </c>
      <c r="AR394">
        <f t="shared" si="73"/>
        <v>7</v>
      </c>
      <c r="AS394">
        <f t="shared" si="74"/>
        <v>0</v>
      </c>
      <c r="AT394">
        <f t="shared" si="75"/>
        <v>0</v>
      </c>
    </row>
    <row r="395" spans="33:46" x14ac:dyDescent="0.25">
      <c r="AG395" s="19" t="s">
        <v>173</v>
      </c>
      <c r="AH395">
        <f t="shared" si="63"/>
        <v>0</v>
      </c>
      <c r="AI395">
        <f t="shared" si="64"/>
        <v>0</v>
      </c>
      <c r="AJ395">
        <f t="shared" si="65"/>
        <v>0</v>
      </c>
      <c r="AK395">
        <f t="shared" si="66"/>
        <v>0</v>
      </c>
      <c r="AL395">
        <f t="shared" si="67"/>
        <v>0</v>
      </c>
      <c r="AM395">
        <f t="shared" si="68"/>
        <v>0</v>
      </c>
      <c r="AN395">
        <f t="shared" si="69"/>
        <v>0</v>
      </c>
      <c r="AO395">
        <f t="shared" si="70"/>
        <v>0</v>
      </c>
      <c r="AP395">
        <f t="shared" si="71"/>
        <v>0</v>
      </c>
      <c r="AQ395">
        <f t="shared" si="72"/>
        <v>0</v>
      </c>
      <c r="AR395">
        <f t="shared" si="73"/>
        <v>0</v>
      </c>
      <c r="AS395">
        <f t="shared" si="74"/>
        <v>0</v>
      </c>
      <c r="AT395">
        <f t="shared" si="75"/>
        <v>0</v>
      </c>
    </row>
    <row r="396" spans="33:46" x14ac:dyDescent="0.25">
      <c r="AG396" s="19" t="s">
        <v>174</v>
      </c>
      <c r="AH396">
        <f t="shared" si="63"/>
        <v>7</v>
      </c>
      <c r="AI396">
        <f t="shared" si="64"/>
        <v>7</v>
      </c>
      <c r="AJ396">
        <f t="shared" si="65"/>
        <v>7</v>
      </c>
      <c r="AK396">
        <f t="shared" si="66"/>
        <v>4</v>
      </c>
      <c r="AL396">
        <f t="shared" si="67"/>
        <v>0</v>
      </c>
      <c r="AM396">
        <f t="shared" si="68"/>
        <v>7</v>
      </c>
      <c r="AN396">
        <f t="shared" si="69"/>
        <v>7</v>
      </c>
      <c r="AO396">
        <f t="shared" si="70"/>
        <v>7</v>
      </c>
      <c r="AP396">
        <f t="shared" si="71"/>
        <v>7</v>
      </c>
      <c r="AQ396">
        <f t="shared" si="72"/>
        <v>7</v>
      </c>
      <c r="AR396">
        <f t="shared" si="73"/>
        <v>5</v>
      </c>
      <c r="AS396">
        <f t="shared" si="74"/>
        <v>0</v>
      </c>
      <c r="AT396">
        <f t="shared" si="75"/>
        <v>0</v>
      </c>
    </row>
    <row r="397" spans="33:46" x14ac:dyDescent="0.25">
      <c r="AG397" s="19" t="s">
        <v>175</v>
      </c>
      <c r="AH397">
        <f t="shared" si="63"/>
        <v>7</v>
      </c>
      <c r="AI397">
        <f t="shared" si="64"/>
        <v>6</v>
      </c>
      <c r="AJ397">
        <f t="shared" si="65"/>
        <v>3</v>
      </c>
      <c r="AK397">
        <f t="shared" si="66"/>
        <v>5</v>
      </c>
      <c r="AL397">
        <f t="shared" si="67"/>
        <v>6</v>
      </c>
      <c r="AM397">
        <f t="shared" si="68"/>
        <v>3</v>
      </c>
      <c r="AN397">
        <f t="shared" si="69"/>
        <v>2</v>
      </c>
      <c r="AO397">
        <f t="shared" si="70"/>
        <v>0</v>
      </c>
      <c r="AP397">
        <f t="shared" si="71"/>
        <v>5</v>
      </c>
      <c r="AQ397">
        <f t="shared" si="72"/>
        <v>2</v>
      </c>
      <c r="AR397">
        <f t="shared" si="73"/>
        <v>2</v>
      </c>
      <c r="AS397">
        <f t="shared" si="74"/>
        <v>0</v>
      </c>
      <c r="AT397">
        <f t="shared" si="75"/>
        <v>0</v>
      </c>
    </row>
    <row r="398" spans="33:46" x14ac:dyDescent="0.25">
      <c r="AG398" s="19" t="s">
        <v>176</v>
      </c>
      <c r="AH398">
        <f t="shared" si="63"/>
        <v>7</v>
      </c>
      <c r="AI398">
        <f t="shared" si="64"/>
        <v>6</v>
      </c>
      <c r="AJ398">
        <f t="shared" si="65"/>
        <v>5</v>
      </c>
      <c r="AK398">
        <f t="shared" si="66"/>
        <v>3</v>
      </c>
      <c r="AL398">
        <f t="shared" si="67"/>
        <v>7</v>
      </c>
      <c r="AM398">
        <f t="shared" si="68"/>
        <v>5</v>
      </c>
      <c r="AN398">
        <f t="shared" si="69"/>
        <v>5</v>
      </c>
      <c r="AO398">
        <f t="shared" si="70"/>
        <v>6</v>
      </c>
      <c r="AP398">
        <f t="shared" si="71"/>
        <v>7</v>
      </c>
      <c r="AQ398">
        <f t="shared" si="72"/>
        <v>7</v>
      </c>
      <c r="AR398">
        <f t="shared" si="73"/>
        <v>6</v>
      </c>
      <c r="AS398">
        <f t="shared" si="74"/>
        <v>0</v>
      </c>
      <c r="AT398">
        <f t="shared" si="75"/>
        <v>0</v>
      </c>
    </row>
    <row r="399" spans="33:46" x14ac:dyDescent="0.25">
      <c r="AG399" s="19" t="s">
        <v>177</v>
      </c>
      <c r="AH399">
        <f t="shared" si="63"/>
        <v>2</v>
      </c>
      <c r="AI399">
        <f t="shared" si="64"/>
        <v>0</v>
      </c>
      <c r="AJ399">
        <f t="shared" si="65"/>
        <v>0</v>
      </c>
      <c r="AK399">
        <f t="shared" si="66"/>
        <v>0</v>
      </c>
      <c r="AL399">
        <f t="shared" si="67"/>
        <v>0</v>
      </c>
      <c r="AM399">
        <f t="shared" si="68"/>
        <v>0</v>
      </c>
      <c r="AN399">
        <f t="shared" si="69"/>
        <v>0</v>
      </c>
      <c r="AO399">
        <f t="shared" si="70"/>
        <v>0</v>
      </c>
      <c r="AP399">
        <f t="shared" si="71"/>
        <v>0</v>
      </c>
      <c r="AQ399">
        <f t="shared" si="72"/>
        <v>0</v>
      </c>
      <c r="AR399">
        <f t="shared" si="73"/>
        <v>0</v>
      </c>
      <c r="AS399">
        <f t="shared" si="74"/>
        <v>0</v>
      </c>
      <c r="AT399">
        <f t="shared" si="75"/>
        <v>0</v>
      </c>
    </row>
    <row r="400" spans="33:46" x14ac:dyDescent="0.25">
      <c r="AG400" s="19" t="s">
        <v>178</v>
      </c>
      <c r="AH400">
        <f t="shared" si="63"/>
        <v>0</v>
      </c>
      <c r="AI400">
        <f t="shared" si="64"/>
        <v>0</v>
      </c>
      <c r="AJ400">
        <f t="shared" si="65"/>
        <v>0</v>
      </c>
      <c r="AK400">
        <f t="shared" si="66"/>
        <v>0</v>
      </c>
      <c r="AL400">
        <f t="shared" si="67"/>
        <v>0</v>
      </c>
      <c r="AM400">
        <f t="shared" si="68"/>
        <v>1</v>
      </c>
      <c r="AN400">
        <f t="shared" si="69"/>
        <v>0</v>
      </c>
      <c r="AO400">
        <f t="shared" si="70"/>
        <v>0</v>
      </c>
      <c r="AP400">
        <f t="shared" si="71"/>
        <v>0</v>
      </c>
      <c r="AQ400">
        <f t="shared" si="72"/>
        <v>0</v>
      </c>
      <c r="AR400">
        <f t="shared" si="73"/>
        <v>1</v>
      </c>
      <c r="AS400">
        <f t="shared" si="74"/>
        <v>0</v>
      </c>
      <c r="AT400">
        <f t="shared" si="75"/>
        <v>0</v>
      </c>
    </row>
    <row r="401" spans="33:46" x14ac:dyDescent="0.25">
      <c r="AG401" s="19" t="s">
        <v>179</v>
      </c>
      <c r="AH401">
        <f t="shared" si="63"/>
        <v>0</v>
      </c>
      <c r="AI401">
        <f t="shared" si="64"/>
        <v>1</v>
      </c>
      <c r="AJ401">
        <f t="shared" si="65"/>
        <v>0</v>
      </c>
      <c r="AK401">
        <f t="shared" si="66"/>
        <v>0</v>
      </c>
      <c r="AL401">
        <f t="shared" si="67"/>
        <v>0</v>
      </c>
      <c r="AM401">
        <f t="shared" si="68"/>
        <v>0</v>
      </c>
      <c r="AN401">
        <f t="shared" si="69"/>
        <v>0</v>
      </c>
      <c r="AO401">
        <f t="shared" si="70"/>
        <v>1</v>
      </c>
      <c r="AP401">
        <f t="shared" si="71"/>
        <v>1</v>
      </c>
      <c r="AQ401">
        <f t="shared" si="72"/>
        <v>1</v>
      </c>
      <c r="AR401">
        <f t="shared" si="73"/>
        <v>1</v>
      </c>
      <c r="AS401">
        <f t="shared" si="74"/>
        <v>0</v>
      </c>
      <c r="AT401">
        <f t="shared" si="75"/>
        <v>0</v>
      </c>
    </row>
    <row r="402" spans="33:46" x14ac:dyDescent="0.25">
      <c r="AG402" s="19" t="s">
        <v>180</v>
      </c>
      <c r="AH402">
        <f t="shared" si="63"/>
        <v>2</v>
      </c>
      <c r="AI402">
        <f t="shared" si="64"/>
        <v>6</v>
      </c>
      <c r="AJ402">
        <f t="shared" si="65"/>
        <v>2</v>
      </c>
      <c r="AK402">
        <f t="shared" si="66"/>
        <v>1</v>
      </c>
      <c r="AL402">
        <f t="shared" si="67"/>
        <v>6</v>
      </c>
      <c r="AM402">
        <f t="shared" si="68"/>
        <v>4</v>
      </c>
      <c r="AN402">
        <f t="shared" si="69"/>
        <v>6</v>
      </c>
      <c r="AO402">
        <f t="shared" si="70"/>
        <v>7</v>
      </c>
      <c r="AP402">
        <f t="shared" si="71"/>
        <v>7</v>
      </c>
      <c r="AQ402">
        <f t="shared" si="72"/>
        <v>6</v>
      </c>
      <c r="AR402">
        <f t="shared" si="73"/>
        <v>4</v>
      </c>
      <c r="AS402">
        <f t="shared" si="74"/>
        <v>0</v>
      </c>
      <c r="AT402">
        <f t="shared" si="75"/>
        <v>0</v>
      </c>
    </row>
    <row r="403" spans="33:46" x14ac:dyDescent="0.25">
      <c r="AG403" s="19" t="s">
        <v>181</v>
      </c>
      <c r="AH403">
        <f t="shared" si="63"/>
        <v>0</v>
      </c>
      <c r="AI403">
        <f t="shared" si="64"/>
        <v>0</v>
      </c>
      <c r="AJ403">
        <f t="shared" si="65"/>
        <v>0</v>
      </c>
      <c r="AK403">
        <f t="shared" si="66"/>
        <v>0</v>
      </c>
      <c r="AL403">
        <f t="shared" si="67"/>
        <v>0</v>
      </c>
      <c r="AM403">
        <f t="shared" si="68"/>
        <v>0</v>
      </c>
      <c r="AN403">
        <f t="shared" si="69"/>
        <v>0</v>
      </c>
      <c r="AO403">
        <f t="shared" si="70"/>
        <v>0</v>
      </c>
      <c r="AP403">
        <f t="shared" si="71"/>
        <v>0</v>
      </c>
      <c r="AQ403">
        <f t="shared" si="72"/>
        <v>0</v>
      </c>
      <c r="AR403">
        <f t="shared" si="73"/>
        <v>0</v>
      </c>
      <c r="AS403">
        <f t="shared" si="74"/>
        <v>0</v>
      </c>
      <c r="AT403">
        <f t="shared" si="75"/>
        <v>0</v>
      </c>
    </row>
    <row r="404" spans="33:46" x14ac:dyDescent="0.25">
      <c r="AG404" s="19" t="s">
        <v>182</v>
      </c>
      <c r="AH404">
        <f t="shared" si="63"/>
        <v>0</v>
      </c>
      <c r="AI404">
        <f t="shared" si="64"/>
        <v>0</v>
      </c>
      <c r="AJ404">
        <f t="shared" si="65"/>
        <v>0</v>
      </c>
      <c r="AK404">
        <f t="shared" si="66"/>
        <v>0</v>
      </c>
      <c r="AL404">
        <f t="shared" si="67"/>
        <v>1</v>
      </c>
      <c r="AM404">
        <f t="shared" si="68"/>
        <v>4</v>
      </c>
      <c r="AN404">
        <f t="shared" si="69"/>
        <v>7</v>
      </c>
      <c r="AO404">
        <f t="shared" si="70"/>
        <v>5</v>
      </c>
      <c r="AP404">
        <f t="shared" si="71"/>
        <v>7</v>
      </c>
      <c r="AQ404">
        <f t="shared" si="72"/>
        <v>7</v>
      </c>
      <c r="AR404">
        <f t="shared" si="73"/>
        <v>3</v>
      </c>
      <c r="AS404">
        <f t="shared" si="74"/>
        <v>0</v>
      </c>
      <c r="AT404">
        <f t="shared" si="75"/>
        <v>0</v>
      </c>
    </row>
    <row r="405" spans="33:46" x14ac:dyDescent="0.25">
      <c r="AG405" s="19" t="s">
        <v>183</v>
      </c>
      <c r="AH405">
        <f t="shared" si="63"/>
        <v>1</v>
      </c>
      <c r="AI405">
        <f t="shared" si="64"/>
        <v>4</v>
      </c>
      <c r="AJ405">
        <f t="shared" si="65"/>
        <v>3</v>
      </c>
      <c r="AK405">
        <f t="shared" si="66"/>
        <v>0</v>
      </c>
      <c r="AL405">
        <f t="shared" si="67"/>
        <v>5</v>
      </c>
      <c r="AM405">
        <f t="shared" si="68"/>
        <v>7</v>
      </c>
      <c r="AN405">
        <f t="shared" si="69"/>
        <v>5</v>
      </c>
      <c r="AO405">
        <f t="shared" si="70"/>
        <v>5</v>
      </c>
      <c r="AP405">
        <f t="shared" si="71"/>
        <v>7</v>
      </c>
      <c r="AQ405">
        <f t="shared" si="72"/>
        <v>6</v>
      </c>
      <c r="AR405">
        <f t="shared" si="73"/>
        <v>5</v>
      </c>
      <c r="AS405">
        <f t="shared" si="74"/>
        <v>0</v>
      </c>
      <c r="AT405">
        <f t="shared" si="75"/>
        <v>0</v>
      </c>
    </row>
    <row r="406" spans="33:46" x14ac:dyDescent="0.25">
      <c r="AG406" s="19" t="s">
        <v>184</v>
      </c>
      <c r="AH406">
        <f t="shared" si="63"/>
        <v>1</v>
      </c>
      <c r="AI406">
        <f t="shared" si="64"/>
        <v>1</v>
      </c>
      <c r="AJ406">
        <f t="shared" si="65"/>
        <v>0</v>
      </c>
      <c r="AK406">
        <f t="shared" si="66"/>
        <v>0</v>
      </c>
      <c r="AL406">
        <f t="shared" si="67"/>
        <v>0</v>
      </c>
      <c r="AM406">
        <f t="shared" si="68"/>
        <v>2</v>
      </c>
      <c r="AN406">
        <f t="shared" si="69"/>
        <v>4</v>
      </c>
      <c r="AO406">
        <f t="shared" si="70"/>
        <v>0</v>
      </c>
      <c r="AP406">
        <f t="shared" si="71"/>
        <v>0</v>
      </c>
      <c r="AQ406">
        <f t="shared" si="72"/>
        <v>2</v>
      </c>
      <c r="AR406">
        <f t="shared" si="73"/>
        <v>4</v>
      </c>
      <c r="AS406">
        <f t="shared" si="74"/>
        <v>0</v>
      </c>
      <c r="AT406">
        <f t="shared" si="75"/>
        <v>0</v>
      </c>
    </row>
    <row r="407" spans="33:46" x14ac:dyDescent="0.25">
      <c r="AG407" s="19" t="s">
        <v>185</v>
      </c>
      <c r="AH407">
        <f t="shared" si="63"/>
        <v>7</v>
      </c>
      <c r="AI407">
        <f t="shared" si="64"/>
        <v>7</v>
      </c>
      <c r="AJ407">
        <f t="shared" si="65"/>
        <v>4</v>
      </c>
      <c r="AK407">
        <f t="shared" si="66"/>
        <v>1</v>
      </c>
      <c r="AL407">
        <f t="shared" si="67"/>
        <v>7</v>
      </c>
      <c r="AM407">
        <f t="shared" si="68"/>
        <v>7</v>
      </c>
      <c r="AN407">
        <f t="shared" si="69"/>
        <v>7</v>
      </c>
      <c r="AO407">
        <f t="shared" si="70"/>
        <v>7</v>
      </c>
      <c r="AP407">
        <f t="shared" si="71"/>
        <v>7</v>
      </c>
      <c r="AQ407">
        <f t="shared" si="72"/>
        <v>7</v>
      </c>
      <c r="AR407">
        <f t="shared" si="73"/>
        <v>7</v>
      </c>
      <c r="AS407">
        <f t="shared" si="74"/>
        <v>0</v>
      </c>
      <c r="AT407">
        <f t="shared" si="75"/>
        <v>0</v>
      </c>
    </row>
    <row r="408" spans="33:46" x14ac:dyDescent="0.25">
      <c r="AG408" s="19" t="s">
        <v>276</v>
      </c>
      <c r="AH408">
        <f t="shared" si="63"/>
        <v>0</v>
      </c>
      <c r="AI408">
        <f t="shared" si="64"/>
        <v>0</v>
      </c>
      <c r="AJ408">
        <f t="shared" si="65"/>
        <v>0</v>
      </c>
      <c r="AK408">
        <f t="shared" si="66"/>
        <v>0</v>
      </c>
      <c r="AL408">
        <f t="shared" si="67"/>
        <v>0</v>
      </c>
      <c r="AM408">
        <f t="shared" si="68"/>
        <v>1</v>
      </c>
      <c r="AN408">
        <f t="shared" si="69"/>
        <v>0</v>
      </c>
      <c r="AO408">
        <f t="shared" si="70"/>
        <v>0</v>
      </c>
      <c r="AP408">
        <f t="shared" si="71"/>
        <v>0</v>
      </c>
      <c r="AQ408">
        <f t="shared" si="72"/>
        <v>0</v>
      </c>
      <c r="AR408">
        <f t="shared" si="73"/>
        <v>0</v>
      </c>
      <c r="AS408">
        <f t="shared" si="74"/>
        <v>0</v>
      </c>
      <c r="AT408">
        <f t="shared" si="75"/>
        <v>0</v>
      </c>
    </row>
    <row r="409" spans="33:46" x14ac:dyDescent="0.25">
      <c r="AG409" s="19" t="s">
        <v>186</v>
      </c>
      <c r="AH409">
        <f t="shared" si="63"/>
        <v>0</v>
      </c>
      <c r="AI409">
        <f t="shared" si="64"/>
        <v>0</v>
      </c>
      <c r="AJ409">
        <f t="shared" si="65"/>
        <v>0</v>
      </c>
      <c r="AK409">
        <f t="shared" si="66"/>
        <v>0</v>
      </c>
      <c r="AL409">
        <f t="shared" si="67"/>
        <v>0</v>
      </c>
      <c r="AM409">
        <f t="shared" si="68"/>
        <v>0</v>
      </c>
      <c r="AN409">
        <f t="shared" si="69"/>
        <v>4</v>
      </c>
      <c r="AO409">
        <f t="shared" si="70"/>
        <v>5</v>
      </c>
      <c r="AP409">
        <f t="shared" si="71"/>
        <v>2</v>
      </c>
      <c r="AQ409">
        <f t="shared" si="72"/>
        <v>0</v>
      </c>
      <c r="AR409">
        <f t="shared" si="73"/>
        <v>0</v>
      </c>
      <c r="AS409">
        <f t="shared" si="74"/>
        <v>0</v>
      </c>
      <c r="AT409">
        <f t="shared" si="75"/>
        <v>0</v>
      </c>
    </row>
    <row r="410" spans="33:46" x14ac:dyDescent="0.25">
      <c r="AG410" s="19" t="s">
        <v>187</v>
      </c>
      <c r="AH410">
        <f>COUNTIF($AH126:$AN126,"&gt;=95%")</f>
        <v>0</v>
      </c>
      <c r="AI410">
        <f>COUNTIF($AP126:$AV126,"&gt;=95%")</f>
        <v>1</v>
      </c>
      <c r="AJ410">
        <f t="shared" si="65"/>
        <v>0</v>
      </c>
      <c r="AK410">
        <f t="shared" si="66"/>
        <v>0</v>
      </c>
      <c r="AL410">
        <f t="shared" si="67"/>
        <v>2</v>
      </c>
      <c r="AM410">
        <f t="shared" si="68"/>
        <v>3</v>
      </c>
      <c r="AN410">
        <f t="shared" si="69"/>
        <v>2</v>
      </c>
      <c r="AO410">
        <f t="shared" si="70"/>
        <v>2</v>
      </c>
      <c r="AP410">
        <f t="shared" si="71"/>
        <v>7</v>
      </c>
      <c r="AQ410">
        <f t="shared" si="72"/>
        <v>1</v>
      </c>
      <c r="AR410">
        <f t="shared" si="73"/>
        <v>2</v>
      </c>
      <c r="AS410">
        <f t="shared" si="74"/>
        <v>0</v>
      </c>
      <c r="AT410">
        <f t="shared" si="75"/>
        <v>0</v>
      </c>
    </row>
    <row r="411" spans="33:46" x14ac:dyDescent="0.25">
      <c r="AG411" s="19" t="s">
        <v>188</v>
      </c>
      <c r="AH411">
        <f>COUNTIF($AH127:$AN127,"&gt;=95%")</f>
        <v>6</v>
      </c>
      <c r="AI411">
        <f t="shared" si="64"/>
        <v>3</v>
      </c>
      <c r="AJ411">
        <f t="shared" si="65"/>
        <v>3</v>
      </c>
      <c r="AK411">
        <f t="shared" si="66"/>
        <v>1</v>
      </c>
      <c r="AL411">
        <f t="shared" si="67"/>
        <v>7</v>
      </c>
      <c r="AM411">
        <f t="shared" si="68"/>
        <v>7</v>
      </c>
      <c r="AN411">
        <f t="shared" si="69"/>
        <v>6</v>
      </c>
      <c r="AO411">
        <f t="shared" si="70"/>
        <v>5</v>
      </c>
      <c r="AP411">
        <f t="shared" si="71"/>
        <v>5</v>
      </c>
      <c r="AQ411">
        <f t="shared" si="72"/>
        <v>7</v>
      </c>
      <c r="AR411">
        <f t="shared" si="73"/>
        <v>6</v>
      </c>
      <c r="AS411">
        <f t="shared" si="74"/>
        <v>0</v>
      </c>
      <c r="AT411">
        <f t="shared" si="75"/>
        <v>0</v>
      </c>
    </row>
    <row r="412" spans="33:46" x14ac:dyDescent="0.25">
      <c r="AG412" s="19" t="s">
        <v>262</v>
      </c>
      <c r="AH412">
        <f>COUNTIF($AH128:$AN128,"&gt;=95%")</f>
        <v>6</v>
      </c>
      <c r="AI412">
        <f>COUNTIF($AP128:$AV128,"&gt;=95%")</f>
        <v>7</v>
      </c>
      <c r="AJ412">
        <f t="shared" si="65"/>
        <v>4</v>
      </c>
      <c r="AK412">
        <f t="shared" si="66"/>
        <v>1</v>
      </c>
      <c r="AL412">
        <f t="shared" si="67"/>
        <v>7</v>
      </c>
      <c r="AM412">
        <f t="shared" si="68"/>
        <v>7</v>
      </c>
      <c r="AN412">
        <f t="shared" si="69"/>
        <v>7</v>
      </c>
      <c r="AO412">
        <f t="shared" si="70"/>
        <v>7</v>
      </c>
      <c r="AP412">
        <f t="shared" si="71"/>
        <v>5</v>
      </c>
      <c r="AQ412">
        <f t="shared" si="72"/>
        <v>7</v>
      </c>
      <c r="AR412">
        <f t="shared" si="73"/>
        <v>5</v>
      </c>
      <c r="AS412">
        <f t="shared" si="74"/>
        <v>0</v>
      </c>
      <c r="AT412">
        <f t="shared" si="75"/>
        <v>0</v>
      </c>
    </row>
    <row r="413" spans="33:46" x14ac:dyDescent="0.25">
      <c r="AG413" s="19" t="s">
        <v>189</v>
      </c>
      <c r="AH413">
        <f t="shared" si="63"/>
        <v>7</v>
      </c>
      <c r="AI413">
        <f>COUNTIF($AP129:$AV129,"&gt;=95%")</f>
        <v>7</v>
      </c>
      <c r="AJ413">
        <f t="shared" si="65"/>
        <v>7</v>
      </c>
      <c r="AK413">
        <f t="shared" si="66"/>
        <v>6</v>
      </c>
      <c r="AL413">
        <f t="shared" si="67"/>
        <v>7</v>
      </c>
      <c r="AM413">
        <f t="shared" si="68"/>
        <v>7</v>
      </c>
      <c r="AN413">
        <f t="shared" si="69"/>
        <v>7</v>
      </c>
      <c r="AO413">
        <f t="shared" si="70"/>
        <v>7</v>
      </c>
      <c r="AP413">
        <f t="shared" si="71"/>
        <v>7</v>
      </c>
      <c r="AQ413">
        <f t="shared" si="72"/>
        <v>7</v>
      </c>
      <c r="AR413">
        <f t="shared" si="73"/>
        <v>7</v>
      </c>
      <c r="AS413">
        <f t="shared" si="74"/>
        <v>0</v>
      </c>
      <c r="AT413">
        <f t="shared" si="75"/>
        <v>0</v>
      </c>
    </row>
    <row r="414" spans="33:46" x14ac:dyDescent="0.25">
      <c r="AG414" s="19" t="s">
        <v>190</v>
      </c>
      <c r="AH414">
        <f t="shared" si="63"/>
        <v>0</v>
      </c>
      <c r="AI414">
        <f>COUNTIF($AP130:$AV130,"&gt;=95%")</f>
        <v>0</v>
      </c>
      <c r="AJ414">
        <f t="shared" si="65"/>
        <v>0</v>
      </c>
      <c r="AK414">
        <f t="shared" si="66"/>
        <v>0</v>
      </c>
      <c r="AL414">
        <f t="shared" si="67"/>
        <v>0</v>
      </c>
      <c r="AM414">
        <f t="shared" si="68"/>
        <v>0</v>
      </c>
      <c r="AN414">
        <f t="shared" si="69"/>
        <v>0</v>
      </c>
      <c r="AO414">
        <f t="shared" si="70"/>
        <v>0</v>
      </c>
      <c r="AP414">
        <f t="shared" si="71"/>
        <v>0</v>
      </c>
      <c r="AQ414">
        <f t="shared" si="72"/>
        <v>0</v>
      </c>
      <c r="AR414">
        <f t="shared" si="73"/>
        <v>0</v>
      </c>
      <c r="AS414">
        <f t="shared" si="74"/>
        <v>0</v>
      </c>
      <c r="AT414">
        <f t="shared" si="75"/>
        <v>0</v>
      </c>
    </row>
    <row r="415" spans="33:46" x14ac:dyDescent="0.25">
      <c r="AG415" s="19" t="s">
        <v>191</v>
      </c>
      <c r="AH415">
        <f t="shared" si="63"/>
        <v>0</v>
      </c>
      <c r="AI415">
        <f>COUNTIF($AP131:$AV131,"&gt;=95%")</f>
        <v>0</v>
      </c>
      <c r="AJ415">
        <f t="shared" si="65"/>
        <v>1</v>
      </c>
      <c r="AK415">
        <f t="shared" si="66"/>
        <v>0</v>
      </c>
      <c r="AL415">
        <f t="shared" si="67"/>
        <v>0</v>
      </c>
      <c r="AM415">
        <f t="shared" si="68"/>
        <v>3</v>
      </c>
      <c r="AN415">
        <f t="shared" si="69"/>
        <v>1</v>
      </c>
      <c r="AO415">
        <f t="shared" si="70"/>
        <v>2</v>
      </c>
      <c r="AP415">
        <f t="shared" si="71"/>
        <v>0</v>
      </c>
      <c r="AQ415">
        <f t="shared" si="72"/>
        <v>0</v>
      </c>
      <c r="AR415">
        <f t="shared" si="73"/>
        <v>0</v>
      </c>
      <c r="AS415">
        <f t="shared" si="74"/>
        <v>0</v>
      </c>
      <c r="AT415">
        <f t="shared" si="75"/>
        <v>0</v>
      </c>
    </row>
    <row r="416" spans="33:46" x14ac:dyDescent="0.25">
      <c r="AG416" s="19" t="s">
        <v>192</v>
      </c>
      <c r="AH416">
        <f t="shared" si="63"/>
        <v>5</v>
      </c>
      <c r="AI416">
        <f t="shared" si="64"/>
        <v>5</v>
      </c>
      <c r="AJ416">
        <f t="shared" si="65"/>
        <v>3</v>
      </c>
      <c r="AK416">
        <f t="shared" si="66"/>
        <v>4</v>
      </c>
      <c r="AL416">
        <f t="shared" si="67"/>
        <v>7</v>
      </c>
      <c r="AM416">
        <f t="shared" si="68"/>
        <v>6</v>
      </c>
      <c r="AN416">
        <f t="shared" si="69"/>
        <v>7</v>
      </c>
      <c r="AO416">
        <f t="shared" si="70"/>
        <v>6</v>
      </c>
      <c r="AP416">
        <f t="shared" si="71"/>
        <v>7</v>
      </c>
      <c r="AQ416">
        <f t="shared" si="72"/>
        <v>7</v>
      </c>
      <c r="AR416">
        <f t="shared" si="73"/>
        <v>5</v>
      </c>
      <c r="AS416">
        <f t="shared" si="74"/>
        <v>0</v>
      </c>
      <c r="AT416">
        <f t="shared" si="75"/>
        <v>0</v>
      </c>
    </row>
    <row r="417" spans="33:47" x14ac:dyDescent="0.25">
      <c r="AG417" s="19" t="s">
        <v>193</v>
      </c>
      <c r="AH417">
        <f t="shared" si="63"/>
        <v>6</v>
      </c>
      <c r="AI417">
        <f t="shared" si="64"/>
        <v>1</v>
      </c>
      <c r="AJ417">
        <f t="shared" si="65"/>
        <v>1</v>
      </c>
      <c r="AK417">
        <f t="shared" si="66"/>
        <v>2</v>
      </c>
      <c r="AL417">
        <f t="shared" si="67"/>
        <v>4</v>
      </c>
      <c r="AM417">
        <f t="shared" si="68"/>
        <v>5</v>
      </c>
      <c r="AN417">
        <f t="shared" si="69"/>
        <v>2</v>
      </c>
      <c r="AO417">
        <f t="shared" si="70"/>
        <v>6</v>
      </c>
      <c r="AP417">
        <f t="shared" si="71"/>
        <v>3</v>
      </c>
      <c r="AQ417">
        <f t="shared" si="72"/>
        <v>7</v>
      </c>
      <c r="AR417">
        <f t="shared" si="73"/>
        <v>4</v>
      </c>
      <c r="AS417">
        <f t="shared" si="74"/>
        <v>0</v>
      </c>
      <c r="AT417">
        <f t="shared" si="75"/>
        <v>0</v>
      </c>
    </row>
    <row r="418" spans="33:47" x14ac:dyDescent="0.25">
      <c r="AG418" s="19" t="s">
        <v>194</v>
      </c>
      <c r="AH418">
        <f t="shared" si="63"/>
        <v>7</v>
      </c>
      <c r="AI418">
        <f t="shared" si="64"/>
        <v>7</v>
      </c>
      <c r="AJ418">
        <f t="shared" si="65"/>
        <v>6</v>
      </c>
      <c r="AK418">
        <f t="shared" si="66"/>
        <v>5</v>
      </c>
      <c r="AL418">
        <f t="shared" si="67"/>
        <v>7</v>
      </c>
      <c r="AM418">
        <f t="shared" si="68"/>
        <v>7</v>
      </c>
      <c r="AN418">
        <f t="shared" si="69"/>
        <v>7</v>
      </c>
      <c r="AO418">
        <f t="shared" si="70"/>
        <v>6</v>
      </c>
      <c r="AP418">
        <f t="shared" si="71"/>
        <v>7</v>
      </c>
      <c r="AQ418">
        <f t="shared" si="72"/>
        <v>7</v>
      </c>
      <c r="AR418">
        <f t="shared" si="73"/>
        <v>4</v>
      </c>
      <c r="AS418">
        <f t="shared" si="74"/>
        <v>0</v>
      </c>
      <c r="AT418">
        <f t="shared" si="75"/>
        <v>0</v>
      </c>
    </row>
    <row r="419" spans="33:47" x14ac:dyDescent="0.25">
      <c r="AG419" s="19" t="s">
        <v>195</v>
      </c>
      <c r="AH419">
        <f t="shared" si="63"/>
        <v>7</v>
      </c>
      <c r="AI419">
        <f t="shared" si="64"/>
        <v>5</v>
      </c>
      <c r="AJ419">
        <f t="shared" si="65"/>
        <v>4</v>
      </c>
      <c r="AK419">
        <f t="shared" si="66"/>
        <v>3</v>
      </c>
      <c r="AL419">
        <f t="shared" si="67"/>
        <v>7</v>
      </c>
      <c r="AM419">
        <f t="shared" si="68"/>
        <v>7</v>
      </c>
      <c r="AN419">
        <f t="shared" si="69"/>
        <v>7</v>
      </c>
      <c r="AO419">
        <f t="shared" si="70"/>
        <v>4</v>
      </c>
      <c r="AP419">
        <f t="shared" si="71"/>
        <v>4</v>
      </c>
      <c r="AQ419">
        <f t="shared" si="72"/>
        <v>5</v>
      </c>
      <c r="AR419">
        <f t="shared" si="73"/>
        <v>4</v>
      </c>
      <c r="AS419">
        <f t="shared" si="74"/>
        <v>0</v>
      </c>
      <c r="AT419">
        <f t="shared" si="75"/>
        <v>0</v>
      </c>
    </row>
    <row r="420" spans="33:47" x14ac:dyDescent="0.25">
      <c r="AG420" s="19" t="s">
        <v>196</v>
      </c>
      <c r="AH420">
        <f t="shared" si="63"/>
        <v>7</v>
      </c>
      <c r="AI420">
        <f t="shared" si="64"/>
        <v>7</v>
      </c>
      <c r="AJ420">
        <f t="shared" si="65"/>
        <v>7</v>
      </c>
      <c r="AK420">
        <f t="shared" si="66"/>
        <v>6</v>
      </c>
      <c r="AL420">
        <f t="shared" si="67"/>
        <v>7</v>
      </c>
      <c r="AM420">
        <f t="shared" si="68"/>
        <v>7</v>
      </c>
      <c r="AN420">
        <f t="shared" si="69"/>
        <v>7</v>
      </c>
      <c r="AO420">
        <f t="shared" si="70"/>
        <v>6</v>
      </c>
      <c r="AP420">
        <f t="shared" si="71"/>
        <v>7</v>
      </c>
      <c r="AQ420">
        <f t="shared" si="72"/>
        <v>7</v>
      </c>
      <c r="AR420">
        <f t="shared" si="73"/>
        <v>7</v>
      </c>
      <c r="AS420">
        <f t="shared" si="74"/>
        <v>0</v>
      </c>
      <c r="AT420">
        <f t="shared" si="75"/>
        <v>0</v>
      </c>
    </row>
    <row r="421" spans="33:47" x14ac:dyDescent="0.25">
      <c r="AG421" s="19" t="s">
        <v>197</v>
      </c>
      <c r="AH421">
        <f>COUNTIF($AH137:$AN137,"&gt;=95%")</f>
        <v>7</v>
      </c>
      <c r="AI421">
        <f t="shared" ref="AI421:AI425" si="76">COUNTIF($AP137:$AV137,"&gt;=95%")</f>
        <v>7</v>
      </c>
      <c r="AJ421">
        <f t="shared" ref="AJ421:AJ425" si="77">COUNTIF($AX137:$BD137,"&gt;=95%")</f>
        <v>7</v>
      </c>
      <c r="AK421">
        <f t="shared" ref="AK421:AK425" si="78">COUNTIF($BF137:$BL137,"&gt;=95%")</f>
        <v>7</v>
      </c>
      <c r="AL421">
        <f t="shared" ref="AL421:AL425" si="79">COUNTIF($BN137:$BT137,"&gt;=95%")</f>
        <v>7</v>
      </c>
      <c r="AM421">
        <f t="shared" ref="AM421:AM425" si="80">COUNTIF($BV137:$CB137,"&gt;=95%")</f>
        <v>7</v>
      </c>
      <c r="AN421">
        <f t="shared" ref="AN421:AN425" si="81">COUNTIF($CD137:$CJ137,"&gt;=95%")</f>
        <v>7</v>
      </c>
      <c r="AO421">
        <f t="shared" ref="AO421:AO425" si="82">COUNTIF($CL137:$CR137,"&gt;=95%")</f>
        <v>7</v>
      </c>
      <c r="AP421">
        <f t="shared" ref="AP421:AP425" si="83">COUNTIF($CT137:$CZ137,"&gt;=95%")</f>
        <v>7</v>
      </c>
      <c r="AQ421">
        <f t="shared" ref="AQ421:AQ425" si="84">COUNTIF($DB137:$DH137,"&gt;=95%")</f>
        <v>7</v>
      </c>
      <c r="AR421">
        <f t="shared" ref="AR421:AR425" si="85">COUNTIF($DJ137:$DP137,"&gt;=95%")</f>
        <v>7</v>
      </c>
      <c r="AS421">
        <f t="shared" ref="AS421:AS425" si="86">COUNTIF($DR137:$DX137,"&gt;=95%")</f>
        <v>0</v>
      </c>
      <c r="AT421">
        <f t="shared" ref="AT421:AT425" si="87">COUNTIF($DZ137:$EF137,"&gt;=95%")</f>
        <v>0</v>
      </c>
    </row>
    <row r="422" spans="33:47" x14ac:dyDescent="0.25">
      <c r="AG422" s="19" t="s">
        <v>198</v>
      </c>
      <c r="AH422">
        <f t="shared" ref="AH422:AH425" si="88">COUNTIF($AH138:$AN138,"&gt;=95%")</f>
        <v>4</v>
      </c>
      <c r="AI422">
        <f t="shared" si="76"/>
        <v>6</v>
      </c>
      <c r="AJ422">
        <f t="shared" si="77"/>
        <v>1</v>
      </c>
      <c r="AK422">
        <f t="shared" si="78"/>
        <v>3</v>
      </c>
      <c r="AL422">
        <f t="shared" si="79"/>
        <v>3</v>
      </c>
      <c r="AM422">
        <f t="shared" si="80"/>
        <v>5</v>
      </c>
      <c r="AN422">
        <f t="shared" si="81"/>
        <v>5</v>
      </c>
      <c r="AO422">
        <f t="shared" si="82"/>
        <v>4</v>
      </c>
      <c r="AP422">
        <f t="shared" si="83"/>
        <v>5</v>
      </c>
      <c r="AQ422">
        <f t="shared" si="84"/>
        <v>5</v>
      </c>
      <c r="AR422">
        <f t="shared" si="85"/>
        <v>6</v>
      </c>
      <c r="AS422">
        <f t="shared" si="86"/>
        <v>0</v>
      </c>
      <c r="AT422">
        <f t="shared" si="87"/>
        <v>0</v>
      </c>
    </row>
    <row r="423" spans="33:47" x14ac:dyDescent="0.25">
      <c r="AG423" s="19" t="s">
        <v>199</v>
      </c>
      <c r="AH423">
        <f t="shared" si="88"/>
        <v>6</v>
      </c>
      <c r="AI423">
        <f t="shared" si="76"/>
        <v>3</v>
      </c>
      <c r="AJ423">
        <f t="shared" si="77"/>
        <v>3</v>
      </c>
      <c r="AK423">
        <f t="shared" si="78"/>
        <v>0</v>
      </c>
      <c r="AL423">
        <f t="shared" si="79"/>
        <v>3</v>
      </c>
      <c r="AM423">
        <f t="shared" si="80"/>
        <v>5</v>
      </c>
      <c r="AN423">
        <f t="shared" si="81"/>
        <v>7</v>
      </c>
      <c r="AO423">
        <f t="shared" si="82"/>
        <v>7</v>
      </c>
      <c r="AP423">
        <f t="shared" si="83"/>
        <v>2</v>
      </c>
      <c r="AQ423">
        <f t="shared" si="84"/>
        <v>2</v>
      </c>
      <c r="AR423">
        <f t="shared" si="85"/>
        <v>0</v>
      </c>
      <c r="AS423">
        <f t="shared" si="86"/>
        <v>0</v>
      </c>
      <c r="AT423">
        <f t="shared" si="87"/>
        <v>0</v>
      </c>
    </row>
    <row r="424" spans="33:47" x14ac:dyDescent="0.25">
      <c r="AG424" s="19" t="s">
        <v>200</v>
      </c>
      <c r="AH424">
        <f t="shared" si="88"/>
        <v>0</v>
      </c>
      <c r="AI424">
        <f t="shared" si="76"/>
        <v>0</v>
      </c>
      <c r="AJ424">
        <f t="shared" si="77"/>
        <v>0</v>
      </c>
      <c r="AK424">
        <f t="shared" si="78"/>
        <v>0</v>
      </c>
      <c r="AL424">
        <f t="shared" si="79"/>
        <v>0</v>
      </c>
      <c r="AM424">
        <f t="shared" si="80"/>
        <v>0</v>
      </c>
      <c r="AN424">
        <f t="shared" si="81"/>
        <v>2</v>
      </c>
      <c r="AO424">
        <f t="shared" si="82"/>
        <v>0</v>
      </c>
      <c r="AP424">
        <f t="shared" si="83"/>
        <v>0</v>
      </c>
      <c r="AQ424">
        <f t="shared" si="84"/>
        <v>0</v>
      </c>
      <c r="AR424">
        <f t="shared" si="85"/>
        <v>1</v>
      </c>
      <c r="AS424">
        <f t="shared" si="86"/>
        <v>0</v>
      </c>
      <c r="AT424">
        <f t="shared" si="87"/>
        <v>0</v>
      </c>
    </row>
    <row r="425" spans="33:47" x14ac:dyDescent="0.25">
      <c r="AG425" s="19" t="s">
        <v>201</v>
      </c>
      <c r="AH425">
        <f t="shared" si="88"/>
        <v>0</v>
      </c>
      <c r="AI425">
        <f t="shared" si="76"/>
        <v>0</v>
      </c>
      <c r="AJ425">
        <f t="shared" si="77"/>
        <v>0</v>
      </c>
      <c r="AK425">
        <f t="shared" si="78"/>
        <v>0</v>
      </c>
      <c r="AL425">
        <f t="shared" si="79"/>
        <v>1</v>
      </c>
      <c r="AM425">
        <f t="shared" si="80"/>
        <v>1</v>
      </c>
      <c r="AN425">
        <f t="shared" si="81"/>
        <v>3</v>
      </c>
      <c r="AO425">
        <f t="shared" si="82"/>
        <v>4</v>
      </c>
      <c r="AP425">
        <f t="shared" si="83"/>
        <v>5</v>
      </c>
      <c r="AQ425">
        <f t="shared" si="84"/>
        <v>2</v>
      </c>
      <c r="AR425">
        <f t="shared" si="85"/>
        <v>0</v>
      </c>
      <c r="AS425">
        <f t="shared" si="86"/>
        <v>0</v>
      </c>
      <c r="AT425">
        <f t="shared" si="87"/>
        <v>0</v>
      </c>
    </row>
    <row r="426" spans="33:47" x14ac:dyDescent="0.25">
      <c r="AG426" s="19"/>
    </row>
    <row r="427" spans="33:47" x14ac:dyDescent="0.25">
      <c r="AG427" s="19"/>
    </row>
    <row r="428" spans="33:47" x14ac:dyDescent="0.25">
      <c r="AG428" s="19"/>
    </row>
    <row r="431" spans="33:47" x14ac:dyDescent="0.25">
      <c r="AG431" s="33">
        <v>1</v>
      </c>
      <c r="AH431" s="27" t="s">
        <v>50</v>
      </c>
      <c r="AI431" s="27" t="s">
        <v>51</v>
      </c>
      <c r="AJ431" s="27" t="s">
        <v>52</v>
      </c>
      <c r="AK431" s="27" t="s">
        <v>53</v>
      </c>
      <c r="AL431" s="27" t="s">
        <v>54</v>
      </c>
      <c r="AM431" s="27" t="s">
        <v>55</v>
      </c>
      <c r="AN431" s="27" t="s">
        <v>56</v>
      </c>
      <c r="AO431" s="27" t="s">
        <v>57</v>
      </c>
      <c r="AP431" s="27" t="s">
        <v>58</v>
      </c>
      <c r="AQ431" s="27" t="s">
        <v>59</v>
      </c>
      <c r="AR431" s="27" t="s">
        <v>60</v>
      </c>
      <c r="AS431" s="27" t="s">
        <v>61</v>
      </c>
      <c r="AT431" s="27" t="s">
        <v>62</v>
      </c>
      <c r="AU431" s="27"/>
    </row>
    <row r="432" spans="33:47" x14ac:dyDescent="0.25">
      <c r="AG432" s="33" t="s">
        <v>41</v>
      </c>
      <c r="AH432" s="27">
        <f t="shared" ref="AH432:AK432" si="89">COUNTIF(AH433:AH566,"&gt;0")</f>
        <v>14</v>
      </c>
      <c r="AI432" s="27">
        <f t="shared" si="89"/>
        <v>9</v>
      </c>
      <c r="AJ432" s="27">
        <f t="shared" si="89"/>
        <v>7</v>
      </c>
      <c r="AK432" s="27">
        <f t="shared" si="89"/>
        <v>6</v>
      </c>
      <c r="AL432" s="27">
        <f>IF(COUNTIF(AL433:AL566,"&gt;0")=0,"",COUNTIF(AL433:AL566,"&gt;0"))</f>
        <v>15</v>
      </c>
      <c r="AM432" s="27">
        <f>IF(COUNTIF(AM433:AM566,"&gt;0")=0,"",COUNTIF(AM433:AM566,"&gt;0"))</f>
        <v>15</v>
      </c>
      <c r="AN432" s="27">
        <f>IF(COUNTIF(AN433:AN566,"&gt;0")=0,"",COUNTIF(AN433:AN566,"&gt;0"))</f>
        <v>16</v>
      </c>
      <c r="AO432" s="27">
        <f t="shared" ref="AO432:AU432" si="90">IF(COUNTIF(AO433:AO566,"&gt;0")=0,"",COUNTIF(AO433:AO566,"&gt;0"))</f>
        <v>14</v>
      </c>
      <c r="AP432" s="27">
        <f t="shared" si="90"/>
        <v>11</v>
      </c>
      <c r="AQ432" s="27">
        <f t="shared" si="90"/>
        <v>10</v>
      </c>
      <c r="AR432" s="27">
        <f t="shared" si="90"/>
        <v>15</v>
      </c>
      <c r="AS432" s="27" t="str">
        <f t="shared" si="90"/>
        <v/>
      </c>
      <c r="AT432" s="27" t="str">
        <f t="shared" si="90"/>
        <v/>
      </c>
      <c r="AU432" s="27" t="str">
        <f t="shared" si="90"/>
        <v/>
      </c>
    </row>
    <row r="433" spans="33:46" x14ac:dyDescent="0.25">
      <c r="AG433" s="19" t="s">
        <v>72</v>
      </c>
      <c r="AH433">
        <f>COUNTIF($AH8:$AN8,"&gt;=100%")</f>
        <v>0</v>
      </c>
      <c r="AI433">
        <f>COUNTIF($AP8:$AV8,"&gt;=100%")</f>
        <v>0</v>
      </c>
      <c r="AJ433">
        <f>COUNTIF($AX8:$BD8,"&gt;=100%")</f>
        <v>0</v>
      </c>
      <c r="AK433">
        <f>COUNTIF($BF8:$BL8,"&gt;=100%")</f>
        <v>0</v>
      </c>
      <c r="AL433">
        <f>COUNTIF($BN8:$BT8,"&gt;=100%")</f>
        <v>0</v>
      </c>
      <c r="AM433">
        <f>COUNTIF($BV8:$CB8,"&gt;=100%")</f>
        <v>0</v>
      </c>
      <c r="AN433">
        <f>COUNTIF($CD8:$CJ8,"&gt;=100%")</f>
        <v>0</v>
      </c>
      <c r="AO433">
        <f>COUNTIF($CL8:$CR8,"&gt;=100%")</f>
        <v>0</v>
      </c>
      <c r="AP433">
        <f>COUNTIF($CT8:$CZ8,"&gt;=100%")</f>
        <v>0</v>
      </c>
      <c r="AQ433">
        <f>COUNTIF($DB8:$DH8,"&gt;=100%")</f>
        <v>0</v>
      </c>
      <c r="AR433">
        <f>COUNTIF($DJ8:$DP8,"&gt;=100%")</f>
        <v>0</v>
      </c>
      <c r="AS433">
        <f>COUNTIF($DR8:$DX8,"&gt;=100%")</f>
        <v>0</v>
      </c>
      <c r="AT433">
        <f>COUNTIF($DZ8:$EF8,"&gt;=100%")</f>
        <v>0</v>
      </c>
    </row>
    <row r="434" spans="33:46" x14ac:dyDescent="0.25">
      <c r="AG434" s="19" t="s">
        <v>73</v>
      </c>
      <c r="AH434">
        <f t="shared" ref="AH434:AH497" si="91">COUNTIF($AH9:$AN9,"&gt;=100%")</f>
        <v>0</v>
      </c>
      <c r="AI434">
        <f t="shared" ref="AI434:AI497" si="92">COUNTIF($AP9:$AV9,"&gt;=100%")</f>
        <v>0</v>
      </c>
      <c r="AJ434">
        <f t="shared" ref="AJ434:AJ497" si="93">COUNTIF($AX9:$BD9,"&gt;=100%")</f>
        <v>0</v>
      </c>
      <c r="AK434">
        <f t="shared" ref="AK434:AK497" si="94">COUNTIF($BF9:$BL9,"&gt;=100%")</f>
        <v>0</v>
      </c>
      <c r="AL434">
        <f t="shared" ref="AL434:AL497" si="95">COUNTIF($BN9:$BT9,"&gt;=100%")</f>
        <v>0</v>
      </c>
      <c r="AM434">
        <f t="shared" ref="AM434:AM497" si="96">COUNTIF($BV9:$CB9,"&gt;=100%")</f>
        <v>0</v>
      </c>
      <c r="AN434">
        <f t="shared" ref="AN434:AN497" si="97">COUNTIF($CD9:$CJ9,"&gt;=100%")</f>
        <v>0</v>
      </c>
      <c r="AO434">
        <f t="shared" ref="AO434:AO497" si="98">COUNTIF($CL9:$CR9,"&gt;=100%")</f>
        <v>0</v>
      </c>
      <c r="AP434">
        <f t="shared" ref="AP434:AP497" si="99">COUNTIF($CT9:$CZ9,"&gt;=100%")</f>
        <v>0</v>
      </c>
      <c r="AQ434">
        <f t="shared" ref="AQ434:AQ497" si="100">COUNTIF($DB9:$DH9,"&gt;=100%")</f>
        <v>0</v>
      </c>
      <c r="AR434">
        <f t="shared" ref="AR434:AR497" si="101">COUNTIF($DJ9:$DP9,"&gt;=100%")</f>
        <v>0</v>
      </c>
      <c r="AS434">
        <f t="shared" ref="AS434:AS497" si="102">COUNTIF($DR9:$DX9,"&gt;=100%")</f>
        <v>0</v>
      </c>
      <c r="AT434">
        <f t="shared" ref="AT434:AT497" si="103">COUNTIF($DZ9:$EF9,"&gt;=100%")</f>
        <v>0</v>
      </c>
    </row>
    <row r="435" spans="33:46" x14ac:dyDescent="0.25">
      <c r="AG435" s="19" t="s">
        <v>74</v>
      </c>
      <c r="AH435">
        <f t="shared" si="91"/>
        <v>0</v>
      </c>
      <c r="AI435">
        <f t="shared" si="92"/>
        <v>0</v>
      </c>
      <c r="AJ435">
        <f t="shared" si="93"/>
        <v>0</v>
      </c>
      <c r="AK435">
        <f t="shared" si="94"/>
        <v>0</v>
      </c>
      <c r="AL435">
        <f t="shared" si="95"/>
        <v>0</v>
      </c>
      <c r="AM435">
        <f t="shared" si="96"/>
        <v>0</v>
      </c>
      <c r="AN435">
        <f t="shared" si="97"/>
        <v>0</v>
      </c>
      <c r="AO435">
        <f t="shared" si="98"/>
        <v>0</v>
      </c>
      <c r="AP435">
        <f t="shared" si="99"/>
        <v>0</v>
      </c>
      <c r="AQ435">
        <f t="shared" si="100"/>
        <v>0</v>
      </c>
      <c r="AR435">
        <f t="shared" si="101"/>
        <v>0</v>
      </c>
      <c r="AS435">
        <f t="shared" si="102"/>
        <v>0</v>
      </c>
      <c r="AT435">
        <f t="shared" si="103"/>
        <v>0</v>
      </c>
    </row>
    <row r="436" spans="33:46" x14ac:dyDescent="0.25">
      <c r="AG436" s="19" t="s">
        <v>75</v>
      </c>
      <c r="AH436">
        <f t="shared" si="91"/>
        <v>0</v>
      </c>
      <c r="AI436">
        <f t="shared" si="92"/>
        <v>0</v>
      </c>
      <c r="AJ436">
        <f t="shared" si="93"/>
        <v>0</v>
      </c>
      <c r="AK436">
        <f t="shared" si="94"/>
        <v>0</v>
      </c>
      <c r="AL436">
        <f t="shared" si="95"/>
        <v>0</v>
      </c>
      <c r="AM436">
        <f t="shared" si="96"/>
        <v>0</v>
      </c>
      <c r="AN436">
        <f t="shared" si="97"/>
        <v>0</v>
      </c>
      <c r="AO436">
        <f t="shared" si="98"/>
        <v>0</v>
      </c>
      <c r="AP436">
        <f t="shared" si="99"/>
        <v>0</v>
      </c>
      <c r="AQ436">
        <f t="shared" si="100"/>
        <v>0</v>
      </c>
      <c r="AR436">
        <f t="shared" si="101"/>
        <v>0</v>
      </c>
      <c r="AS436">
        <f t="shared" si="102"/>
        <v>0</v>
      </c>
      <c r="AT436">
        <f t="shared" si="103"/>
        <v>0</v>
      </c>
    </row>
    <row r="437" spans="33:46" x14ac:dyDescent="0.25">
      <c r="AG437" s="19" t="s">
        <v>76</v>
      </c>
      <c r="AH437">
        <f t="shared" si="91"/>
        <v>0</v>
      </c>
      <c r="AI437">
        <f t="shared" si="92"/>
        <v>0</v>
      </c>
      <c r="AJ437">
        <f t="shared" si="93"/>
        <v>0</v>
      </c>
      <c r="AK437">
        <f t="shared" si="94"/>
        <v>0</v>
      </c>
      <c r="AL437">
        <f t="shared" si="95"/>
        <v>0</v>
      </c>
      <c r="AM437">
        <f t="shared" si="96"/>
        <v>0</v>
      </c>
      <c r="AN437">
        <f t="shared" si="97"/>
        <v>0</v>
      </c>
      <c r="AO437">
        <f t="shared" si="98"/>
        <v>0</v>
      </c>
      <c r="AP437">
        <f t="shared" si="99"/>
        <v>0</v>
      </c>
      <c r="AQ437">
        <f t="shared" si="100"/>
        <v>0</v>
      </c>
      <c r="AR437">
        <f t="shared" si="101"/>
        <v>0</v>
      </c>
      <c r="AS437">
        <f t="shared" si="102"/>
        <v>0</v>
      </c>
      <c r="AT437">
        <f t="shared" si="103"/>
        <v>0</v>
      </c>
    </row>
    <row r="438" spans="33:46" x14ac:dyDescent="0.25">
      <c r="AG438" s="19" t="s">
        <v>77</v>
      </c>
      <c r="AH438">
        <f t="shared" si="91"/>
        <v>0</v>
      </c>
      <c r="AI438">
        <f t="shared" si="92"/>
        <v>0</v>
      </c>
      <c r="AJ438">
        <f t="shared" si="93"/>
        <v>0</v>
      </c>
      <c r="AK438">
        <f t="shared" si="94"/>
        <v>0</v>
      </c>
      <c r="AL438">
        <f t="shared" si="95"/>
        <v>3</v>
      </c>
      <c r="AM438">
        <f t="shared" si="96"/>
        <v>1</v>
      </c>
      <c r="AN438">
        <f t="shared" si="97"/>
        <v>0</v>
      </c>
      <c r="AO438">
        <f t="shared" si="98"/>
        <v>0</v>
      </c>
      <c r="AP438">
        <f t="shared" si="99"/>
        <v>0</v>
      </c>
      <c r="AQ438">
        <f t="shared" si="100"/>
        <v>0</v>
      </c>
      <c r="AR438">
        <f t="shared" si="101"/>
        <v>0</v>
      </c>
      <c r="AS438">
        <f t="shared" si="102"/>
        <v>0</v>
      </c>
      <c r="AT438">
        <f t="shared" si="103"/>
        <v>0</v>
      </c>
    </row>
    <row r="439" spans="33:46" x14ac:dyDescent="0.25">
      <c r="AG439" s="19" t="s">
        <v>78</v>
      </c>
      <c r="AH439">
        <f t="shared" si="91"/>
        <v>0</v>
      </c>
      <c r="AI439">
        <f t="shared" si="92"/>
        <v>0</v>
      </c>
      <c r="AJ439">
        <f t="shared" si="93"/>
        <v>0</v>
      </c>
      <c r="AK439">
        <f t="shared" si="94"/>
        <v>0</v>
      </c>
      <c r="AL439">
        <f t="shared" si="95"/>
        <v>0</v>
      </c>
      <c r="AM439">
        <f t="shared" si="96"/>
        <v>0</v>
      </c>
      <c r="AN439">
        <f t="shared" si="97"/>
        <v>0</v>
      </c>
      <c r="AO439">
        <f t="shared" si="98"/>
        <v>0</v>
      </c>
      <c r="AP439">
        <f t="shared" si="99"/>
        <v>0</v>
      </c>
      <c r="AQ439">
        <f t="shared" si="100"/>
        <v>1</v>
      </c>
      <c r="AR439">
        <f t="shared" si="101"/>
        <v>0</v>
      </c>
      <c r="AS439">
        <f t="shared" si="102"/>
        <v>0</v>
      </c>
      <c r="AT439">
        <f t="shared" si="103"/>
        <v>0</v>
      </c>
    </row>
    <row r="440" spans="33:46" x14ac:dyDescent="0.25">
      <c r="AG440" s="19" t="s">
        <v>79</v>
      </c>
      <c r="AH440">
        <f t="shared" si="91"/>
        <v>0</v>
      </c>
      <c r="AI440">
        <f t="shared" si="92"/>
        <v>0</v>
      </c>
      <c r="AJ440">
        <f t="shared" si="93"/>
        <v>0</v>
      </c>
      <c r="AK440">
        <f t="shared" si="94"/>
        <v>0</v>
      </c>
      <c r="AL440">
        <f t="shared" si="95"/>
        <v>0</v>
      </c>
      <c r="AM440">
        <f t="shared" si="96"/>
        <v>0</v>
      </c>
      <c r="AN440">
        <f t="shared" si="97"/>
        <v>0</v>
      </c>
      <c r="AO440">
        <f t="shared" si="98"/>
        <v>1</v>
      </c>
      <c r="AP440">
        <f t="shared" si="99"/>
        <v>1</v>
      </c>
      <c r="AQ440">
        <f t="shared" si="100"/>
        <v>0</v>
      </c>
      <c r="AR440">
        <f t="shared" si="101"/>
        <v>0</v>
      </c>
      <c r="AS440">
        <f t="shared" si="102"/>
        <v>0</v>
      </c>
      <c r="AT440">
        <f t="shared" si="103"/>
        <v>0</v>
      </c>
    </row>
    <row r="441" spans="33:46" x14ac:dyDescent="0.25">
      <c r="AG441" s="19" t="s">
        <v>80</v>
      </c>
      <c r="AH441">
        <f t="shared" si="91"/>
        <v>0</v>
      </c>
      <c r="AI441">
        <f t="shared" si="92"/>
        <v>0</v>
      </c>
      <c r="AJ441">
        <f t="shared" si="93"/>
        <v>0</v>
      </c>
      <c r="AK441">
        <f t="shared" si="94"/>
        <v>0</v>
      </c>
      <c r="AL441">
        <f t="shared" si="95"/>
        <v>1</v>
      </c>
      <c r="AM441">
        <f t="shared" si="96"/>
        <v>0</v>
      </c>
      <c r="AN441">
        <f t="shared" si="97"/>
        <v>0</v>
      </c>
      <c r="AO441">
        <f t="shared" si="98"/>
        <v>0</v>
      </c>
      <c r="AP441">
        <f t="shared" si="99"/>
        <v>0</v>
      </c>
      <c r="AQ441">
        <f t="shared" si="100"/>
        <v>0</v>
      </c>
      <c r="AR441">
        <f t="shared" si="101"/>
        <v>0</v>
      </c>
      <c r="AS441">
        <f t="shared" si="102"/>
        <v>0</v>
      </c>
      <c r="AT441">
        <f t="shared" si="103"/>
        <v>0</v>
      </c>
    </row>
    <row r="442" spans="33:46" x14ac:dyDescent="0.25">
      <c r="AG442" s="19" t="s">
        <v>81</v>
      </c>
      <c r="AH442">
        <f t="shared" si="91"/>
        <v>0</v>
      </c>
      <c r="AI442">
        <f t="shared" si="92"/>
        <v>0</v>
      </c>
      <c r="AJ442">
        <f t="shared" si="93"/>
        <v>0</v>
      </c>
      <c r="AK442">
        <f t="shared" si="94"/>
        <v>0</v>
      </c>
      <c r="AL442">
        <f t="shared" si="95"/>
        <v>0</v>
      </c>
      <c r="AM442">
        <f t="shared" si="96"/>
        <v>0</v>
      </c>
      <c r="AN442">
        <f t="shared" si="97"/>
        <v>0</v>
      </c>
      <c r="AO442">
        <f t="shared" si="98"/>
        <v>0</v>
      </c>
      <c r="AP442">
        <f t="shared" si="99"/>
        <v>0</v>
      </c>
      <c r="AQ442">
        <f t="shared" si="100"/>
        <v>0</v>
      </c>
      <c r="AR442">
        <f t="shared" si="101"/>
        <v>0</v>
      </c>
      <c r="AS442">
        <f t="shared" si="102"/>
        <v>0</v>
      </c>
      <c r="AT442">
        <f t="shared" si="103"/>
        <v>0</v>
      </c>
    </row>
    <row r="443" spans="33:46" x14ac:dyDescent="0.25">
      <c r="AG443" s="19" t="s">
        <v>82</v>
      </c>
      <c r="AH443">
        <f t="shared" si="91"/>
        <v>0</v>
      </c>
      <c r="AI443">
        <f t="shared" si="92"/>
        <v>0</v>
      </c>
      <c r="AJ443">
        <f t="shared" si="93"/>
        <v>0</v>
      </c>
      <c r="AK443">
        <f t="shared" si="94"/>
        <v>0</v>
      </c>
      <c r="AL443">
        <f t="shared" si="95"/>
        <v>0</v>
      </c>
      <c r="AM443">
        <f t="shared" si="96"/>
        <v>0</v>
      </c>
      <c r="AN443">
        <f t="shared" si="97"/>
        <v>0</v>
      </c>
      <c r="AO443">
        <f t="shared" si="98"/>
        <v>0</v>
      </c>
      <c r="AP443">
        <f t="shared" si="99"/>
        <v>0</v>
      </c>
      <c r="AQ443">
        <f t="shared" si="100"/>
        <v>0</v>
      </c>
      <c r="AR443">
        <f t="shared" si="101"/>
        <v>0</v>
      </c>
      <c r="AS443">
        <f t="shared" si="102"/>
        <v>0</v>
      </c>
      <c r="AT443">
        <f t="shared" si="103"/>
        <v>0</v>
      </c>
    </row>
    <row r="444" spans="33:46" x14ac:dyDescent="0.25">
      <c r="AG444" s="19" t="s">
        <v>83</v>
      </c>
      <c r="AH444">
        <f t="shared" si="91"/>
        <v>0</v>
      </c>
      <c r="AI444">
        <f t="shared" si="92"/>
        <v>0</v>
      </c>
      <c r="AJ444">
        <f t="shared" si="93"/>
        <v>2</v>
      </c>
      <c r="AK444">
        <f t="shared" si="94"/>
        <v>0</v>
      </c>
      <c r="AL444">
        <f t="shared" si="95"/>
        <v>0</v>
      </c>
      <c r="AM444">
        <f t="shared" si="96"/>
        <v>0</v>
      </c>
      <c r="AN444">
        <f t="shared" si="97"/>
        <v>0</v>
      </c>
      <c r="AO444">
        <f t="shared" si="98"/>
        <v>0</v>
      </c>
      <c r="AP444">
        <f t="shared" si="99"/>
        <v>0</v>
      </c>
      <c r="AQ444">
        <f t="shared" si="100"/>
        <v>0</v>
      </c>
      <c r="AR444">
        <f t="shared" si="101"/>
        <v>1</v>
      </c>
      <c r="AS444">
        <f t="shared" si="102"/>
        <v>0</v>
      </c>
      <c r="AT444">
        <f t="shared" si="103"/>
        <v>0</v>
      </c>
    </row>
    <row r="445" spans="33:46" x14ac:dyDescent="0.25">
      <c r="AG445" s="19" t="s">
        <v>84</v>
      </c>
      <c r="AH445">
        <f t="shared" si="91"/>
        <v>0</v>
      </c>
      <c r="AI445">
        <f t="shared" si="92"/>
        <v>0</v>
      </c>
      <c r="AJ445">
        <f t="shared" si="93"/>
        <v>0</v>
      </c>
      <c r="AK445">
        <f t="shared" si="94"/>
        <v>0</v>
      </c>
      <c r="AL445">
        <f t="shared" si="95"/>
        <v>0</v>
      </c>
      <c r="AM445">
        <f t="shared" si="96"/>
        <v>0</v>
      </c>
      <c r="AN445">
        <f t="shared" si="97"/>
        <v>0</v>
      </c>
      <c r="AO445">
        <f t="shared" si="98"/>
        <v>0</v>
      </c>
      <c r="AP445">
        <f t="shared" si="99"/>
        <v>0</v>
      </c>
      <c r="AQ445">
        <f t="shared" si="100"/>
        <v>0</v>
      </c>
      <c r="AR445">
        <f t="shared" si="101"/>
        <v>0</v>
      </c>
      <c r="AS445">
        <f t="shared" si="102"/>
        <v>0</v>
      </c>
      <c r="AT445">
        <f t="shared" si="103"/>
        <v>0</v>
      </c>
    </row>
    <row r="446" spans="33:46" x14ac:dyDescent="0.25">
      <c r="AG446" s="19" t="s">
        <v>85</v>
      </c>
      <c r="AH446">
        <f t="shared" si="91"/>
        <v>0</v>
      </c>
      <c r="AI446">
        <f t="shared" si="92"/>
        <v>0</v>
      </c>
      <c r="AJ446">
        <f t="shared" si="93"/>
        <v>0</v>
      </c>
      <c r="AK446">
        <f t="shared" si="94"/>
        <v>0</v>
      </c>
      <c r="AL446">
        <f t="shared" si="95"/>
        <v>0</v>
      </c>
      <c r="AM446">
        <f t="shared" si="96"/>
        <v>0</v>
      </c>
      <c r="AN446">
        <f t="shared" si="97"/>
        <v>0</v>
      </c>
      <c r="AO446">
        <f t="shared" si="98"/>
        <v>0</v>
      </c>
      <c r="AP446">
        <f t="shared" si="99"/>
        <v>0</v>
      </c>
      <c r="AQ446">
        <f t="shared" si="100"/>
        <v>0</v>
      </c>
      <c r="AR446">
        <f t="shared" si="101"/>
        <v>0</v>
      </c>
      <c r="AS446">
        <f t="shared" si="102"/>
        <v>0</v>
      </c>
      <c r="AT446">
        <f t="shared" si="103"/>
        <v>0</v>
      </c>
    </row>
    <row r="447" spans="33:46" x14ac:dyDescent="0.25">
      <c r="AG447" s="19" t="s">
        <v>86</v>
      </c>
      <c r="AH447">
        <f t="shared" si="91"/>
        <v>0</v>
      </c>
      <c r="AI447">
        <f t="shared" si="92"/>
        <v>0</v>
      </c>
      <c r="AJ447">
        <f t="shared" si="93"/>
        <v>0</v>
      </c>
      <c r="AK447">
        <f t="shared" si="94"/>
        <v>0</v>
      </c>
      <c r="AL447">
        <f t="shared" si="95"/>
        <v>0</v>
      </c>
      <c r="AM447">
        <f t="shared" si="96"/>
        <v>0</v>
      </c>
      <c r="AN447">
        <f t="shared" si="97"/>
        <v>0</v>
      </c>
      <c r="AO447">
        <f t="shared" si="98"/>
        <v>0</v>
      </c>
      <c r="AP447">
        <f t="shared" si="99"/>
        <v>0</v>
      </c>
      <c r="AQ447">
        <f t="shared" si="100"/>
        <v>0</v>
      </c>
      <c r="AR447">
        <f t="shared" si="101"/>
        <v>0</v>
      </c>
      <c r="AS447">
        <f t="shared" si="102"/>
        <v>0</v>
      </c>
      <c r="AT447">
        <f t="shared" si="103"/>
        <v>0</v>
      </c>
    </row>
    <row r="448" spans="33:46" x14ac:dyDescent="0.25">
      <c r="AG448" s="19" t="s">
        <v>87</v>
      </c>
      <c r="AH448">
        <f t="shared" si="91"/>
        <v>0</v>
      </c>
      <c r="AI448">
        <f t="shared" si="92"/>
        <v>0</v>
      </c>
      <c r="AJ448">
        <f t="shared" si="93"/>
        <v>0</v>
      </c>
      <c r="AK448">
        <f t="shared" si="94"/>
        <v>0</v>
      </c>
      <c r="AL448">
        <f t="shared" si="95"/>
        <v>0</v>
      </c>
      <c r="AM448">
        <f t="shared" si="96"/>
        <v>0</v>
      </c>
      <c r="AN448">
        <f t="shared" si="97"/>
        <v>0</v>
      </c>
      <c r="AO448">
        <f t="shared" si="98"/>
        <v>0</v>
      </c>
      <c r="AP448">
        <f t="shared" si="99"/>
        <v>0</v>
      </c>
      <c r="AQ448">
        <f t="shared" si="100"/>
        <v>0</v>
      </c>
      <c r="AR448">
        <f t="shared" si="101"/>
        <v>0</v>
      </c>
      <c r="AS448">
        <f t="shared" si="102"/>
        <v>0</v>
      </c>
      <c r="AT448">
        <f t="shared" si="103"/>
        <v>0</v>
      </c>
    </row>
    <row r="449" spans="33:46" x14ac:dyDescent="0.25">
      <c r="AG449" s="19" t="s">
        <v>88</v>
      </c>
      <c r="AH449">
        <f t="shared" si="91"/>
        <v>0</v>
      </c>
      <c r="AI449">
        <f t="shared" si="92"/>
        <v>0</v>
      </c>
      <c r="AJ449">
        <f t="shared" si="93"/>
        <v>0</v>
      </c>
      <c r="AK449">
        <f t="shared" si="94"/>
        <v>0</v>
      </c>
      <c r="AL449">
        <f t="shared" si="95"/>
        <v>0</v>
      </c>
      <c r="AM449">
        <f t="shared" si="96"/>
        <v>0</v>
      </c>
      <c r="AN449">
        <f t="shared" si="97"/>
        <v>0</v>
      </c>
      <c r="AO449">
        <f t="shared" si="98"/>
        <v>0</v>
      </c>
      <c r="AP449">
        <f t="shared" si="99"/>
        <v>0</v>
      </c>
      <c r="AQ449">
        <f t="shared" si="100"/>
        <v>0</v>
      </c>
      <c r="AR449">
        <f t="shared" si="101"/>
        <v>0</v>
      </c>
      <c r="AS449">
        <f t="shared" si="102"/>
        <v>0</v>
      </c>
      <c r="AT449">
        <f t="shared" si="103"/>
        <v>0</v>
      </c>
    </row>
    <row r="450" spans="33:46" x14ac:dyDescent="0.25">
      <c r="AG450" s="19" t="s">
        <v>89</v>
      </c>
      <c r="AH450">
        <f t="shared" si="91"/>
        <v>2</v>
      </c>
      <c r="AI450">
        <f t="shared" si="92"/>
        <v>0</v>
      </c>
      <c r="AJ450">
        <f t="shared" si="93"/>
        <v>0</v>
      </c>
      <c r="AK450">
        <f t="shared" si="94"/>
        <v>0</v>
      </c>
      <c r="AL450">
        <f t="shared" si="95"/>
        <v>0</v>
      </c>
      <c r="AM450">
        <f t="shared" si="96"/>
        <v>0</v>
      </c>
      <c r="AN450">
        <f t="shared" si="97"/>
        <v>0</v>
      </c>
      <c r="AO450">
        <f t="shared" si="98"/>
        <v>0</v>
      </c>
      <c r="AP450">
        <f t="shared" si="99"/>
        <v>1</v>
      </c>
      <c r="AQ450">
        <f t="shared" si="100"/>
        <v>3</v>
      </c>
      <c r="AR450">
        <f t="shared" si="101"/>
        <v>2</v>
      </c>
      <c r="AS450">
        <f t="shared" si="102"/>
        <v>0</v>
      </c>
      <c r="AT450">
        <f t="shared" si="103"/>
        <v>0</v>
      </c>
    </row>
    <row r="451" spans="33:46" x14ac:dyDescent="0.25">
      <c r="AG451" s="19" t="s">
        <v>90</v>
      </c>
      <c r="AH451">
        <f t="shared" si="91"/>
        <v>0</v>
      </c>
      <c r="AI451">
        <f t="shared" si="92"/>
        <v>0</v>
      </c>
      <c r="AJ451">
        <f t="shared" si="93"/>
        <v>0</v>
      </c>
      <c r="AK451">
        <f t="shared" si="94"/>
        <v>0</v>
      </c>
      <c r="AL451">
        <f t="shared" si="95"/>
        <v>0</v>
      </c>
      <c r="AM451">
        <f t="shared" si="96"/>
        <v>0</v>
      </c>
      <c r="AN451">
        <f t="shared" si="97"/>
        <v>0</v>
      </c>
      <c r="AO451">
        <f t="shared" si="98"/>
        <v>0</v>
      </c>
      <c r="AP451">
        <f t="shared" si="99"/>
        <v>0</v>
      </c>
      <c r="AQ451">
        <f t="shared" si="100"/>
        <v>0</v>
      </c>
      <c r="AR451">
        <f t="shared" si="101"/>
        <v>0</v>
      </c>
      <c r="AS451">
        <f t="shared" si="102"/>
        <v>0</v>
      </c>
      <c r="AT451">
        <f t="shared" si="103"/>
        <v>0</v>
      </c>
    </row>
    <row r="452" spans="33:46" x14ac:dyDescent="0.25">
      <c r="AG452" s="19" t="s">
        <v>91</v>
      </c>
      <c r="AH452">
        <f t="shared" si="91"/>
        <v>0</v>
      </c>
      <c r="AI452">
        <f t="shared" si="92"/>
        <v>0</v>
      </c>
      <c r="AJ452">
        <f t="shared" si="93"/>
        <v>0</v>
      </c>
      <c r="AK452">
        <f t="shared" si="94"/>
        <v>0</v>
      </c>
      <c r="AL452">
        <f t="shared" si="95"/>
        <v>0</v>
      </c>
      <c r="AM452">
        <f t="shared" si="96"/>
        <v>0</v>
      </c>
      <c r="AN452">
        <f t="shared" si="97"/>
        <v>0</v>
      </c>
      <c r="AO452">
        <f t="shared" si="98"/>
        <v>0</v>
      </c>
      <c r="AP452">
        <f t="shared" si="99"/>
        <v>0</v>
      </c>
      <c r="AQ452">
        <f t="shared" si="100"/>
        <v>0</v>
      </c>
      <c r="AR452">
        <f t="shared" si="101"/>
        <v>0</v>
      </c>
      <c r="AS452">
        <f t="shared" si="102"/>
        <v>0</v>
      </c>
      <c r="AT452">
        <f t="shared" si="103"/>
        <v>0</v>
      </c>
    </row>
    <row r="453" spans="33:46" x14ac:dyDescent="0.25">
      <c r="AG453" s="19" t="s">
        <v>92</v>
      </c>
      <c r="AH453">
        <f t="shared" si="91"/>
        <v>0</v>
      </c>
      <c r="AI453">
        <f t="shared" si="92"/>
        <v>0</v>
      </c>
      <c r="AJ453">
        <f t="shared" si="93"/>
        <v>0</v>
      </c>
      <c r="AK453">
        <f t="shared" si="94"/>
        <v>0</v>
      </c>
      <c r="AL453">
        <f t="shared" si="95"/>
        <v>0</v>
      </c>
      <c r="AM453">
        <f t="shared" si="96"/>
        <v>0</v>
      </c>
      <c r="AN453">
        <f t="shared" si="97"/>
        <v>0</v>
      </c>
      <c r="AO453">
        <f t="shared" si="98"/>
        <v>0</v>
      </c>
      <c r="AP453">
        <f t="shared" si="99"/>
        <v>0</v>
      </c>
      <c r="AQ453">
        <f t="shared" si="100"/>
        <v>0</v>
      </c>
      <c r="AR453">
        <f t="shared" si="101"/>
        <v>0</v>
      </c>
      <c r="AS453">
        <f t="shared" si="102"/>
        <v>0</v>
      </c>
      <c r="AT453">
        <f t="shared" si="103"/>
        <v>0</v>
      </c>
    </row>
    <row r="454" spans="33:46" x14ac:dyDescent="0.25">
      <c r="AG454" s="19" t="s">
        <v>93</v>
      </c>
      <c r="AH454">
        <f t="shared" si="91"/>
        <v>0</v>
      </c>
      <c r="AI454">
        <f t="shared" si="92"/>
        <v>0</v>
      </c>
      <c r="AJ454">
        <f t="shared" si="93"/>
        <v>0</v>
      </c>
      <c r="AK454">
        <f t="shared" si="94"/>
        <v>0</v>
      </c>
      <c r="AL454">
        <f t="shared" si="95"/>
        <v>0</v>
      </c>
      <c r="AM454">
        <f t="shared" si="96"/>
        <v>0</v>
      </c>
      <c r="AN454">
        <f t="shared" si="97"/>
        <v>0</v>
      </c>
      <c r="AO454">
        <f t="shared" si="98"/>
        <v>0</v>
      </c>
      <c r="AP454">
        <f t="shared" si="99"/>
        <v>0</v>
      </c>
      <c r="AQ454">
        <f t="shared" si="100"/>
        <v>0</v>
      </c>
      <c r="AR454">
        <f t="shared" si="101"/>
        <v>0</v>
      </c>
      <c r="AS454">
        <f t="shared" si="102"/>
        <v>0</v>
      </c>
      <c r="AT454">
        <f t="shared" si="103"/>
        <v>0</v>
      </c>
    </row>
    <row r="455" spans="33:46" x14ac:dyDescent="0.25">
      <c r="AG455" s="19" t="s">
        <v>94</v>
      </c>
      <c r="AH455">
        <f t="shared" si="91"/>
        <v>6</v>
      </c>
      <c r="AI455">
        <f t="shared" si="92"/>
        <v>2</v>
      </c>
      <c r="AJ455">
        <f t="shared" si="93"/>
        <v>4</v>
      </c>
      <c r="AK455">
        <f t="shared" si="94"/>
        <v>4</v>
      </c>
      <c r="AL455">
        <f t="shared" si="95"/>
        <v>7</v>
      </c>
      <c r="AM455">
        <f t="shared" si="96"/>
        <v>5</v>
      </c>
      <c r="AN455">
        <f t="shared" si="97"/>
        <v>5</v>
      </c>
      <c r="AO455">
        <f t="shared" si="98"/>
        <v>6</v>
      </c>
      <c r="AP455">
        <f t="shared" si="99"/>
        <v>5</v>
      </c>
      <c r="AQ455">
        <f t="shared" si="100"/>
        <v>6</v>
      </c>
      <c r="AR455">
        <f t="shared" si="101"/>
        <v>2</v>
      </c>
      <c r="AS455">
        <f t="shared" si="102"/>
        <v>0</v>
      </c>
      <c r="AT455">
        <f t="shared" si="103"/>
        <v>0</v>
      </c>
    </row>
    <row r="456" spans="33:46" x14ac:dyDescent="0.25">
      <c r="AG456" s="19" t="s">
        <v>95</v>
      </c>
      <c r="AH456">
        <f t="shared" si="91"/>
        <v>0</v>
      </c>
      <c r="AI456">
        <f t="shared" si="92"/>
        <v>0</v>
      </c>
      <c r="AJ456">
        <f t="shared" si="93"/>
        <v>0</v>
      </c>
      <c r="AK456">
        <f t="shared" si="94"/>
        <v>0</v>
      </c>
      <c r="AL456">
        <f t="shared" si="95"/>
        <v>0</v>
      </c>
      <c r="AM456">
        <f t="shared" si="96"/>
        <v>0</v>
      </c>
      <c r="AN456">
        <f t="shared" si="97"/>
        <v>0</v>
      </c>
      <c r="AO456">
        <f t="shared" si="98"/>
        <v>0</v>
      </c>
      <c r="AP456">
        <f t="shared" si="99"/>
        <v>0</v>
      </c>
      <c r="AQ456">
        <f t="shared" si="100"/>
        <v>0</v>
      </c>
      <c r="AR456">
        <f t="shared" si="101"/>
        <v>0</v>
      </c>
      <c r="AS456">
        <f t="shared" si="102"/>
        <v>0</v>
      </c>
      <c r="AT456">
        <f t="shared" si="103"/>
        <v>0</v>
      </c>
    </row>
    <row r="457" spans="33:46" x14ac:dyDescent="0.25">
      <c r="AG457" s="19" t="s">
        <v>96</v>
      </c>
      <c r="AH457">
        <f t="shared" si="91"/>
        <v>0</v>
      </c>
      <c r="AI457">
        <f t="shared" si="92"/>
        <v>0</v>
      </c>
      <c r="AJ457">
        <f t="shared" si="93"/>
        <v>0</v>
      </c>
      <c r="AK457">
        <f t="shared" si="94"/>
        <v>0</v>
      </c>
      <c r="AL457">
        <f t="shared" si="95"/>
        <v>0</v>
      </c>
      <c r="AM457">
        <f t="shared" si="96"/>
        <v>0</v>
      </c>
      <c r="AN457">
        <f t="shared" si="97"/>
        <v>0</v>
      </c>
      <c r="AO457">
        <f t="shared" si="98"/>
        <v>0</v>
      </c>
      <c r="AP457">
        <f t="shared" si="99"/>
        <v>0</v>
      </c>
      <c r="AQ457">
        <f t="shared" si="100"/>
        <v>0</v>
      </c>
      <c r="AR457">
        <f t="shared" si="101"/>
        <v>0</v>
      </c>
      <c r="AS457">
        <f t="shared" si="102"/>
        <v>0</v>
      </c>
      <c r="AT457">
        <f t="shared" si="103"/>
        <v>0</v>
      </c>
    </row>
    <row r="458" spans="33:46" x14ac:dyDescent="0.25">
      <c r="AG458" s="19" t="s">
        <v>97</v>
      </c>
      <c r="AH458">
        <f t="shared" si="91"/>
        <v>0</v>
      </c>
      <c r="AI458">
        <f t="shared" si="92"/>
        <v>0</v>
      </c>
      <c r="AJ458">
        <f t="shared" si="93"/>
        <v>0</v>
      </c>
      <c r="AK458">
        <f t="shared" si="94"/>
        <v>0</v>
      </c>
      <c r="AL458">
        <f t="shared" si="95"/>
        <v>0</v>
      </c>
      <c r="AM458">
        <f t="shared" si="96"/>
        <v>1</v>
      </c>
      <c r="AN458">
        <f t="shared" si="97"/>
        <v>0</v>
      </c>
      <c r="AO458">
        <f t="shared" si="98"/>
        <v>0</v>
      </c>
      <c r="AP458">
        <f t="shared" si="99"/>
        <v>0</v>
      </c>
      <c r="AQ458">
        <f t="shared" si="100"/>
        <v>0</v>
      </c>
      <c r="AR458">
        <f t="shared" si="101"/>
        <v>0</v>
      </c>
      <c r="AS458">
        <f t="shared" si="102"/>
        <v>0</v>
      </c>
      <c r="AT458">
        <f t="shared" si="103"/>
        <v>0</v>
      </c>
    </row>
    <row r="459" spans="33:46" x14ac:dyDescent="0.25">
      <c r="AG459" s="19" t="s">
        <v>98</v>
      </c>
      <c r="AH459">
        <f t="shared" si="91"/>
        <v>0</v>
      </c>
      <c r="AI459">
        <f t="shared" si="92"/>
        <v>0</v>
      </c>
      <c r="AJ459">
        <f t="shared" si="93"/>
        <v>0</v>
      </c>
      <c r="AK459">
        <f t="shared" si="94"/>
        <v>0</v>
      </c>
      <c r="AL459">
        <f t="shared" si="95"/>
        <v>0</v>
      </c>
      <c r="AM459">
        <f t="shared" si="96"/>
        <v>0</v>
      </c>
      <c r="AN459">
        <f t="shared" si="97"/>
        <v>0</v>
      </c>
      <c r="AO459">
        <f t="shared" si="98"/>
        <v>0</v>
      </c>
      <c r="AP459">
        <f t="shared" si="99"/>
        <v>0</v>
      </c>
      <c r="AQ459">
        <f t="shared" si="100"/>
        <v>0</v>
      </c>
      <c r="AR459">
        <f t="shared" si="101"/>
        <v>0</v>
      </c>
      <c r="AS459">
        <f t="shared" si="102"/>
        <v>0</v>
      </c>
      <c r="AT459">
        <f t="shared" si="103"/>
        <v>0</v>
      </c>
    </row>
    <row r="460" spans="33:46" x14ac:dyDescent="0.25">
      <c r="AG460" s="19" t="s">
        <v>99</v>
      </c>
      <c r="AH460">
        <f t="shared" si="91"/>
        <v>1</v>
      </c>
      <c r="AI460">
        <f t="shared" si="92"/>
        <v>2</v>
      </c>
      <c r="AJ460">
        <f t="shared" si="93"/>
        <v>0</v>
      </c>
      <c r="AK460">
        <f t="shared" si="94"/>
        <v>0</v>
      </c>
      <c r="AL460">
        <f t="shared" si="95"/>
        <v>0</v>
      </c>
      <c r="AM460">
        <f t="shared" si="96"/>
        <v>0</v>
      </c>
      <c r="AN460">
        <f t="shared" si="97"/>
        <v>0</v>
      </c>
      <c r="AO460">
        <f t="shared" si="98"/>
        <v>0</v>
      </c>
      <c r="AP460">
        <f t="shared" si="99"/>
        <v>0</v>
      </c>
      <c r="AQ460">
        <f t="shared" si="100"/>
        <v>0</v>
      </c>
      <c r="AR460">
        <f t="shared" si="101"/>
        <v>0</v>
      </c>
      <c r="AS460">
        <f t="shared" si="102"/>
        <v>0</v>
      </c>
      <c r="AT460">
        <f t="shared" si="103"/>
        <v>0</v>
      </c>
    </row>
    <row r="461" spans="33:46" x14ac:dyDescent="0.25">
      <c r="AG461" s="19" t="s">
        <v>100</v>
      </c>
      <c r="AH461">
        <f t="shared" si="91"/>
        <v>0</v>
      </c>
      <c r="AI461">
        <f t="shared" si="92"/>
        <v>0</v>
      </c>
      <c r="AJ461">
        <f t="shared" si="93"/>
        <v>0</v>
      </c>
      <c r="AK461">
        <f t="shared" si="94"/>
        <v>0</v>
      </c>
      <c r="AL461">
        <f t="shared" si="95"/>
        <v>0</v>
      </c>
      <c r="AM461">
        <f t="shared" si="96"/>
        <v>0</v>
      </c>
      <c r="AN461">
        <f t="shared" si="97"/>
        <v>0</v>
      </c>
      <c r="AO461">
        <f t="shared" si="98"/>
        <v>0</v>
      </c>
      <c r="AP461">
        <f t="shared" si="99"/>
        <v>0</v>
      </c>
      <c r="AQ461">
        <f t="shared" si="100"/>
        <v>0</v>
      </c>
      <c r="AR461">
        <f t="shared" si="101"/>
        <v>0</v>
      </c>
      <c r="AS461">
        <f t="shared" si="102"/>
        <v>0</v>
      </c>
      <c r="AT461">
        <f t="shared" si="103"/>
        <v>0</v>
      </c>
    </row>
    <row r="462" spans="33:46" x14ac:dyDescent="0.25">
      <c r="AG462" s="19" t="s">
        <v>101</v>
      </c>
      <c r="AH462">
        <f t="shared" si="91"/>
        <v>0</v>
      </c>
      <c r="AI462">
        <f t="shared" si="92"/>
        <v>0</v>
      </c>
      <c r="AJ462">
        <f t="shared" si="93"/>
        <v>0</v>
      </c>
      <c r="AK462">
        <f t="shared" si="94"/>
        <v>0</v>
      </c>
      <c r="AL462">
        <f t="shared" si="95"/>
        <v>0</v>
      </c>
      <c r="AM462">
        <f t="shared" si="96"/>
        <v>0</v>
      </c>
      <c r="AN462">
        <f t="shared" si="97"/>
        <v>0</v>
      </c>
      <c r="AO462">
        <f t="shared" si="98"/>
        <v>0</v>
      </c>
      <c r="AP462">
        <f t="shared" si="99"/>
        <v>0</v>
      </c>
      <c r="AQ462">
        <f t="shared" si="100"/>
        <v>0</v>
      </c>
      <c r="AR462">
        <f t="shared" si="101"/>
        <v>0</v>
      </c>
      <c r="AS462">
        <f t="shared" si="102"/>
        <v>0</v>
      </c>
      <c r="AT462">
        <f t="shared" si="103"/>
        <v>0</v>
      </c>
    </row>
    <row r="463" spans="33:46" x14ac:dyDescent="0.25">
      <c r="AG463" s="19" t="s">
        <v>260</v>
      </c>
      <c r="AH463">
        <f t="shared" si="91"/>
        <v>0</v>
      </c>
      <c r="AI463">
        <f t="shared" si="92"/>
        <v>0</v>
      </c>
      <c r="AJ463">
        <f t="shared" si="93"/>
        <v>0</v>
      </c>
      <c r="AK463">
        <f t="shared" si="94"/>
        <v>0</v>
      </c>
      <c r="AL463">
        <f t="shared" si="95"/>
        <v>0</v>
      </c>
      <c r="AM463">
        <f t="shared" si="96"/>
        <v>0</v>
      </c>
      <c r="AN463">
        <f t="shared" si="97"/>
        <v>0</v>
      </c>
      <c r="AO463">
        <f t="shared" si="98"/>
        <v>0</v>
      </c>
      <c r="AP463">
        <f t="shared" si="99"/>
        <v>0</v>
      </c>
      <c r="AQ463">
        <f t="shared" si="100"/>
        <v>0</v>
      </c>
      <c r="AR463">
        <f t="shared" si="101"/>
        <v>0</v>
      </c>
      <c r="AS463">
        <f t="shared" si="102"/>
        <v>0</v>
      </c>
      <c r="AT463">
        <f t="shared" si="103"/>
        <v>0</v>
      </c>
    </row>
    <row r="464" spans="33:46" x14ac:dyDescent="0.25">
      <c r="AG464" s="19" t="s">
        <v>102</v>
      </c>
      <c r="AH464">
        <f t="shared" si="91"/>
        <v>0</v>
      </c>
      <c r="AI464">
        <f t="shared" si="92"/>
        <v>0</v>
      </c>
      <c r="AJ464">
        <f t="shared" si="93"/>
        <v>0</v>
      </c>
      <c r="AK464">
        <f t="shared" si="94"/>
        <v>0</v>
      </c>
      <c r="AL464">
        <f t="shared" si="95"/>
        <v>0</v>
      </c>
      <c r="AM464">
        <f t="shared" si="96"/>
        <v>0</v>
      </c>
      <c r="AN464">
        <f t="shared" si="97"/>
        <v>0</v>
      </c>
      <c r="AO464">
        <f t="shared" si="98"/>
        <v>0</v>
      </c>
      <c r="AP464">
        <f t="shared" si="99"/>
        <v>0</v>
      </c>
      <c r="AQ464">
        <f t="shared" si="100"/>
        <v>0</v>
      </c>
      <c r="AR464">
        <f t="shared" si="101"/>
        <v>0</v>
      </c>
      <c r="AS464">
        <f t="shared" si="102"/>
        <v>0</v>
      </c>
      <c r="AT464">
        <f t="shared" si="103"/>
        <v>0</v>
      </c>
    </row>
    <row r="465" spans="33:46" x14ac:dyDescent="0.25">
      <c r="AG465" s="19" t="s">
        <v>103</v>
      </c>
      <c r="AH465">
        <f t="shared" si="91"/>
        <v>0</v>
      </c>
      <c r="AI465">
        <f t="shared" si="92"/>
        <v>0</v>
      </c>
      <c r="AJ465">
        <f t="shared" si="93"/>
        <v>0</v>
      </c>
      <c r="AK465">
        <f t="shared" si="94"/>
        <v>0</v>
      </c>
      <c r="AL465">
        <f t="shared" si="95"/>
        <v>0</v>
      </c>
      <c r="AM465">
        <f t="shared" si="96"/>
        <v>0</v>
      </c>
      <c r="AN465">
        <f t="shared" si="97"/>
        <v>0</v>
      </c>
      <c r="AO465">
        <f t="shared" si="98"/>
        <v>0</v>
      </c>
      <c r="AP465">
        <f t="shared" si="99"/>
        <v>0</v>
      </c>
      <c r="AQ465">
        <f t="shared" si="100"/>
        <v>0</v>
      </c>
      <c r="AR465">
        <f t="shared" si="101"/>
        <v>0</v>
      </c>
      <c r="AS465">
        <f t="shared" si="102"/>
        <v>0</v>
      </c>
      <c r="AT465">
        <f t="shared" si="103"/>
        <v>0</v>
      </c>
    </row>
    <row r="466" spans="33:46" x14ac:dyDescent="0.25">
      <c r="AG466" s="19" t="s">
        <v>104</v>
      </c>
      <c r="AH466">
        <f t="shared" si="91"/>
        <v>0</v>
      </c>
      <c r="AI466">
        <f t="shared" si="92"/>
        <v>0</v>
      </c>
      <c r="AJ466">
        <f t="shared" si="93"/>
        <v>0</v>
      </c>
      <c r="AK466">
        <f t="shared" si="94"/>
        <v>0</v>
      </c>
      <c r="AL466">
        <f t="shared" si="95"/>
        <v>0</v>
      </c>
      <c r="AM466">
        <f t="shared" si="96"/>
        <v>1</v>
      </c>
      <c r="AN466">
        <f t="shared" si="97"/>
        <v>0</v>
      </c>
      <c r="AO466">
        <f t="shared" si="98"/>
        <v>0</v>
      </c>
      <c r="AP466">
        <f t="shared" si="99"/>
        <v>0</v>
      </c>
      <c r="AQ466">
        <f t="shared" si="100"/>
        <v>0</v>
      </c>
      <c r="AR466">
        <f t="shared" si="101"/>
        <v>0</v>
      </c>
      <c r="AS466">
        <f t="shared" si="102"/>
        <v>0</v>
      </c>
      <c r="AT466">
        <f t="shared" si="103"/>
        <v>0</v>
      </c>
    </row>
    <row r="467" spans="33:46" x14ac:dyDescent="0.25">
      <c r="AG467" s="19" t="s">
        <v>105</v>
      </c>
      <c r="AH467">
        <f t="shared" si="91"/>
        <v>0</v>
      </c>
      <c r="AI467">
        <f t="shared" si="92"/>
        <v>0</v>
      </c>
      <c r="AJ467">
        <f t="shared" si="93"/>
        <v>0</v>
      </c>
      <c r="AK467">
        <f t="shared" si="94"/>
        <v>0</v>
      </c>
      <c r="AL467">
        <f t="shared" si="95"/>
        <v>0</v>
      </c>
      <c r="AM467">
        <f t="shared" si="96"/>
        <v>1</v>
      </c>
      <c r="AN467">
        <f t="shared" si="97"/>
        <v>0</v>
      </c>
      <c r="AO467">
        <f t="shared" si="98"/>
        <v>0</v>
      </c>
      <c r="AP467">
        <f t="shared" si="99"/>
        <v>0</v>
      </c>
      <c r="AQ467">
        <f t="shared" si="100"/>
        <v>1</v>
      </c>
      <c r="AR467">
        <f t="shared" si="101"/>
        <v>0</v>
      </c>
      <c r="AS467">
        <f t="shared" si="102"/>
        <v>0</v>
      </c>
      <c r="AT467">
        <f t="shared" si="103"/>
        <v>0</v>
      </c>
    </row>
    <row r="468" spans="33:46" x14ac:dyDescent="0.25">
      <c r="AG468" s="19" t="s">
        <v>106</v>
      </c>
      <c r="AH468">
        <f t="shared" si="91"/>
        <v>0</v>
      </c>
      <c r="AI468">
        <f t="shared" si="92"/>
        <v>0</v>
      </c>
      <c r="AJ468">
        <f t="shared" si="93"/>
        <v>0</v>
      </c>
      <c r="AK468">
        <f t="shared" si="94"/>
        <v>0</v>
      </c>
      <c r="AL468">
        <f t="shared" si="95"/>
        <v>0</v>
      </c>
      <c r="AM468">
        <f t="shared" si="96"/>
        <v>0</v>
      </c>
      <c r="AN468">
        <f t="shared" si="97"/>
        <v>0</v>
      </c>
      <c r="AO468">
        <f t="shared" si="98"/>
        <v>0</v>
      </c>
      <c r="AP468">
        <f t="shared" si="99"/>
        <v>0</v>
      </c>
      <c r="AQ468">
        <f t="shared" si="100"/>
        <v>1</v>
      </c>
      <c r="AR468">
        <f t="shared" si="101"/>
        <v>0</v>
      </c>
      <c r="AS468">
        <f t="shared" si="102"/>
        <v>0</v>
      </c>
      <c r="AT468">
        <f t="shared" si="103"/>
        <v>0</v>
      </c>
    </row>
    <row r="469" spans="33:46" x14ac:dyDescent="0.25">
      <c r="AG469" s="19" t="s">
        <v>107</v>
      </c>
      <c r="AH469">
        <f t="shared" si="91"/>
        <v>0</v>
      </c>
      <c r="AI469">
        <f t="shared" si="92"/>
        <v>0</v>
      </c>
      <c r="AJ469">
        <f t="shared" si="93"/>
        <v>0</v>
      </c>
      <c r="AK469">
        <f t="shared" si="94"/>
        <v>0</v>
      </c>
      <c r="AL469">
        <f t="shared" si="95"/>
        <v>0</v>
      </c>
      <c r="AM469">
        <f t="shared" si="96"/>
        <v>0</v>
      </c>
      <c r="AN469">
        <f t="shared" si="97"/>
        <v>0</v>
      </c>
      <c r="AO469">
        <f t="shared" si="98"/>
        <v>0</v>
      </c>
      <c r="AP469">
        <f t="shared" si="99"/>
        <v>0</v>
      </c>
      <c r="AQ469">
        <f t="shared" si="100"/>
        <v>0</v>
      </c>
      <c r="AR469">
        <f t="shared" si="101"/>
        <v>0</v>
      </c>
      <c r="AS469">
        <f t="shared" si="102"/>
        <v>0</v>
      </c>
      <c r="AT469">
        <f t="shared" si="103"/>
        <v>0</v>
      </c>
    </row>
    <row r="470" spans="33:46" x14ac:dyDescent="0.25">
      <c r="AG470" s="19" t="s">
        <v>108</v>
      </c>
      <c r="AH470">
        <f t="shared" si="91"/>
        <v>0</v>
      </c>
      <c r="AI470">
        <f t="shared" si="92"/>
        <v>0</v>
      </c>
      <c r="AJ470">
        <f t="shared" si="93"/>
        <v>0</v>
      </c>
      <c r="AK470">
        <f t="shared" si="94"/>
        <v>0</v>
      </c>
      <c r="AL470">
        <f t="shared" si="95"/>
        <v>0</v>
      </c>
      <c r="AM470">
        <f t="shared" si="96"/>
        <v>0</v>
      </c>
      <c r="AN470">
        <f t="shared" si="97"/>
        <v>0</v>
      </c>
      <c r="AO470">
        <f t="shared" si="98"/>
        <v>0</v>
      </c>
      <c r="AP470">
        <f t="shared" si="99"/>
        <v>0</v>
      </c>
      <c r="AQ470">
        <f t="shared" si="100"/>
        <v>0</v>
      </c>
      <c r="AR470">
        <f t="shared" si="101"/>
        <v>0</v>
      </c>
      <c r="AS470">
        <f t="shared" si="102"/>
        <v>0</v>
      </c>
      <c r="AT470">
        <f t="shared" si="103"/>
        <v>0</v>
      </c>
    </row>
    <row r="471" spans="33:46" x14ac:dyDescent="0.25">
      <c r="AG471" s="19" t="s">
        <v>109</v>
      </c>
      <c r="AH471">
        <f t="shared" si="91"/>
        <v>0</v>
      </c>
      <c r="AI471">
        <f t="shared" si="92"/>
        <v>0</v>
      </c>
      <c r="AJ471">
        <f t="shared" si="93"/>
        <v>0</v>
      </c>
      <c r="AK471">
        <f t="shared" si="94"/>
        <v>0</v>
      </c>
      <c r="AL471">
        <f t="shared" si="95"/>
        <v>0</v>
      </c>
      <c r="AM471">
        <f t="shared" si="96"/>
        <v>0</v>
      </c>
      <c r="AN471">
        <f t="shared" si="97"/>
        <v>0</v>
      </c>
      <c r="AO471">
        <f t="shared" si="98"/>
        <v>0</v>
      </c>
      <c r="AP471">
        <f t="shared" si="99"/>
        <v>0</v>
      </c>
      <c r="AQ471">
        <f t="shared" si="100"/>
        <v>0</v>
      </c>
      <c r="AR471">
        <f t="shared" si="101"/>
        <v>0</v>
      </c>
      <c r="AS471">
        <f t="shared" si="102"/>
        <v>0</v>
      </c>
      <c r="AT471">
        <f t="shared" si="103"/>
        <v>0</v>
      </c>
    </row>
    <row r="472" spans="33:46" x14ac:dyDescent="0.25">
      <c r="AG472" s="19" t="s">
        <v>110</v>
      </c>
      <c r="AH472">
        <f t="shared" si="91"/>
        <v>0</v>
      </c>
      <c r="AI472">
        <f t="shared" si="92"/>
        <v>0</v>
      </c>
      <c r="AJ472">
        <f t="shared" si="93"/>
        <v>0</v>
      </c>
      <c r="AK472">
        <f t="shared" si="94"/>
        <v>0</v>
      </c>
      <c r="AL472">
        <f t="shared" si="95"/>
        <v>0</v>
      </c>
      <c r="AM472">
        <f t="shared" si="96"/>
        <v>0</v>
      </c>
      <c r="AN472">
        <f t="shared" si="97"/>
        <v>0</v>
      </c>
      <c r="AO472">
        <f t="shared" si="98"/>
        <v>0</v>
      </c>
      <c r="AP472">
        <f t="shared" si="99"/>
        <v>0</v>
      </c>
      <c r="AQ472">
        <f t="shared" si="100"/>
        <v>0</v>
      </c>
      <c r="AR472">
        <f t="shared" si="101"/>
        <v>0</v>
      </c>
      <c r="AS472">
        <f t="shared" si="102"/>
        <v>0</v>
      </c>
      <c r="AT472">
        <f t="shared" si="103"/>
        <v>0</v>
      </c>
    </row>
    <row r="473" spans="33:46" x14ac:dyDescent="0.25">
      <c r="AG473" s="19" t="s">
        <v>111</v>
      </c>
      <c r="AH473">
        <f t="shared" si="91"/>
        <v>0</v>
      </c>
      <c r="AI473">
        <f t="shared" si="92"/>
        <v>0</v>
      </c>
      <c r="AJ473">
        <f t="shared" si="93"/>
        <v>0</v>
      </c>
      <c r="AK473">
        <f t="shared" si="94"/>
        <v>0</v>
      </c>
      <c r="AL473">
        <f t="shared" si="95"/>
        <v>0</v>
      </c>
      <c r="AM473">
        <f t="shared" si="96"/>
        <v>0</v>
      </c>
      <c r="AN473">
        <f t="shared" si="97"/>
        <v>0</v>
      </c>
      <c r="AO473">
        <f t="shared" si="98"/>
        <v>0</v>
      </c>
      <c r="AP473">
        <f t="shared" si="99"/>
        <v>0</v>
      </c>
      <c r="AQ473">
        <f t="shared" si="100"/>
        <v>0</v>
      </c>
      <c r="AR473">
        <f t="shared" si="101"/>
        <v>0</v>
      </c>
      <c r="AS473">
        <f t="shared" si="102"/>
        <v>0</v>
      </c>
      <c r="AT473">
        <f t="shared" si="103"/>
        <v>0</v>
      </c>
    </row>
    <row r="474" spans="33:46" x14ac:dyDescent="0.25">
      <c r="AG474" s="19" t="s">
        <v>112</v>
      </c>
      <c r="AH474">
        <f t="shared" si="91"/>
        <v>0</v>
      </c>
      <c r="AI474">
        <f t="shared" si="92"/>
        <v>0</v>
      </c>
      <c r="AJ474">
        <f t="shared" si="93"/>
        <v>0</v>
      </c>
      <c r="AK474">
        <f t="shared" si="94"/>
        <v>0</v>
      </c>
      <c r="AL474">
        <f t="shared" si="95"/>
        <v>0</v>
      </c>
      <c r="AM474">
        <f t="shared" si="96"/>
        <v>0</v>
      </c>
      <c r="AN474">
        <f t="shared" si="97"/>
        <v>0</v>
      </c>
      <c r="AO474">
        <f t="shared" si="98"/>
        <v>0</v>
      </c>
      <c r="AP474">
        <f t="shared" si="99"/>
        <v>0</v>
      </c>
      <c r="AQ474">
        <f t="shared" si="100"/>
        <v>0</v>
      </c>
      <c r="AR474">
        <f t="shared" si="101"/>
        <v>0</v>
      </c>
      <c r="AS474">
        <f t="shared" si="102"/>
        <v>0</v>
      </c>
      <c r="AT474">
        <f t="shared" si="103"/>
        <v>0</v>
      </c>
    </row>
    <row r="475" spans="33:46" x14ac:dyDescent="0.25">
      <c r="AG475" s="19" t="s">
        <v>113</v>
      </c>
      <c r="AH475">
        <f t="shared" si="91"/>
        <v>0</v>
      </c>
      <c r="AI475">
        <f t="shared" si="92"/>
        <v>0</v>
      </c>
      <c r="AJ475">
        <f t="shared" si="93"/>
        <v>0</v>
      </c>
      <c r="AK475">
        <f t="shared" si="94"/>
        <v>0</v>
      </c>
      <c r="AL475">
        <f t="shared" si="95"/>
        <v>0</v>
      </c>
      <c r="AM475">
        <f t="shared" si="96"/>
        <v>0</v>
      </c>
      <c r="AN475">
        <f t="shared" si="97"/>
        <v>0</v>
      </c>
      <c r="AO475">
        <f t="shared" si="98"/>
        <v>0</v>
      </c>
      <c r="AP475">
        <f t="shared" si="99"/>
        <v>0</v>
      </c>
      <c r="AQ475">
        <f t="shared" si="100"/>
        <v>0</v>
      </c>
      <c r="AR475">
        <f t="shared" si="101"/>
        <v>0</v>
      </c>
      <c r="AS475">
        <f t="shared" si="102"/>
        <v>0</v>
      </c>
      <c r="AT475">
        <f t="shared" si="103"/>
        <v>0</v>
      </c>
    </row>
    <row r="476" spans="33:46" x14ac:dyDescent="0.25">
      <c r="AG476" s="19" t="s">
        <v>114</v>
      </c>
      <c r="AH476">
        <f t="shared" si="91"/>
        <v>0</v>
      </c>
      <c r="AI476">
        <f t="shared" si="92"/>
        <v>0</v>
      </c>
      <c r="AJ476">
        <f t="shared" si="93"/>
        <v>0</v>
      </c>
      <c r="AK476">
        <f t="shared" si="94"/>
        <v>0</v>
      </c>
      <c r="AL476">
        <f t="shared" si="95"/>
        <v>0</v>
      </c>
      <c r="AM476">
        <f t="shared" si="96"/>
        <v>0</v>
      </c>
      <c r="AN476">
        <f t="shared" si="97"/>
        <v>0</v>
      </c>
      <c r="AO476">
        <f t="shared" si="98"/>
        <v>0</v>
      </c>
      <c r="AP476">
        <f t="shared" si="99"/>
        <v>0</v>
      </c>
      <c r="AQ476">
        <f t="shared" si="100"/>
        <v>0</v>
      </c>
      <c r="AR476">
        <f t="shared" si="101"/>
        <v>0</v>
      </c>
      <c r="AS476">
        <f t="shared" si="102"/>
        <v>0</v>
      </c>
      <c r="AT476">
        <f t="shared" si="103"/>
        <v>0</v>
      </c>
    </row>
    <row r="477" spans="33:46" x14ac:dyDescent="0.25">
      <c r="AG477" s="19" t="s">
        <v>115</v>
      </c>
      <c r="AH477">
        <f t="shared" si="91"/>
        <v>1</v>
      </c>
      <c r="AI477">
        <f t="shared" si="92"/>
        <v>0</v>
      </c>
      <c r="AJ477">
        <f t="shared" si="93"/>
        <v>0</v>
      </c>
      <c r="AK477">
        <f t="shared" si="94"/>
        <v>0</v>
      </c>
      <c r="AL477">
        <f t="shared" si="95"/>
        <v>0</v>
      </c>
      <c r="AM477">
        <f t="shared" si="96"/>
        <v>0</v>
      </c>
      <c r="AN477">
        <f t="shared" si="97"/>
        <v>1</v>
      </c>
      <c r="AO477">
        <f t="shared" si="98"/>
        <v>1</v>
      </c>
      <c r="AP477">
        <f t="shared" si="99"/>
        <v>2</v>
      </c>
      <c r="AQ477">
        <f t="shared" si="100"/>
        <v>1</v>
      </c>
      <c r="AR477">
        <f t="shared" si="101"/>
        <v>0</v>
      </c>
      <c r="AS477">
        <f t="shared" si="102"/>
        <v>0</v>
      </c>
      <c r="AT477">
        <f t="shared" si="103"/>
        <v>0</v>
      </c>
    </row>
    <row r="478" spans="33:46" x14ac:dyDescent="0.25">
      <c r="AG478" s="19" t="s">
        <v>116</v>
      </c>
      <c r="AH478">
        <f t="shared" si="91"/>
        <v>0</v>
      </c>
      <c r="AI478">
        <f t="shared" si="92"/>
        <v>0</v>
      </c>
      <c r="AJ478">
        <f t="shared" si="93"/>
        <v>0</v>
      </c>
      <c r="AK478">
        <f t="shared" si="94"/>
        <v>2</v>
      </c>
      <c r="AL478">
        <f t="shared" si="95"/>
        <v>3</v>
      </c>
      <c r="AM478">
        <f t="shared" si="96"/>
        <v>0</v>
      </c>
      <c r="AN478">
        <f t="shared" si="97"/>
        <v>0</v>
      </c>
      <c r="AO478">
        <f t="shared" si="98"/>
        <v>0</v>
      </c>
      <c r="AP478">
        <f t="shared" si="99"/>
        <v>3</v>
      </c>
      <c r="AQ478">
        <f t="shared" si="100"/>
        <v>0</v>
      </c>
      <c r="AR478">
        <f t="shared" si="101"/>
        <v>2</v>
      </c>
      <c r="AS478">
        <f t="shared" si="102"/>
        <v>0</v>
      </c>
      <c r="AT478">
        <f t="shared" si="103"/>
        <v>0</v>
      </c>
    </row>
    <row r="479" spans="33:46" x14ac:dyDescent="0.25">
      <c r="AG479" s="19" t="s">
        <v>117</v>
      </c>
      <c r="AH479">
        <f t="shared" si="91"/>
        <v>0</v>
      </c>
      <c r="AI479">
        <f t="shared" si="92"/>
        <v>1</v>
      </c>
      <c r="AJ479">
        <f t="shared" si="93"/>
        <v>0</v>
      </c>
      <c r="AK479">
        <f t="shared" si="94"/>
        <v>0</v>
      </c>
      <c r="AL479">
        <f t="shared" si="95"/>
        <v>1</v>
      </c>
      <c r="AM479">
        <f t="shared" si="96"/>
        <v>0</v>
      </c>
      <c r="AN479">
        <f t="shared" si="97"/>
        <v>0</v>
      </c>
      <c r="AO479">
        <f t="shared" si="98"/>
        <v>0</v>
      </c>
      <c r="AP479">
        <f t="shared" si="99"/>
        <v>0</v>
      </c>
      <c r="AQ479">
        <f t="shared" si="100"/>
        <v>0</v>
      </c>
      <c r="AR479">
        <f t="shared" si="101"/>
        <v>0</v>
      </c>
      <c r="AS479">
        <f t="shared" si="102"/>
        <v>0</v>
      </c>
      <c r="AT479">
        <f t="shared" si="103"/>
        <v>0</v>
      </c>
    </row>
    <row r="480" spans="33:46" x14ac:dyDescent="0.25">
      <c r="AG480" s="19" t="s">
        <v>118</v>
      </c>
      <c r="AH480">
        <f t="shared" si="91"/>
        <v>1</v>
      </c>
      <c r="AI480">
        <f t="shared" si="92"/>
        <v>1</v>
      </c>
      <c r="AJ480">
        <f t="shared" si="93"/>
        <v>0</v>
      </c>
      <c r="AK480">
        <f t="shared" si="94"/>
        <v>0</v>
      </c>
      <c r="AL480">
        <f t="shared" si="95"/>
        <v>0</v>
      </c>
      <c r="AM480">
        <f t="shared" si="96"/>
        <v>0</v>
      </c>
      <c r="AN480">
        <f t="shared" si="97"/>
        <v>1</v>
      </c>
      <c r="AO480">
        <f t="shared" si="98"/>
        <v>0</v>
      </c>
      <c r="AP480">
        <f t="shared" si="99"/>
        <v>0</v>
      </c>
      <c r="AQ480">
        <f t="shared" si="100"/>
        <v>0</v>
      </c>
      <c r="AR480">
        <f t="shared" si="101"/>
        <v>0</v>
      </c>
      <c r="AS480">
        <f t="shared" si="102"/>
        <v>0</v>
      </c>
      <c r="AT480">
        <f t="shared" si="103"/>
        <v>0</v>
      </c>
    </row>
    <row r="481" spans="33:46" x14ac:dyDescent="0.25">
      <c r="AG481" s="19" t="s">
        <v>119</v>
      </c>
      <c r="AH481">
        <f t="shared" si="91"/>
        <v>0</v>
      </c>
      <c r="AI481">
        <f t="shared" si="92"/>
        <v>0</v>
      </c>
      <c r="AJ481">
        <f t="shared" si="93"/>
        <v>0</v>
      </c>
      <c r="AK481">
        <f t="shared" si="94"/>
        <v>0</v>
      </c>
      <c r="AL481">
        <f t="shared" si="95"/>
        <v>0</v>
      </c>
      <c r="AM481">
        <f t="shared" si="96"/>
        <v>0</v>
      </c>
      <c r="AN481">
        <f t="shared" si="97"/>
        <v>0</v>
      </c>
      <c r="AO481">
        <f t="shared" si="98"/>
        <v>0</v>
      </c>
      <c r="AP481">
        <f t="shared" si="99"/>
        <v>0</v>
      </c>
      <c r="AQ481">
        <f t="shared" si="100"/>
        <v>0</v>
      </c>
      <c r="AR481">
        <f t="shared" si="101"/>
        <v>0</v>
      </c>
      <c r="AS481">
        <f t="shared" si="102"/>
        <v>0</v>
      </c>
      <c r="AT481">
        <f t="shared" si="103"/>
        <v>0</v>
      </c>
    </row>
    <row r="482" spans="33:46" x14ac:dyDescent="0.25">
      <c r="AG482" s="19" t="s">
        <v>120</v>
      </c>
      <c r="AH482">
        <f t="shared" si="91"/>
        <v>0</v>
      </c>
      <c r="AI482">
        <f t="shared" si="92"/>
        <v>0</v>
      </c>
      <c r="AJ482">
        <f t="shared" si="93"/>
        <v>0</v>
      </c>
      <c r="AK482">
        <f t="shared" si="94"/>
        <v>0</v>
      </c>
      <c r="AL482">
        <f t="shared" si="95"/>
        <v>0</v>
      </c>
      <c r="AM482">
        <f t="shared" si="96"/>
        <v>0</v>
      </c>
      <c r="AN482">
        <f t="shared" si="97"/>
        <v>0</v>
      </c>
      <c r="AO482">
        <f t="shared" si="98"/>
        <v>1</v>
      </c>
      <c r="AP482">
        <f t="shared" si="99"/>
        <v>0</v>
      </c>
      <c r="AQ482">
        <f t="shared" si="100"/>
        <v>0</v>
      </c>
      <c r="AR482">
        <f t="shared" si="101"/>
        <v>0</v>
      </c>
      <c r="AS482">
        <f t="shared" si="102"/>
        <v>0</v>
      </c>
      <c r="AT482">
        <f t="shared" si="103"/>
        <v>0</v>
      </c>
    </row>
    <row r="483" spans="33:46" x14ac:dyDescent="0.25">
      <c r="AG483" s="19" t="s">
        <v>121</v>
      </c>
      <c r="AH483">
        <f t="shared" si="91"/>
        <v>0</v>
      </c>
      <c r="AI483">
        <f t="shared" si="92"/>
        <v>0</v>
      </c>
      <c r="AJ483">
        <f t="shared" si="93"/>
        <v>0</v>
      </c>
      <c r="AK483">
        <f t="shared" si="94"/>
        <v>0</v>
      </c>
      <c r="AL483">
        <f t="shared" si="95"/>
        <v>0</v>
      </c>
      <c r="AM483">
        <f t="shared" si="96"/>
        <v>0</v>
      </c>
      <c r="AN483">
        <f t="shared" si="97"/>
        <v>0</v>
      </c>
      <c r="AO483">
        <f t="shared" si="98"/>
        <v>0</v>
      </c>
      <c r="AP483">
        <f t="shared" si="99"/>
        <v>0</v>
      </c>
      <c r="AQ483">
        <f t="shared" si="100"/>
        <v>0</v>
      </c>
      <c r="AR483">
        <f t="shared" si="101"/>
        <v>0</v>
      </c>
      <c r="AS483">
        <f t="shared" si="102"/>
        <v>0</v>
      </c>
      <c r="AT483">
        <f t="shared" si="103"/>
        <v>0</v>
      </c>
    </row>
    <row r="484" spans="33:46" x14ac:dyDescent="0.25">
      <c r="AG484" s="19" t="s">
        <v>122</v>
      </c>
      <c r="AH484">
        <f t="shared" si="91"/>
        <v>0</v>
      </c>
      <c r="AI484">
        <f t="shared" si="92"/>
        <v>0</v>
      </c>
      <c r="AJ484">
        <f t="shared" si="93"/>
        <v>0</v>
      </c>
      <c r="AK484">
        <f t="shared" si="94"/>
        <v>0</v>
      </c>
      <c r="AL484">
        <f t="shared" si="95"/>
        <v>0</v>
      </c>
      <c r="AM484">
        <f t="shared" si="96"/>
        <v>0</v>
      </c>
      <c r="AN484">
        <f t="shared" si="97"/>
        <v>0</v>
      </c>
      <c r="AO484">
        <f t="shared" si="98"/>
        <v>0</v>
      </c>
      <c r="AP484">
        <f t="shared" si="99"/>
        <v>0</v>
      </c>
      <c r="AQ484">
        <f t="shared" si="100"/>
        <v>0</v>
      </c>
      <c r="AR484">
        <f t="shared" si="101"/>
        <v>0</v>
      </c>
      <c r="AS484">
        <f t="shared" si="102"/>
        <v>0</v>
      </c>
      <c r="AT484">
        <f t="shared" si="103"/>
        <v>0</v>
      </c>
    </row>
    <row r="485" spans="33:46" x14ac:dyDescent="0.25">
      <c r="AG485" s="19" t="s">
        <v>261</v>
      </c>
      <c r="AH485">
        <f t="shared" si="91"/>
        <v>7</v>
      </c>
      <c r="AI485">
        <f t="shared" si="92"/>
        <v>3</v>
      </c>
      <c r="AJ485">
        <f t="shared" si="93"/>
        <v>2</v>
      </c>
      <c r="AK485">
        <f t="shared" si="94"/>
        <v>6</v>
      </c>
      <c r="AL485">
        <f t="shared" si="95"/>
        <v>4</v>
      </c>
      <c r="AM485">
        <f t="shared" si="96"/>
        <v>2</v>
      </c>
      <c r="AN485">
        <f t="shared" si="97"/>
        <v>2</v>
      </c>
      <c r="AO485">
        <f t="shared" si="98"/>
        <v>4</v>
      </c>
      <c r="AP485">
        <f t="shared" si="99"/>
        <v>0</v>
      </c>
      <c r="AQ485">
        <f t="shared" si="100"/>
        <v>1</v>
      </c>
      <c r="AR485">
        <f t="shared" si="101"/>
        <v>4</v>
      </c>
      <c r="AS485">
        <f t="shared" si="102"/>
        <v>0</v>
      </c>
      <c r="AT485">
        <f t="shared" si="103"/>
        <v>0</v>
      </c>
    </row>
    <row r="486" spans="33:46" x14ac:dyDescent="0.25">
      <c r="AG486" s="19" t="s">
        <v>123</v>
      </c>
      <c r="AH486">
        <f t="shared" si="91"/>
        <v>0</v>
      </c>
      <c r="AI486">
        <f t="shared" si="92"/>
        <v>0</v>
      </c>
      <c r="AJ486">
        <f t="shared" si="93"/>
        <v>0</v>
      </c>
      <c r="AK486">
        <f t="shared" si="94"/>
        <v>0</v>
      </c>
      <c r="AL486">
        <f t="shared" si="95"/>
        <v>0</v>
      </c>
      <c r="AM486">
        <f t="shared" si="96"/>
        <v>0</v>
      </c>
      <c r="AN486">
        <f t="shared" si="97"/>
        <v>0</v>
      </c>
      <c r="AO486">
        <f t="shared" si="98"/>
        <v>0</v>
      </c>
      <c r="AP486">
        <f t="shared" si="99"/>
        <v>0</v>
      </c>
      <c r="AQ486">
        <f t="shared" si="100"/>
        <v>0</v>
      </c>
      <c r="AR486">
        <f t="shared" si="101"/>
        <v>0</v>
      </c>
      <c r="AS486">
        <f t="shared" si="102"/>
        <v>0</v>
      </c>
      <c r="AT486">
        <f t="shared" si="103"/>
        <v>0</v>
      </c>
    </row>
    <row r="487" spans="33:46" x14ac:dyDescent="0.25">
      <c r="AG487" s="19" t="s">
        <v>124</v>
      </c>
      <c r="AH487">
        <f t="shared" si="91"/>
        <v>0</v>
      </c>
      <c r="AI487">
        <f t="shared" si="92"/>
        <v>0</v>
      </c>
      <c r="AJ487">
        <f t="shared" si="93"/>
        <v>0</v>
      </c>
      <c r="AK487">
        <f t="shared" si="94"/>
        <v>0</v>
      </c>
      <c r="AL487">
        <f t="shared" si="95"/>
        <v>0</v>
      </c>
      <c r="AM487">
        <f t="shared" si="96"/>
        <v>0</v>
      </c>
      <c r="AN487">
        <f t="shared" si="97"/>
        <v>0</v>
      </c>
      <c r="AO487">
        <f t="shared" si="98"/>
        <v>0</v>
      </c>
      <c r="AP487">
        <f t="shared" si="99"/>
        <v>0</v>
      </c>
      <c r="AQ487">
        <f t="shared" si="100"/>
        <v>0</v>
      </c>
      <c r="AR487">
        <f t="shared" si="101"/>
        <v>0</v>
      </c>
      <c r="AS487">
        <f t="shared" si="102"/>
        <v>0</v>
      </c>
      <c r="AT487">
        <f t="shared" si="103"/>
        <v>0</v>
      </c>
    </row>
    <row r="488" spans="33:46" x14ac:dyDescent="0.25">
      <c r="AG488" s="19" t="s">
        <v>125</v>
      </c>
      <c r="AH488">
        <f t="shared" si="91"/>
        <v>0</v>
      </c>
      <c r="AI488">
        <f t="shared" si="92"/>
        <v>0</v>
      </c>
      <c r="AJ488">
        <f t="shared" si="93"/>
        <v>0</v>
      </c>
      <c r="AK488">
        <f t="shared" si="94"/>
        <v>0</v>
      </c>
      <c r="AL488">
        <f t="shared" si="95"/>
        <v>0</v>
      </c>
      <c r="AM488">
        <f t="shared" si="96"/>
        <v>0</v>
      </c>
      <c r="AN488">
        <f t="shared" si="97"/>
        <v>0</v>
      </c>
      <c r="AO488">
        <f t="shared" si="98"/>
        <v>0</v>
      </c>
      <c r="AP488">
        <f t="shared" si="99"/>
        <v>0</v>
      </c>
      <c r="AQ488">
        <f t="shared" si="100"/>
        <v>0</v>
      </c>
      <c r="AR488">
        <f t="shared" si="101"/>
        <v>0</v>
      </c>
      <c r="AS488">
        <f t="shared" si="102"/>
        <v>0</v>
      </c>
      <c r="AT488">
        <f t="shared" si="103"/>
        <v>0</v>
      </c>
    </row>
    <row r="489" spans="33:46" x14ac:dyDescent="0.25">
      <c r="AG489" s="19" t="s">
        <v>126</v>
      </c>
      <c r="AH489">
        <f t="shared" si="91"/>
        <v>0</v>
      </c>
      <c r="AI489">
        <f t="shared" si="92"/>
        <v>0</v>
      </c>
      <c r="AJ489">
        <f t="shared" si="93"/>
        <v>0</v>
      </c>
      <c r="AK489">
        <f t="shared" si="94"/>
        <v>0</v>
      </c>
      <c r="AL489">
        <f t="shared" si="95"/>
        <v>1</v>
      </c>
      <c r="AM489">
        <f t="shared" si="96"/>
        <v>0</v>
      </c>
      <c r="AN489">
        <f t="shared" si="97"/>
        <v>0</v>
      </c>
      <c r="AO489">
        <f t="shared" si="98"/>
        <v>0</v>
      </c>
      <c r="AP489">
        <f t="shared" si="99"/>
        <v>0</v>
      </c>
      <c r="AQ489">
        <f t="shared" si="100"/>
        <v>0</v>
      </c>
      <c r="AR489">
        <f t="shared" si="101"/>
        <v>0</v>
      </c>
      <c r="AS489">
        <f t="shared" si="102"/>
        <v>0</v>
      </c>
      <c r="AT489">
        <f t="shared" si="103"/>
        <v>0</v>
      </c>
    </row>
    <row r="490" spans="33:46" x14ac:dyDescent="0.25">
      <c r="AG490" s="19" t="s">
        <v>127</v>
      </c>
      <c r="AH490">
        <f t="shared" si="91"/>
        <v>0</v>
      </c>
      <c r="AI490">
        <f t="shared" si="92"/>
        <v>0</v>
      </c>
      <c r="AJ490">
        <f t="shared" si="93"/>
        <v>0</v>
      </c>
      <c r="AK490">
        <f t="shared" si="94"/>
        <v>0</v>
      </c>
      <c r="AL490">
        <f t="shared" si="95"/>
        <v>0</v>
      </c>
      <c r="AM490">
        <f t="shared" si="96"/>
        <v>0</v>
      </c>
      <c r="AN490">
        <f t="shared" si="97"/>
        <v>0</v>
      </c>
      <c r="AO490">
        <f t="shared" si="98"/>
        <v>0</v>
      </c>
      <c r="AP490">
        <f t="shared" si="99"/>
        <v>0</v>
      </c>
      <c r="AQ490">
        <f t="shared" si="100"/>
        <v>0</v>
      </c>
      <c r="AR490">
        <f t="shared" si="101"/>
        <v>0</v>
      </c>
      <c r="AS490">
        <f t="shared" si="102"/>
        <v>0</v>
      </c>
      <c r="AT490">
        <f t="shared" si="103"/>
        <v>0</v>
      </c>
    </row>
    <row r="491" spans="33:46" x14ac:dyDescent="0.25">
      <c r="AG491" s="19" t="s">
        <v>128</v>
      </c>
      <c r="AH491">
        <f t="shared" si="91"/>
        <v>0</v>
      </c>
      <c r="AI491">
        <f t="shared" si="92"/>
        <v>0</v>
      </c>
      <c r="AJ491">
        <f t="shared" si="93"/>
        <v>0</v>
      </c>
      <c r="AK491">
        <f t="shared" si="94"/>
        <v>0</v>
      </c>
      <c r="AL491">
        <f t="shared" si="95"/>
        <v>0</v>
      </c>
      <c r="AM491">
        <f t="shared" si="96"/>
        <v>0</v>
      </c>
      <c r="AN491">
        <f t="shared" si="97"/>
        <v>0</v>
      </c>
      <c r="AO491">
        <f t="shared" si="98"/>
        <v>0</v>
      </c>
      <c r="AP491">
        <f t="shared" si="99"/>
        <v>0</v>
      </c>
      <c r="AQ491">
        <f t="shared" si="100"/>
        <v>0</v>
      </c>
      <c r="AR491">
        <f t="shared" si="101"/>
        <v>0</v>
      </c>
      <c r="AS491">
        <f t="shared" si="102"/>
        <v>0</v>
      </c>
      <c r="AT491">
        <f t="shared" si="103"/>
        <v>0</v>
      </c>
    </row>
    <row r="492" spans="33:46" x14ac:dyDescent="0.25">
      <c r="AG492" s="19" t="s">
        <v>129</v>
      </c>
      <c r="AH492">
        <f t="shared" si="91"/>
        <v>0</v>
      </c>
      <c r="AI492">
        <f t="shared" si="92"/>
        <v>0</v>
      </c>
      <c r="AJ492">
        <f t="shared" si="93"/>
        <v>0</v>
      </c>
      <c r="AK492">
        <f t="shared" si="94"/>
        <v>0</v>
      </c>
      <c r="AL492">
        <f t="shared" si="95"/>
        <v>0</v>
      </c>
      <c r="AM492">
        <f t="shared" si="96"/>
        <v>0</v>
      </c>
      <c r="AN492">
        <f t="shared" si="97"/>
        <v>0</v>
      </c>
      <c r="AO492">
        <f t="shared" si="98"/>
        <v>0</v>
      </c>
      <c r="AP492">
        <f t="shared" si="99"/>
        <v>0</v>
      </c>
      <c r="AQ492">
        <f t="shared" si="100"/>
        <v>0</v>
      </c>
      <c r="AR492">
        <f t="shared" si="101"/>
        <v>0</v>
      </c>
      <c r="AS492">
        <f t="shared" si="102"/>
        <v>0</v>
      </c>
      <c r="AT492">
        <f t="shared" si="103"/>
        <v>0</v>
      </c>
    </row>
    <row r="493" spans="33:46" x14ac:dyDescent="0.25">
      <c r="AG493" s="19" t="s">
        <v>130</v>
      </c>
      <c r="AH493">
        <f t="shared" si="91"/>
        <v>0</v>
      </c>
      <c r="AI493">
        <f t="shared" si="92"/>
        <v>0</v>
      </c>
      <c r="AJ493">
        <f t="shared" si="93"/>
        <v>0</v>
      </c>
      <c r="AK493">
        <f t="shared" si="94"/>
        <v>0</v>
      </c>
      <c r="AL493">
        <f t="shared" si="95"/>
        <v>0</v>
      </c>
      <c r="AM493">
        <f t="shared" si="96"/>
        <v>0</v>
      </c>
      <c r="AN493">
        <f t="shared" si="97"/>
        <v>0</v>
      </c>
      <c r="AO493">
        <f t="shared" si="98"/>
        <v>0</v>
      </c>
      <c r="AP493">
        <f t="shared" si="99"/>
        <v>0</v>
      </c>
      <c r="AQ493">
        <f t="shared" si="100"/>
        <v>0</v>
      </c>
      <c r="AR493">
        <f t="shared" si="101"/>
        <v>0</v>
      </c>
      <c r="AS493">
        <f t="shared" si="102"/>
        <v>0</v>
      </c>
      <c r="AT493">
        <f t="shared" si="103"/>
        <v>0</v>
      </c>
    </row>
    <row r="494" spans="33:46" x14ac:dyDescent="0.25">
      <c r="AG494" s="19" t="s">
        <v>131</v>
      </c>
      <c r="AH494">
        <f t="shared" si="91"/>
        <v>0</v>
      </c>
      <c r="AI494">
        <f t="shared" si="92"/>
        <v>0</v>
      </c>
      <c r="AJ494">
        <f t="shared" si="93"/>
        <v>0</v>
      </c>
      <c r="AK494">
        <f t="shared" si="94"/>
        <v>0</v>
      </c>
      <c r="AL494">
        <f t="shared" si="95"/>
        <v>0</v>
      </c>
      <c r="AM494">
        <f t="shared" si="96"/>
        <v>0</v>
      </c>
      <c r="AN494">
        <f t="shared" si="97"/>
        <v>0</v>
      </c>
      <c r="AO494">
        <f t="shared" si="98"/>
        <v>0</v>
      </c>
      <c r="AP494">
        <f t="shared" si="99"/>
        <v>0</v>
      </c>
      <c r="AQ494">
        <f t="shared" si="100"/>
        <v>0</v>
      </c>
      <c r="AR494">
        <f t="shared" si="101"/>
        <v>0</v>
      </c>
      <c r="AS494">
        <f t="shared" si="102"/>
        <v>0</v>
      </c>
      <c r="AT494">
        <f t="shared" si="103"/>
        <v>0</v>
      </c>
    </row>
    <row r="495" spans="33:46" x14ac:dyDescent="0.25">
      <c r="AG495" s="19" t="s">
        <v>132</v>
      </c>
      <c r="AH495">
        <f t="shared" si="91"/>
        <v>0</v>
      </c>
      <c r="AI495">
        <f t="shared" si="92"/>
        <v>0</v>
      </c>
      <c r="AJ495">
        <f t="shared" si="93"/>
        <v>0</v>
      </c>
      <c r="AK495">
        <f t="shared" si="94"/>
        <v>0</v>
      </c>
      <c r="AL495">
        <f t="shared" si="95"/>
        <v>0</v>
      </c>
      <c r="AM495">
        <f t="shared" si="96"/>
        <v>0</v>
      </c>
      <c r="AN495">
        <f t="shared" si="97"/>
        <v>0</v>
      </c>
      <c r="AO495">
        <f t="shared" si="98"/>
        <v>0</v>
      </c>
      <c r="AP495">
        <f t="shared" si="99"/>
        <v>0</v>
      </c>
      <c r="AQ495">
        <f t="shared" si="100"/>
        <v>0</v>
      </c>
      <c r="AR495">
        <f t="shared" si="101"/>
        <v>0</v>
      </c>
      <c r="AS495">
        <f t="shared" si="102"/>
        <v>0</v>
      </c>
      <c r="AT495">
        <f t="shared" si="103"/>
        <v>0</v>
      </c>
    </row>
    <row r="496" spans="33:46" x14ac:dyDescent="0.25">
      <c r="AG496" s="19" t="s">
        <v>133</v>
      </c>
      <c r="AH496">
        <f t="shared" si="91"/>
        <v>0</v>
      </c>
      <c r="AI496">
        <f t="shared" si="92"/>
        <v>0</v>
      </c>
      <c r="AJ496">
        <f t="shared" si="93"/>
        <v>0</v>
      </c>
      <c r="AK496">
        <f t="shared" si="94"/>
        <v>0</v>
      </c>
      <c r="AL496">
        <f t="shared" si="95"/>
        <v>0</v>
      </c>
      <c r="AM496">
        <f t="shared" si="96"/>
        <v>0</v>
      </c>
      <c r="AN496">
        <f t="shared" si="97"/>
        <v>0</v>
      </c>
      <c r="AO496">
        <f t="shared" si="98"/>
        <v>0</v>
      </c>
      <c r="AP496">
        <f t="shared" si="99"/>
        <v>0</v>
      </c>
      <c r="AQ496">
        <f t="shared" si="100"/>
        <v>0</v>
      </c>
      <c r="AR496">
        <f t="shared" si="101"/>
        <v>0</v>
      </c>
      <c r="AS496">
        <f t="shared" si="102"/>
        <v>0</v>
      </c>
      <c r="AT496">
        <f t="shared" si="103"/>
        <v>0</v>
      </c>
    </row>
    <row r="497" spans="33:46" x14ac:dyDescent="0.25">
      <c r="AG497" s="19" t="s">
        <v>134</v>
      </c>
      <c r="AH497">
        <f t="shared" si="91"/>
        <v>0</v>
      </c>
      <c r="AI497">
        <f t="shared" si="92"/>
        <v>0</v>
      </c>
      <c r="AJ497">
        <f t="shared" si="93"/>
        <v>0</v>
      </c>
      <c r="AK497">
        <f t="shared" si="94"/>
        <v>0</v>
      </c>
      <c r="AL497">
        <f t="shared" si="95"/>
        <v>0</v>
      </c>
      <c r="AM497">
        <f t="shared" si="96"/>
        <v>0</v>
      </c>
      <c r="AN497">
        <f t="shared" si="97"/>
        <v>1</v>
      </c>
      <c r="AO497">
        <f t="shared" si="98"/>
        <v>0</v>
      </c>
      <c r="AP497">
        <f t="shared" si="99"/>
        <v>1</v>
      </c>
      <c r="AQ497">
        <f t="shared" si="100"/>
        <v>0</v>
      </c>
      <c r="AR497">
        <f t="shared" si="101"/>
        <v>0</v>
      </c>
      <c r="AS497">
        <f t="shared" si="102"/>
        <v>0</v>
      </c>
      <c r="AT497">
        <f t="shared" si="103"/>
        <v>0</v>
      </c>
    </row>
    <row r="498" spans="33:46" x14ac:dyDescent="0.25">
      <c r="AG498" s="19" t="s">
        <v>135</v>
      </c>
      <c r="AH498">
        <f t="shared" ref="AH498:AH561" si="104">COUNTIF($AH73:$AN73,"&gt;=100%")</f>
        <v>0</v>
      </c>
      <c r="AI498">
        <f t="shared" ref="AI498:AI561" si="105">COUNTIF($AP73:$AV73,"&gt;=100%")</f>
        <v>0</v>
      </c>
      <c r="AJ498">
        <f t="shared" ref="AJ498:AJ561" si="106">COUNTIF($AX73:$BD73,"&gt;=100%")</f>
        <v>0</v>
      </c>
      <c r="AK498">
        <f t="shared" ref="AK498:AK561" si="107">COUNTIF($BF73:$BL73,"&gt;=100%")</f>
        <v>0</v>
      </c>
      <c r="AL498">
        <f t="shared" ref="AL498:AL561" si="108">COUNTIF($BN73:$BT73,"&gt;=100%")</f>
        <v>0</v>
      </c>
      <c r="AM498">
        <f t="shared" ref="AM498:AM561" si="109">COUNTIF($BV73:$CB73,"&gt;=100%")</f>
        <v>0</v>
      </c>
      <c r="AN498">
        <f t="shared" ref="AN498:AN561" si="110">COUNTIF($CD73:$CJ73,"&gt;=100%")</f>
        <v>0</v>
      </c>
      <c r="AO498">
        <f t="shared" ref="AO498:AO561" si="111">COUNTIF($CL73:$CR73,"&gt;=100%")</f>
        <v>0</v>
      </c>
      <c r="AP498">
        <f t="shared" ref="AP498:AP561" si="112">COUNTIF($CT73:$CZ73,"&gt;=100%")</f>
        <v>0</v>
      </c>
      <c r="AQ498">
        <f t="shared" ref="AQ498:AQ561" si="113">COUNTIF($DB73:$DH73,"&gt;=100%")</f>
        <v>0</v>
      </c>
      <c r="AR498">
        <f t="shared" ref="AR498:AR561" si="114">COUNTIF($DJ73:$DP73,"&gt;=100%")</f>
        <v>0</v>
      </c>
      <c r="AS498">
        <f t="shared" ref="AS498:AS561" si="115">COUNTIF($DR73:$DX73,"&gt;=100%")</f>
        <v>0</v>
      </c>
      <c r="AT498">
        <f t="shared" ref="AT498:AT561" si="116">COUNTIF($DZ73:$EF73,"&gt;=100%")</f>
        <v>0</v>
      </c>
    </row>
    <row r="499" spans="33:46" x14ac:dyDescent="0.25">
      <c r="AG499" s="19" t="s">
        <v>136</v>
      </c>
      <c r="AH499">
        <f t="shared" si="104"/>
        <v>0</v>
      </c>
      <c r="AI499">
        <f t="shared" si="105"/>
        <v>0</v>
      </c>
      <c r="AJ499">
        <f t="shared" si="106"/>
        <v>0</v>
      </c>
      <c r="AK499">
        <f t="shared" si="107"/>
        <v>0</v>
      </c>
      <c r="AL499">
        <f t="shared" si="108"/>
        <v>0</v>
      </c>
      <c r="AM499">
        <f t="shared" si="109"/>
        <v>0</v>
      </c>
      <c r="AN499">
        <f t="shared" si="110"/>
        <v>0</v>
      </c>
      <c r="AO499">
        <f t="shared" si="111"/>
        <v>0</v>
      </c>
      <c r="AP499">
        <f t="shared" si="112"/>
        <v>0</v>
      </c>
      <c r="AQ499">
        <f t="shared" si="113"/>
        <v>0</v>
      </c>
      <c r="AR499">
        <f t="shared" si="114"/>
        <v>0</v>
      </c>
      <c r="AS499">
        <f t="shared" si="115"/>
        <v>0</v>
      </c>
      <c r="AT499">
        <f t="shared" si="116"/>
        <v>0</v>
      </c>
    </row>
    <row r="500" spans="33:46" x14ac:dyDescent="0.25">
      <c r="AG500" s="19" t="s">
        <v>137</v>
      </c>
      <c r="AH500">
        <f t="shared" si="104"/>
        <v>2</v>
      </c>
      <c r="AI500">
        <f t="shared" si="105"/>
        <v>0</v>
      </c>
      <c r="AJ500">
        <f t="shared" si="106"/>
        <v>0</v>
      </c>
      <c r="AK500">
        <f t="shared" si="107"/>
        <v>0</v>
      </c>
      <c r="AL500">
        <f t="shared" si="108"/>
        <v>0</v>
      </c>
      <c r="AM500">
        <f t="shared" si="109"/>
        <v>1</v>
      </c>
      <c r="AN500">
        <f t="shared" si="110"/>
        <v>1</v>
      </c>
      <c r="AO500">
        <f t="shared" si="111"/>
        <v>0</v>
      </c>
      <c r="AP500">
        <f t="shared" si="112"/>
        <v>2</v>
      </c>
      <c r="AQ500">
        <f t="shared" si="113"/>
        <v>0</v>
      </c>
      <c r="AR500">
        <f t="shared" si="114"/>
        <v>1</v>
      </c>
      <c r="AS500">
        <f t="shared" si="115"/>
        <v>0</v>
      </c>
      <c r="AT500">
        <f t="shared" si="116"/>
        <v>0</v>
      </c>
    </row>
    <row r="501" spans="33:46" x14ac:dyDescent="0.25">
      <c r="AG501" s="19" t="s">
        <v>138</v>
      </c>
      <c r="AH501">
        <f t="shared" si="104"/>
        <v>0</v>
      </c>
      <c r="AI501">
        <f t="shared" si="105"/>
        <v>0</v>
      </c>
      <c r="AJ501">
        <f t="shared" si="106"/>
        <v>0</v>
      </c>
      <c r="AK501">
        <f t="shared" si="107"/>
        <v>0</v>
      </c>
      <c r="AL501">
        <f t="shared" si="108"/>
        <v>0</v>
      </c>
      <c r="AM501">
        <f t="shared" si="109"/>
        <v>0</v>
      </c>
      <c r="AN501">
        <f t="shared" si="110"/>
        <v>0</v>
      </c>
      <c r="AO501">
        <f t="shared" si="111"/>
        <v>0</v>
      </c>
      <c r="AP501">
        <f t="shared" si="112"/>
        <v>0</v>
      </c>
      <c r="AQ501">
        <f t="shared" si="113"/>
        <v>0</v>
      </c>
      <c r="AR501">
        <f t="shared" si="114"/>
        <v>0</v>
      </c>
      <c r="AS501">
        <f t="shared" si="115"/>
        <v>0</v>
      </c>
      <c r="AT501">
        <f t="shared" si="116"/>
        <v>0</v>
      </c>
    </row>
    <row r="502" spans="33:46" x14ac:dyDescent="0.25">
      <c r="AG502" s="19" t="s">
        <v>139</v>
      </c>
      <c r="AH502">
        <f t="shared" si="104"/>
        <v>0</v>
      </c>
      <c r="AI502">
        <f t="shared" si="105"/>
        <v>0</v>
      </c>
      <c r="AJ502">
        <f t="shared" si="106"/>
        <v>0</v>
      </c>
      <c r="AK502">
        <f t="shared" si="107"/>
        <v>0</v>
      </c>
      <c r="AL502">
        <f t="shared" si="108"/>
        <v>0</v>
      </c>
      <c r="AM502">
        <f t="shared" si="109"/>
        <v>0</v>
      </c>
      <c r="AN502">
        <f t="shared" si="110"/>
        <v>0</v>
      </c>
      <c r="AO502">
        <f t="shared" si="111"/>
        <v>0</v>
      </c>
      <c r="AP502">
        <f t="shared" si="112"/>
        <v>0</v>
      </c>
      <c r="AQ502">
        <f t="shared" si="113"/>
        <v>0</v>
      </c>
      <c r="AR502">
        <f t="shared" si="114"/>
        <v>0</v>
      </c>
      <c r="AS502">
        <f t="shared" si="115"/>
        <v>0</v>
      </c>
      <c r="AT502">
        <f t="shared" si="116"/>
        <v>0</v>
      </c>
    </row>
    <row r="503" spans="33:46" x14ac:dyDescent="0.25">
      <c r="AG503" s="19" t="s">
        <v>140</v>
      </c>
      <c r="AH503">
        <f t="shared" si="104"/>
        <v>0</v>
      </c>
      <c r="AI503">
        <f t="shared" si="105"/>
        <v>0</v>
      </c>
      <c r="AJ503">
        <f t="shared" si="106"/>
        <v>0</v>
      </c>
      <c r="AK503">
        <f t="shared" si="107"/>
        <v>0</v>
      </c>
      <c r="AL503">
        <f t="shared" si="108"/>
        <v>0</v>
      </c>
      <c r="AM503">
        <f t="shared" si="109"/>
        <v>0</v>
      </c>
      <c r="AN503">
        <f t="shared" si="110"/>
        <v>0</v>
      </c>
      <c r="AO503">
        <f t="shared" si="111"/>
        <v>0</v>
      </c>
      <c r="AP503">
        <f t="shared" si="112"/>
        <v>0</v>
      </c>
      <c r="AQ503">
        <f t="shared" si="113"/>
        <v>0</v>
      </c>
      <c r="AR503">
        <f t="shared" si="114"/>
        <v>0</v>
      </c>
      <c r="AS503">
        <f t="shared" si="115"/>
        <v>0</v>
      </c>
      <c r="AT503">
        <f t="shared" si="116"/>
        <v>0</v>
      </c>
    </row>
    <row r="504" spans="33:46" x14ac:dyDescent="0.25">
      <c r="AG504" s="19" t="s">
        <v>141</v>
      </c>
      <c r="AH504">
        <f t="shared" si="104"/>
        <v>0</v>
      </c>
      <c r="AI504">
        <f t="shared" si="105"/>
        <v>0</v>
      </c>
      <c r="AJ504">
        <f t="shared" si="106"/>
        <v>0</v>
      </c>
      <c r="AK504">
        <f t="shared" si="107"/>
        <v>0</v>
      </c>
      <c r="AL504">
        <f t="shared" si="108"/>
        <v>0</v>
      </c>
      <c r="AM504">
        <f t="shared" si="109"/>
        <v>0</v>
      </c>
      <c r="AN504">
        <f t="shared" si="110"/>
        <v>0</v>
      </c>
      <c r="AO504">
        <f t="shared" si="111"/>
        <v>0</v>
      </c>
      <c r="AP504">
        <f t="shared" si="112"/>
        <v>0</v>
      </c>
      <c r="AQ504">
        <f t="shared" si="113"/>
        <v>0</v>
      </c>
      <c r="AR504">
        <f t="shared" si="114"/>
        <v>0</v>
      </c>
      <c r="AS504">
        <f t="shared" si="115"/>
        <v>0</v>
      </c>
      <c r="AT504">
        <f t="shared" si="116"/>
        <v>0</v>
      </c>
    </row>
    <row r="505" spans="33:46" x14ac:dyDescent="0.25">
      <c r="AG505" s="19" t="s">
        <v>142</v>
      </c>
      <c r="AH505">
        <f t="shared" si="104"/>
        <v>0</v>
      </c>
      <c r="AI505">
        <f t="shared" si="105"/>
        <v>0</v>
      </c>
      <c r="AJ505">
        <f t="shared" si="106"/>
        <v>0</v>
      </c>
      <c r="AK505">
        <f t="shared" si="107"/>
        <v>0</v>
      </c>
      <c r="AL505">
        <f t="shared" si="108"/>
        <v>0</v>
      </c>
      <c r="AM505">
        <f t="shared" si="109"/>
        <v>0</v>
      </c>
      <c r="AN505">
        <f t="shared" si="110"/>
        <v>0</v>
      </c>
      <c r="AO505">
        <f t="shared" si="111"/>
        <v>0</v>
      </c>
      <c r="AP505">
        <f t="shared" si="112"/>
        <v>0</v>
      </c>
      <c r="AQ505">
        <f t="shared" si="113"/>
        <v>0</v>
      </c>
      <c r="AR505">
        <f t="shared" si="114"/>
        <v>0</v>
      </c>
      <c r="AS505">
        <f t="shared" si="115"/>
        <v>0</v>
      </c>
      <c r="AT505">
        <f t="shared" si="116"/>
        <v>0</v>
      </c>
    </row>
    <row r="506" spans="33:46" x14ac:dyDescent="0.25">
      <c r="AG506" s="19" t="s">
        <v>143</v>
      </c>
      <c r="AH506">
        <f t="shared" si="104"/>
        <v>0</v>
      </c>
      <c r="AI506">
        <f t="shared" si="105"/>
        <v>0</v>
      </c>
      <c r="AJ506">
        <f t="shared" si="106"/>
        <v>0</v>
      </c>
      <c r="AK506">
        <f t="shared" si="107"/>
        <v>0</v>
      </c>
      <c r="AL506">
        <f t="shared" si="108"/>
        <v>0</v>
      </c>
      <c r="AM506">
        <f t="shared" si="109"/>
        <v>0</v>
      </c>
      <c r="AN506">
        <f t="shared" si="110"/>
        <v>0</v>
      </c>
      <c r="AO506">
        <f t="shared" si="111"/>
        <v>0</v>
      </c>
      <c r="AP506">
        <f t="shared" si="112"/>
        <v>0</v>
      </c>
      <c r="AQ506">
        <f t="shared" si="113"/>
        <v>0</v>
      </c>
      <c r="AR506">
        <f t="shared" si="114"/>
        <v>0</v>
      </c>
      <c r="AS506">
        <f t="shared" si="115"/>
        <v>0</v>
      </c>
      <c r="AT506">
        <f t="shared" si="116"/>
        <v>0</v>
      </c>
    </row>
    <row r="507" spans="33:46" x14ac:dyDescent="0.25">
      <c r="AG507" s="19" t="s">
        <v>144</v>
      </c>
      <c r="AH507">
        <f t="shared" si="104"/>
        <v>0</v>
      </c>
      <c r="AI507">
        <f t="shared" si="105"/>
        <v>0</v>
      </c>
      <c r="AJ507">
        <f t="shared" si="106"/>
        <v>0</v>
      </c>
      <c r="AK507">
        <f t="shared" si="107"/>
        <v>0</v>
      </c>
      <c r="AL507">
        <f t="shared" si="108"/>
        <v>0</v>
      </c>
      <c r="AM507">
        <f t="shared" si="109"/>
        <v>0</v>
      </c>
      <c r="AN507">
        <f t="shared" si="110"/>
        <v>0</v>
      </c>
      <c r="AO507">
        <f t="shared" si="111"/>
        <v>0</v>
      </c>
      <c r="AP507">
        <f t="shared" si="112"/>
        <v>0</v>
      </c>
      <c r="AQ507">
        <f t="shared" si="113"/>
        <v>0</v>
      </c>
      <c r="AR507">
        <f t="shared" si="114"/>
        <v>0</v>
      </c>
      <c r="AS507">
        <f t="shared" si="115"/>
        <v>0</v>
      </c>
      <c r="AT507">
        <f t="shared" si="116"/>
        <v>0</v>
      </c>
    </row>
    <row r="508" spans="33:46" x14ac:dyDescent="0.25">
      <c r="AG508" s="19" t="s">
        <v>145</v>
      </c>
      <c r="AH508">
        <f t="shared" si="104"/>
        <v>0</v>
      </c>
      <c r="AI508">
        <f t="shared" si="105"/>
        <v>0</v>
      </c>
      <c r="AJ508">
        <f t="shared" si="106"/>
        <v>0</v>
      </c>
      <c r="AK508">
        <f t="shared" si="107"/>
        <v>0</v>
      </c>
      <c r="AL508">
        <f t="shared" si="108"/>
        <v>0</v>
      </c>
      <c r="AM508">
        <f t="shared" si="109"/>
        <v>0</v>
      </c>
      <c r="AN508">
        <f t="shared" si="110"/>
        <v>0</v>
      </c>
      <c r="AO508">
        <f t="shared" si="111"/>
        <v>0</v>
      </c>
      <c r="AP508">
        <f t="shared" si="112"/>
        <v>0</v>
      </c>
      <c r="AQ508">
        <f t="shared" si="113"/>
        <v>0</v>
      </c>
      <c r="AR508">
        <f t="shared" si="114"/>
        <v>1</v>
      </c>
      <c r="AS508">
        <f t="shared" si="115"/>
        <v>0</v>
      </c>
      <c r="AT508">
        <f t="shared" si="116"/>
        <v>0</v>
      </c>
    </row>
    <row r="509" spans="33:46" x14ac:dyDescent="0.25">
      <c r="AG509" s="19" t="s">
        <v>146</v>
      </c>
      <c r="AH509">
        <f t="shared" si="104"/>
        <v>0</v>
      </c>
      <c r="AI509">
        <f t="shared" si="105"/>
        <v>0</v>
      </c>
      <c r="AJ509">
        <f t="shared" si="106"/>
        <v>0</v>
      </c>
      <c r="AK509">
        <f t="shared" si="107"/>
        <v>0</v>
      </c>
      <c r="AL509">
        <f t="shared" si="108"/>
        <v>0</v>
      </c>
      <c r="AM509">
        <f t="shared" si="109"/>
        <v>0</v>
      </c>
      <c r="AN509">
        <f t="shared" si="110"/>
        <v>0</v>
      </c>
      <c r="AO509">
        <f t="shared" si="111"/>
        <v>0</v>
      </c>
      <c r="AP509">
        <f t="shared" si="112"/>
        <v>0</v>
      </c>
      <c r="AQ509">
        <f t="shared" si="113"/>
        <v>0</v>
      </c>
      <c r="AR509">
        <f t="shared" si="114"/>
        <v>0</v>
      </c>
      <c r="AS509">
        <f t="shared" si="115"/>
        <v>0</v>
      </c>
      <c r="AT509">
        <f t="shared" si="116"/>
        <v>0</v>
      </c>
    </row>
    <row r="510" spans="33:46" x14ac:dyDescent="0.25">
      <c r="AG510" s="19" t="s">
        <v>147</v>
      </c>
      <c r="AH510">
        <f t="shared" si="104"/>
        <v>0</v>
      </c>
      <c r="AI510">
        <f t="shared" si="105"/>
        <v>0</v>
      </c>
      <c r="AJ510">
        <f t="shared" si="106"/>
        <v>0</v>
      </c>
      <c r="AK510">
        <f t="shared" si="107"/>
        <v>0</v>
      </c>
      <c r="AL510">
        <f t="shared" si="108"/>
        <v>0</v>
      </c>
      <c r="AM510">
        <f t="shared" si="109"/>
        <v>0</v>
      </c>
      <c r="AN510">
        <f t="shared" si="110"/>
        <v>0</v>
      </c>
      <c r="AO510">
        <f t="shared" si="111"/>
        <v>0</v>
      </c>
      <c r="AP510">
        <f t="shared" si="112"/>
        <v>0</v>
      </c>
      <c r="AQ510">
        <f t="shared" si="113"/>
        <v>0</v>
      </c>
      <c r="AR510">
        <f t="shared" si="114"/>
        <v>0</v>
      </c>
      <c r="AS510">
        <f t="shared" si="115"/>
        <v>0</v>
      </c>
      <c r="AT510">
        <f t="shared" si="116"/>
        <v>0</v>
      </c>
    </row>
    <row r="511" spans="33:46" x14ac:dyDescent="0.25">
      <c r="AG511" s="19" t="s">
        <v>148</v>
      </c>
      <c r="AH511">
        <f t="shared" si="104"/>
        <v>0</v>
      </c>
      <c r="AI511">
        <f t="shared" si="105"/>
        <v>0</v>
      </c>
      <c r="AJ511">
        <f t="shared" si="106"/>
        <v>0</v>
      </c>
      <c r="AK511">
        <f t="shared" si="107"/>
        <v>0</v>
      </c>
      <c r="AL511">
        <f t="shared" si="108"/>
        <v>0</v>
      </c>
      <c r="AM511">
        <f t="shared" si="109"/>
        <v>0</v>
      </c>
      <c r="AN511">
        <f t="shared" si="110"/>
        <v>0</v>
      </c>
      <c r="AO511">
        <f t="shared" si="111"/>
        <v>0</v>
      </c>
      <c r="AP511">
        <f t="shared" si="112"/>
        <v>0</v>
      </c>
      <c r="AQ511">
        <f t="shared" si="113"/>
        <v>0</v>
      </c>
      <c r="AR511">
        <f t="shared" si="114"/>
        <v>0</v>
      </c>
      <c r="AS511">
        <f t="shared" si="115"/>
        <v>0</v>
      </c>
      <c r="AT511">
        <f t="shared" si="116"/>
        <v>0</v>
      </c>
    </row>
    <row r="512" spans="33:46" x14ac:dyDescent="0.25">
      <c r="AG512" s="19" t="s">
        <v>149</v>
      </c>
      <c r="AH512">
        <f t="shared" si="104"/>
        <v>0</v>
      </c>
      <c r="AI512">
        <f t="shared" si="105"/>
        <v>0</v>
      </c>
      <c r="AJ512">
        <f t="shared" si="106"/>
        <v>0</v>
      </c>
      <c r="AK512">
        <f t="shared" si="107"/>
        <v>0</v>
      </c>
      <c r="AL512">
        <f t="shared" si="108"/>
        <v>0</v>
      </c>
      <c r="AM512">
        <f t="shared" si="109"/>
        <v>0</v>
      </c>
      <c r="AN512">
        <f t="shared" si="110"/>
        <v>0</v>
      </c>
      <c r="AO512">
        <f t="shared" si="111"/>
        <v>0</v>
      </c>
      <c r="AP512">
        <f t="shared" si="112"/>
        <v>0</v>
      </c>
      <c r="AQ512">
        <f t="shared" si="113"/>
        <v>0</v>
      </c>
      <c r="AR512">
        <f t="shared" si="114"/>
        <v>0</v>
      </c>
      <c r="AS512">
        <f t="shared" si="115"/>
        <v>0</v>
      </c>
      <c r="AT512">
        <f t="shared" si="116"/>
        <v>0</v>
      </c>
    </row>
    <row r="513" spans="33:46" x14ac:dyDescent="0.25">
      <c r="AG513" s="19" t="s">
        <v>150</v>
      </c>
      <c r="AH513">
        <f t="shared" si="104"/>
        <v>7</v>
      </c>
      <c r="AI513">
        <f t="shared" si="105"/>
        <v>0</v>
      </c>
      <c r="AJ513">
        <f t="shared" si="106"/>
        <v>0</v>
      </c>
      <c r="AK513">
        <f t="shared" si="107"/>
        <v>0</v>
      </c>
      <c r="AL513">
        <f t="shared" si="108"/>
        <v>0</v>
      </c>
      <c r="AM513">
        <f t="shared" si="109"/>
        <v>0</v>
      </c>
      <c r="AN513">
        <f t="shared" si="110"/>
        <v>0</v>
      </c>
      <c r="AO513">
        <f t="shared" si="111"/>
        <v>0</v>
      </c>
      <c r="AP513">
        <f t="shared" si="112"/>
        <v>0</v>
      </c>
      <c r="AQ513">
        <f t="shared" si="113"/>
        <v>0</v>
      </c>
      <c r="AR513">
        <f t="shared" si="114"/>
        <v>0</v>
      </c>
      <c r="AS513">
        <f t="shared" si="115"/>
        <v>0</v>
      </c>
      <c r="AT513">
        <f t="shared" si="116"/>
        <v>0</v>
      </c>
    </row>
    <row r="514" spans="33:46" x14ac:dyDescent="0.25">
      <c r="AG514" s="19" t="s">
        <v>151</v>
      </c>
      <c r="AH514">
        <f t="shared" si="104"/>
        <v>0</v>
      </c>
      <c r="AI514">
        <f t="shared" si="105"/>
        <v>0</v>
      </c>
      <c r="AJ514">
        <f t="shared" si="106"/>
        <v>0</v>
      </c>
      <c r="AK514">
        <f t="shared" si="107"/>
        <v>0</v>
      </c>
      <c r="AL514">
        <f t="shared" si="108"/>
        <v>1</v>
      </c>
      <c r="AM514">
        <f t="shared" si="109"/>
        <v>0</v>
      </c>
      <c r="AN514">
        <f t="shared" si="110"/>
        <v>0</v>
      </c>
      <c r="AO514">
        <f t="shared" si="111"/>
        <v>0</v>
      </c>
      <c r="AP514">
        <f t="shared" si="112"/>
        <v>0</v>
      </c>
      <c r="AQ514">
        <f t="shared" si="113"/>
        <v>0</v>
      </c>
      <c r="AR514">
        <f t="shared" si="114"/>
        <v>0</v>
      </c>
      <c r="AS514">
        <f t="shared" si="115"/>
        <v>0</v>
      </c>
      <c r="AT514">
        <f t="shared" si="116"/>
        <v>0</v>
      </c>
    </row>
    <row r="515" spans="33:46" x14ac:dyDescent="0.25">
      <c r="AG515" s="19" t="s">
        <v>152</v>
      </c>
      <c r="AH515">
        <f t="shared" si="104"/>
        <v>0</v>
      </c>
      <c r="AI515">
        <f t="shared" si="105"/>
        <v>0</v>
      </c>
      <c r="AJ515">
        <f t="shared" si="106"/>
        <v>0</v>
      </c>
      <c r="AK515">
        <f t="shared" si="107"/>
        <v>0</v>
      </c>
      <c r="AL515">
        <f t="shared" si="108"/>
        <v>0</v>
      </c>
      <c r="AM515">
        <f t="shared" si="109"/>
        <v>0</v>
      </c>
      <c r="AN515">
        <f t="shared" si="110"/>
        <v>0</v>
      </c>
      <c r="AO515">
        <f t="shared" si="111"/>
        <v>0</v>
      </c>
      <c r="AP515">
        <f t="shared" si="112"/>
        <v>0</v>
      </c>
      <c r="AQ515">
        <f t="shared" si="113"/>
        <v>0</v>
      </c>
      <c r="AR515">
        <f t="shared" si="114"/>
        <v>0</v>
      </c>
      <c r="AS515">
        <f t="shared" si="115"/>
        <v>0</v>
      </c>
      <c r="AT515">
        <f t="shared" si="116"/>
        <v>0</v>
      </c>
    </row>
    <row r="516" spans="33:46" x14ac:dyDescent="0.25">
      <c r="AG516" s="19" t="s">
        <v>153</v>
      </c>
      <c r="AH516">
        <f t="shared" si="104"/>
        <v>0</v>
      </c>
      <c r="AI516">
        <f t="shared" si="105"/>
        <v>0</v>
      </c>
      <c r="AJ516">
        <f t="shared" si="106"/>
        <v>0</v>
      </c>
      <c r="AK516">
        <f t="shared" si="107"/>
        <v>0</v>
      </c>
      <c r="AL516">
        <f t="shared" si="108"/>
        <v>0</v>
      </c>
      <c r="AM516">
        <f t="shared" si="109"/>
        <v>0</v>
      </c>
      <c r="AN516">
        <f t="shared" si="110"/>
        <v>0</v>
      </c>
      <c r="AO516">
        <f t="shared" si="111"/>
        <v>0</v>
      </c>
      <c r="AP516">
        <f t="shared" si="112"/>
        <v>0</v>
      </c>
      <c r="AQ516">
        <f t="shared" si="113"/>
        <v>0</v>
      </c>
      <c r="AR516">
        <f t="shared" si="114"/>
        <v>0</v>
      </c>
      <c r="AS516">
        <f t="shared" si="115"/>
        <v>0</v>
      </c>
      <c r="AT516">
        <f t="shared" si="116"/>
        <v>0</v>
      </c>
    </row>
    <row r="517" spans="33:46" x14ac:dyDescent="0.25">
      <c r="AG517" s="19" t="s">
        <v>154</v>
      </c>
      <c r="AH517">
        <f t="shared" si="104"/>
        <v>0</v>
      </c>
      <c r="AI517">
        <f t="shared" si="105"/>
        <v>0</v>
      </c>
      <c r="AJ517">
        <f t="shared" si="106"/>
        <v>0</v>
      </c>
      <c r="AK517">
        <f t="shared" si="107"/>
        <v>0</v>
      </c>
      <c r="AL517">
        <f t="shared" si="108"/>
        <v>0</v>
      </c>
      <c r="AM517">
        <f t="shared" si="109"/>
        <v>0</v>
      </c>
      <c r="AN517">
        <f t="shared" si="110"/>
        <v>0</v>
      </c>
      <c r="AO517">
        <f t="shared" si="111"/>
        <v>0</v>
      </c>
      <c r="AP517">
        <f t="shared" si="112"/>
        <v>0</v>
      </c>
      <c r="AQ517">
        <f t="shared" si="113"/>
        <v>0</v>
      </c>
      <c r="AR517">
        <f t="shared" si="114"/>
        <v>1</v>
      </c>
      <c r="AS517">
        <f t="shared" si="115"/>
        <v>0</v>
      </c>
      <c r="AT517">
        <f t="shared" si="116"/>
        <v>0</v>
      </c>
    </row>
    <row r="518" spans="33:46" x14ac:dyDescent="0.25">
      <c r="AG518" s="19" t="s">
        <v>155</v>
      </c>
      <c r="AH518">
        <f t="shared" si="104"/>
        <v>0</v>
      </c>
      <c r="AI518">
        <f t="shared" si="105"/>
        <v>0</v>
      </c>
      <c r="AJ518">
        <f t="shared" si="106"/>
        <v>0</v>
      </c>
      <c r="AK518">
        <f t="shared" si="107"/>
        <v>0</v>
      </c>
      <c r="AL518">
        <f t="shared" si="108"/>
        <v>0</v>
      </c>
      <c r="AM518">
        <f t="shared" si="109"/>
        <v>0</v>
      </c>
      <c r="AN518">
        <f t="shared" si="110"/>
        <v>0</v>
      </c>
      <c r="AO518">
        <f t="shared" si="111"/>
        <v>0</v>
      </c>
      <c r="AP518">
        <f t="shared" si="112"/>
        <v>0</v>
      </c>
      <c r="AQ518">
        <f t="shared" si="113"/>
        <v>0</v>
      </c>
      <c r="AR518">
        <f t="shared" si="114"/>
        <v>0</v>
      </c>
      <c r="AS518">
        <f t="shared" si="115"/>
        <v>0</v>
      </c>
      <c r="AT518">
        <f t="shared" si="116"/>
        <v>0</v>
      </c>
    </row>
    <row r="519" spans="33:46" x14ac:dyDescent="0.25">
      <c r="AG519" s="19" t="s">
        <v>156</v>
      </c>
      <c r="AH519">
        <f t="shared" si="104"/>
        <v>0</v>
      </c>
      <c r="AI519">
        <f t="shared" si="105"/>
        <v>0</v>
      </c>
      <c r="AJ519">
        <f t="shared" si="106"/>
        <v>0</v>
      </c>
      <c r="AK519">
        <f t="shared" si="107"/>
        <v>0</v>
      </c>
      <c r="AL519">
        <f t="shared" si="108"/>
        <v>0</v>
      </c>
      <c r="AM519">
        <f t="shared" si="109"/>
        <v>0</v>
      </c>
      <c r="AN519">
        <f t="shared" si="110"/>
        <v>0</v>
      </c>
      <c r="AO519">
        <f t="shared" si="111"/>
        <v>0</v>
      </c>
      <c r="AP519">
        <f t="shared" si="112"/>
        <v>0</v>
      </c>
      <c r="AQ519">
        <f t="shared" si="113"/>
        <v>0</v>
      </c>
      <c r="AR519">
        <f t="shared" si="114"/>
        <v>0</v>
      </c>
      <c r="AS519">
        <f t="shared" si="115"/>
        <v>0</v>
      </c>
      <c r="AT519">
        <f t="shared" si="116"/>
        <v>0</v>
      </c>
    </row>
    <row r="520" spans="33:46" x14ac:dyDescent="0.25">
      <c r="AG520" s="19" t="s">
        <v>157</v>
      </c>
      <c r="AH520">
        <f t="shared" si="104"/>
        <v>0</v>
      </c>
      <c r="AI520">
        <f t="shared" si="105"/>
        <v>0</v>
      </c>
      <c r="AJ520">
        <f t="shared" si="106"/>
        <v>0</v>
      </c>
      <c r="AK520">
        <f t="shared" si="107"/>
        <v>0</v>
      </c>
      <c r="AL520">
        <f t="shared" si="108"/>
        <v>0</v>
      </c>
      <c r="AM520">
        <f t="shared" si="109"/>
        <v>0</v>
      </c>
      <c r="AN520">
        <f t="shared" si="110"/>
        <v>0</v>
      </c>
      <c r="AO520">
        <f t="shared" si="111"/>
        <v>0</v>
      </c>
      <c r="AP520">
        <f t="shared" si="112"/>
        <v>0</v>
      </c>
      <c r="AQ520">
        <f t="shared" si="113"/>
        <v>0</v>
      </c>
      <c r="AR520">
        <f t="shared" si="114"/>
        <v>0</v>
      </c>
      <c r="AS520">
        <f t="shared" si="115"/>
        <v>0</v>
      </c>
      <c r="AT520">
        <f t="shared" si="116"/>
        <v>0</v>
      </c>
    </row>
    <row r="521" spans="33:46" x14ac:dyDescent="0.25">
      <c r="AG521" s="19" t="s">
        <v>158</v>
      </c>
      <c r="AH521">
        <f t="shared" si="104"/>
        <v>0</v>
      </c>
      <c r="AI521">
        <f t="shared" si="105"/>
        <v>0</v>
      </c>
      <c r="AJ521">
        <f t="shared" si="106"/>
        <v>0</v>
      </c>
      <c r="AK521">
        <f t="shared" si="107"/>
        <v>0</v>
      </c>
      <c r="AL521">
        <f t="shared" si="108"/>
        <v>0</v>
      </c>
      <c r="AM521">
        <f t="shared" si="109"/>
        <v>0</v>
      </c>
      <c r="AN521">
        <f t="shared" si="110"/>
        <v>0</v>
      </c>
      <c r="AO521">
        <f t="shared" si="111"/>
        <v>0</v>
      </c>
      <c r="AP521">
        <f t="shared" si="112"/>
        <v>0</v>
      </c>
      <c r="AQ521">
        <f t="shared" si="113"/>
        <v>0</v>
      </c>
      <c r="AR521">
        <f t="shared" si="114"/>
        <v>0</v>
      </c>
      <c r="AS521">
        <f t="shared" si="115"/>
        <v>0</v>
      </c>
      <c r="AT521">
        <f t="shared" si="116"/>
        <v>0</v>
      </c>
    </row>
    <row r="522" spans="33:46" x14ac:dyDescent="0.25">
      <c r="AG522" s="19" t="s">
        <v>159</v>
      </c>
      <c r="AH522">
        <f t="shared" si="104"/>
        <v>0</v>
      </c>
      <c r="AI522">
        <f t="shared" si="105"/>
        <v>0</v>
      </c>
      <c r="AJ522">
        <f t="shared" si="106"/>
        <v>0</v>
      </c>
      <c r="AK522">
        <f t="shared" si="107"/>
        <v>0</v>
      </c>
      <c r="AL522">
        <f t="shared" si="108"/>
        <v>0</v>
      </c>
      <c r="AM522">
        <f t="shared" si="109"/>
        <v>0</v>
      </c>
      <c r="AN522">
        <f t="shared" si="110"/>
        <v>0</v>
      </c>
      <c r="AO522">
        <f t="shared" si="111"/>
        <v>0</v>
      </c>
      <c r="AP522">
        <f t="shared" si="112"/>
        <v>0</v>
      </c>
      <c r="AQ522">
        <f t="shared" si="113"/>
        <v>0</v>
      </c>
      <c r="AR522">
        <f t="shared" si="114"/>
        <v>0</v>
      </c>
      <c r="AS522">
        <f t="shared" si="115"/>
        <v>0</v>
      </c>
      <c r="AT522">
        <f t="shared" si="116"/>
        <v>0</v>
      </c>
    </row>
    <row r="523" spans="33:46" x14ac:dyDescent="0.25">
      <c r="AG523" s="19" t="s">
        <v>160</v>
      </c>
      <c r="AH523">
        <f t="shared" si="104"/>
        <v>0</v>
      </c>
      <c r="AI523">
        <f t="shared" si="105"/>
        <v>0</v>
      </c>
      <c r="AJ523">
        <f t="shared" si="106"/>
        <v>0</v>
      </c>
      <c r="AK523">
        <f t="shared" si="107"/>
        <v>0</v>
      </c>
      <c r="AL523">
        <f t="shared" si="108"/>
        <v>0</v>
      </c>
      <c r="AM523">
        <f t="shared" si="109"/>
        <v>0</v>
      </c>
      <c r="AN523">
        <f t="shared" si="110"/>
        <v>0</v>
      </c>
      <c r="AO523">
        <f t="shared" si="111"/>
        <v>0</v>
      </c>
      <c r="AP523">
        <f t="shared" si="112"/>
        <v>0</v>
      </c>
      <c r="AQ523">
        <f t="shared" si="113"/>
        <v>0</v>
      </c>
      <c r="AR523">
        <f t="shared" si="114"/>
        <v>0</v>
      </c>
      <c r="AS523">
        <f t="shared" si="115"/>
        <v>0</v>
      </c>
      <c r="AT523">
        <f t="shared" si="116"/>
        <v>0</v>
      </c>
    </row>
    <row r="524" spans="33:46" x14ac:dyDescent="0.25">
      <c r="AG524" s="19" t="s">
        <v>161</v>
      </c>
      <c r="AH524">
        <f t="shared" si="104"/>
        <v>0</v>
      </c>
      <c r="AI524">
        <f t="shared" si="105"/>
        <v>0</v>
      </c>
      <c r="AJ524">
        <f t="shared" si="106"/>
        <v>0</v>
      </c>
      <c r="AK524">
        <f t="shared" si="107"/>
        <v>0</v>
      </c>
      <c r="AL524">
        <f t="shared" si="108"/>
        <v>0</v>
      </c>
      <c r="AM524">
        <f t="shared" si="109"/>
        <v>0</v>
      </c>
      <c r="AN524">
        <f t="shared" si="110"/>
        <v>0</v>
      </c>
      <c r="AO524">
        <f t="shared" si="111"/>
        <v>0</v>
      </c>
      <c r="AP524">
        <f t="shared" si="112"/>
        <v>0</v>
      </c>
      <c r="AQ524">
        <f t="shared" si="113"/>
        <v>0</v>
      </c>
      <c r="AR524">
        <f t="shared" si="114"/>
        <v>0</v>
      </c>
      <c r="AS524">
        <f t="shared" si="115"/>
        <v>0</v>
      </c>
      <c r="AT524">
        <f t="shared" si="116"/>
        <v>0</v>
      </c>
    </row>
    <row r="525" spans="33:46" x14ac:dyDescent="0.25">
      <c r="AG525" s="19" t="s">
        <v>162</v>
      </c>
      <c r="AH525">
        <f t="shared" si="104"/>
        <v>0</v>
      </c>
      <c r="AI525">
        <f t="shared" si="105"/>
        <v>0</v>
      </c>
      <c r="AJ525">
        <f t="shared" si="106"/>
        <v>0</v>
      </c>
      <c r="AK525">
        <f t="shared" si="107"/>
        <v>0</v>
      </c>
      <c r="AL525">
        <f t="shared" si="108"/>
        <v>0</v>
      </c>
      <c r="AM525">
        <f t="shared" si="109"/>
        <v>0</v>
      </c>
      <c r="AN525">
        <f t="shared" si="110"/>
        <v>1</v>
      </c>
      <c r="AO525">
        <f t="shared" si="111"/>
        <v>1</v>
      </c>
      <c r="AP525">
        <f t="shared" si="112"/>
        <v>0</v>
      </c>
      <c r="AQ525">
        <f t="shared" si="113"/>
        <v>0</v>
      </c>
      <c r="AR525">
        <f t="shared" si="114"/>
        <v>0</v>
      </c>
      <c r="AS525">
        <f t="shared" si="115"/>
        <v>0</v>
      </c>
      <c r="AT525">
        <f t="shared" si="116"/>
        <v>0</v>
      </c>
    </row>
    <row r="526" spans="33:46" x14ac:dyDescent="0.25">
      <c r="AG526" s="19" t="s">
        <v>163</v>
      </c>
      <c r="AH526">
        <f t="shared" si="104"/>
        <v>0</v>
      </c>
      <c r="AI526">
        <f t="shared" si="105"/>
        <v>0</v>
      </c>
      <c r="AJ526">
        <f t="shared" si="106"/>
        <v>0</v>
      </c>
      <c r="AK526">
        <f t="shared" si="107"/>
        <v>0</v>
      </c>
      <c r="AL526">
        <f t="shared" si="108"/>
        <v>0</v>
      </c>
      <c r="AM526">
        <f t="shared" si="109"/>
        <v>0</v>
      </c>
      <c r="AN526">
        <f t="shared" si="110"/>
        <v>0</v>
      </c>
      <c r="AO526">
        <f t="shared" si="111"/>
        <v>0</v>
      </c>
      <c r="AP526">
        <f t="shared" si="112"/>
        <v>0</v>
      </c>
      <c r="AQ526">
        <f t="shared" si="113"/>
        <v>0</v>
      </c>
      <c r="AR526">
        <f t="shared" si="114"/>
        <v>0</v>
      </c>
      <c r="AS526">
        <f t="shared" si="115"/>
        <v>0</v>
      </c>
      <c r="AT526">
        <f t="shared" si="116"/>
        <v>0</v>
      </c>
    </row>
    <row r="527" spans="33:46" x14ac:dyDescent="0.25">
      <c r="AG527" s="19" t="s">
        <v>164</v>
      </c>
      <c r="AH527">
        <f t="shared" si="104"/>
        <v>0</v>
      </c>
      <c r="AI527">
        <f t="shared" si="105"/>
        <v>0</v>
      </c>
      <c r="AJ527">
        <f t="shared" si="106"/>
        <v>0</v>
      </c>
      <c r="AK527">
        <f t="shared" si="107"/>
        <v>0</v>
      </c>
      <c r="AL527">
        <f t="shared" si="108"/>
        <v>1</v>
      </c>
      <c r="AM527">
        <f t="shared" si="109"/>
        <v>0</v>
      </c>
      <c r="AN527">
        <f t="shared" si="110"/>
        <v>0</v>
      </c>
      <c r="AO527">
        <f t="shared" si="111"/>
        <v>0</v>
      </c>
      <c r="AP527">
        <f t="shared" si="112"/>
        <v>0</v>
      </c>
      <c r="AQ527">
        <f t="shared" si="113"/>
        <v>0</v>
      </c>
      <c r="AR527">
        <f t="shared" si="114"/>
        <v>0</v>
      </c>
      <c r="AS527">
        <f t="shared" si="115"/>
        <v>0</v>
      </c>
      <c r="AT527">
        <f t="shared" si="116"/>
        <v>0</v>
      </c>
    </row>
    <row r="528" spans="33:46" x14ac:dyDescent="0.25">
      <c r="AG528" s="19" t="s">
        <v>165</v>
      </c>
      <c r="AH528">
        <f t="shared" si="104"/>
        <v>0</v>
      </c>
      <c r="AI528">
        <f t="shared" si="105"/>
        <v>0</v>
      </c>
      <c r="AJ528">
        <f t="shared" si="106"/>
        <v>0</v>
      </c>
      <c r="AK528">
        <f t="shared" si="107"/>
        <v>0</v>
      </c>
      <c r="AL528">
        <f t="shared" si="108"/>
        <v>0</v>
      </c>
      <c r="AM528">
        <f t="shared" si="109"/>
        <v>1</v>
      </c>
      <c r="AN528">
        <f t="shared" si="110"/>
        <v>0</v>
      </c>
      <c r="AO528">
        <f t="shared" si="111"/>
        <v>0</v>
      </c>
      <c r="AP528">
        <f t="shared" si="112"/>
        <v>0</v>
      </c>
      <c r="AQ528">
        <f t="shared" si="113"/>
        <v>0</v>
      </c>
      <c r="AR528">
        <f t="shared" si="114"/>
        <v>0</v>
      </c>
      <c r="AS528">
        <f t="shared" si="115"/>
        <v>0</v>
      </c>
      <c r="AT528">
        <f t="shared" si="116"/>
        <v>0</v>
      </c>
    </row>
    <row r="529" spans="33:46" x14ac:dyDescent="0.25">
      <c r="AG529" s="19" t="s">
        <v>166</v>
      </c>
      <c r="AH529">
        <f t="shared" si="104"/>
        <v>0</v>
      </c>
      <c r="AI529">
        <f t="shared" si="105"/>
        <v>0</v>
      </c>
      <c r="AJ529">
        <f t="shared" si="106"/>
        <v>0</v>
      </c>
      <c r="AK529">
        <f t="shared" si="107"/>
        <v>0</v>
      </c>
      <c r="AL529">
        <f t="shared" si="108"/>
        <v>0</v>
      </c>
      <c r="AM529">
        <f t="shared" si="109"/>
        <v>0</v>
      </c>
      <c r="AN529">
        <f t="shared" si="110"/>
        <v>0</v>
      </c>
      <c r="AO529">
        <f t="shared" si="111"/>
        <v>0</v>
      </c>
      <c r="AP529">
        <f t="shared" si="112"/>
        <v>0</v>
      </c>
      <c r="AQ529">
        <f t="shared" si="113"/>
        <v>0</v>
      </c>
      <c r="AR529">
        <f t="shared" si="114"/>
        <v>0</v>
      </c>
      <c r="AS529">
        <f t="shared" si="115"/>
        <v>0</v>
      </c>
      <c r="AT529">
        <f t="shared" si="116"/>
        <v>0</v>
      </c>
    </row>
    <row r="530" spans="33:46" x14ac:dyDescent="0.25">
      <c r="AG530" s="19" t="s">
        <v>167</v>
      </c>
      <c r="AH530">
        <f t="shared" si="104"/>
        <v>0</v>
      </c>
      <c r="AI530">
        <f t="shared" si="105"/>
        <v>0</v>
      </c>
      <c r="AJ530">
        <f t="shared" si="106"/>
        <v>0</v>
      </c>
      <c r="AK530">
        <f t="shared" si="107"/>
        <v>0</v>
      </c>
      <c r="AL530">
        <f t="shared" si="108"/>
        <v>0</v>
      </c>
      <c r="AM530">
        <f t="shared" si="109"/>
        <v>0</v>
      </c>
      <c r="AN530">
        <f t="shared" si="110"/>
        <v>0</v>
      </c>
      <c r="AO530">
        <f t="shared" si="111"/>
        <v>0</v>
      </c>
      <c r="AP530">
        <f t="shared" si="112"/>
        <v>0</v>
      </c>
      <c r="AQ530">
        <f t="shared" si="113"/>
        <v>0</v>
      </c>
      <c r="AR530">
        <f t="shared" si="114"/>
        <v>0</v>
      </c>
      <c r="AS530">
        <f t="shared" si="115"/>
        <v>0</v>
      </c>
      <c r="AT530">
        <f t="shared" si="116"/>
        <v>0</v>
      </c>
    </row>
    <row r="531" spans="33:46" x14ac:dyDescent="0.25">
      <c r="AG531" s="19" t="s">
        <v>168</v>
      </c>
      <c r="AH531">
        <f t="shared" si="104"/>
        <v>0</v>
      </c>
      <c r="AI531">
        <f t="shared" si="105"/>
        <v>0</v>
      </c>
      <c r="AJ531">
        <f t="shared" si="106"/>
        <v>0</v>
      </c>
      <c r="AK531">
        <f t="shared" si="107"/>
        <v>0</v>
      </c>
      <c r="AL531">
        <f t="shared" si="108"/>
        <v>0</v>
      </c>
      <c r="AM531">
        <f t="shared" si="109"/>
        <v>0</v>
      </c>
      <c r="AN531">
        <f t="shared" si="110"/>
        <v>0</v>
      </c>
      <c r="AO531">
        <f t="shared" si="111"/>
        <v>0</v>
      </c>
      <c r="AP531">
        <f t="shared" si="112"/>
        <v>0</v>
      </c>
      <c r="AQ531">
        <f t="shared" si="113"/>
        <v>0</v>
      </c>
      <c r="AR531">
        <f t="shared" si="114"/>
        <v>0</v>
      </c>
      <c r="AS531">
        <f t="shared" si="115"/>
        <v>0</v>
      </c>
      <c r="AT531">
        <f t="shared" si="116"/>
        <v>0</v>
      </c>
    </row>
    <row r="532" spans="33:46" x14ac:dyDescent="0.25">
      <c r="AG532" s="19" t="s">
        <v>169</v>
      </c>
      <c r="AH532">
        <f t="shared" si="104"/>
        <v>0</v>
      </c>
      <c r="AI532">
        <f t="shared" si="105"/>
        <v>0</v>
      </c>
      <c r="AJ532">
        <f t="shared" si="106"/>
        <v>0</v>
      </c>
      <c r="AK532">
        <f t="shared" si="107"/>
        <v>0</v>
      </c>
      <c r="AL532">
        <f t="shared" si="108"/>
        <v>0</v>
      </c>
      <c r="AM532">
        <f t="shared" si="109"/>
        <v>0</v>
      </c>
      <c r="AN532">
        <f t="shared" si="110"/>
        <v>0</v>
      </c>
      <c r="AO532">
        <f t="shared" si="111"/>
        <v>0</v>
      </c>
      <c r="AP532">
        <f t="shared" si="112"/>
        <v>0</v>
      </c>
      <c r="AQ532">
        <f t="shared" si="113"/>
        <v>0</v>
      </c>
      <c r="AR532">
        <f t="shared" si="114"/>
        <v>0</v>
      </c>
      <c r="AS532">
        <f t="shared" si="115"/>
        <v>0</v>
      </c>
      <c r="AT532">
        <f t="shared" si="116"/>
        <v>0</v>
      </c>
    </row>
    <row r="533" spans="33:46" x14ac:dyDescent="0.25">
      <c r="AG533" s="19" t="s">
        <v>170</v>
      </c>
      <c r="AH533">
        <f t="shared" si="104"/>
        <v>0</v>
      </c>
      <c r="AI533">
        <f t="shared" si="105"/>
        <v>0</v>
      </c>
      <c r="AJ533">
        <f t="shared" si="106"/>
        <v>0</v>
      </c>
      <c r="AK533">
        <f t="shared" si="107"/>
        <v>0</v>
      </c>
      <c r="AL533">
        <f t="shared" si="108"/>
        <v>0</v>
      </c>
      <c r="AM533">
        <f t="shared" si="109"/>
        <v>0</v>
      </c>
      <c r="AN533">
        <f t="shared" si="110"/>
        <v>0</v>
      </c>
      <c r="AO533">
        <f t="shared" si="111"/>
        <v>0</v>
      </c>
      <c r="AP533">
        <f t="shared" si="112"/>
        <v>0</v>
      </c>
      <c r="AQ533">
        <f t="shared" si="113"/>
        <v>0</v>
      </c>
      <c r="AR533">
        <f t="shared" si="114"/>
        <v>0</v>
      </c>
      <c r="AS533">
        <f t="shared" si="115"/>
        <v>0</v>
      </c>
      <c r="AT533">
        <f t="shared" si="116"/>
        <v>0</v>
      </c>
    </row>
    <row r="534" spans="33:46" x14ac:dyDescent="0.25">
      <c r="AG534" s="19" t="s">
        <v>171</v>
      </c>
      <c r="AH534">
        <f t="shared" si="104"/>
        <v>0</v>
      </c>
      <c r="AI534">
        <f t="shared" si="105"/>
        <v>0</v>
      </c>
      <c r="AJ534">
        <f t="shared" si="106"/>
        <v>0</v>
      </c>
      <c r="AK534">
        <f t="shared" si="107"/>
        <v>0</v>
      </c>
      <c r="AL534">
        <f t="shared" si="108"/>
        <v>0</v>
      </c>
      <c r="AM534">
        <f t="shared" si="109"/>
        <v>0</v>
      </c>
      <c r="AN534">
        <f t="shared" si="110"/>
        <v>0</v>
      </c>
      <c r="AO534">
        <f t="shared" si="111"/>
        <v>0</v>
      </c>
      <c r="AP534">
        <f t="shared" si="112"/>
        <v>0</v>
      </c>
      <c r="AQ534">
        <f t="shared" si="113"/>
        <v>0</v>
      </c>
      <c r="AR534">
        <f t="shared" si="114"/>
        <v>0</v>
      </c>
      <c r="AS534">
        <f t="shared" si="115"/>
        <v>0</v>
      </c>
      <c r="AT534">
        <f t="shared" si="116"/>
        <v>0</v>
      </c>
    </row>
    <row r="535" spans="33:46" x14ac:dyDescent="0.25">
      <c r="AG535" s="19" t="s">
        <v>172</v>
      </c>
      <c r="AH535">
        <f t="shared" si="104"/>
        <v>1</v>
      </c>
      <c r="AI535">
        <f t="shared" si="105"/>
        <v>0</v>
      </c>
      <c r="AJ535">
        <f t="shared" si="106"/>
        <v>1</v>
      </c>
      <c r="AK535">
        <f t="shared" si="107"/>
        <v>1</v>
      </c>
      <c r="AL535">
        <f t="shared" si="108"/>
        <v>1</v>
      </c>
      <c r="AM535">
        <f t="shared" si="109"/>
        <v>1</v>
      </c>
      <c r="AN535">
        <f t="shared" si="110"/>
        <v>3</v>
      </c>
      <c r="AO535">
        <f t="shared" si="111"/>
        <v>2</v>
      </c>
      <c r="AP535">
        <f t="shared" si="112"/>
        <v>0</v>
      </c>
      <c r="AQ535">
        <f t="shared" si="113"/>
        <v>0</v>
      </c>
      <c r="AR535">
        <f t="shared" si="114"/>
        <v>1</v>
      </c>
      <c r="AS535">
        <f t="shared" si="115"/>
        <v>0</v>
      </c>
      <c r="AT535">
        <f t="shared" si="116"/>
        <v>0</v>
      </c>
    </row>
    <row r="536" spans="33:46" x14ac:dyDescent="0.25">
      <c r="AG536" s="19" t="s">
        <v>173</v>
      </c>
      <c r="AH536">
        <f t="shared" si="104"/>
        <v>0</v>
      </c>
      <c r="AI536">
        <f t="shared" si="105"/>
        <v>0</v>
      </c>
      <c r="AJ536">
        <f t="shared" si="106"/>
        <v>0</v>
      </c>
      <c r="AK536">
        <f t="shared" si="107"/>
        <v>0</v>
      </c>
      <c r="AL536">
        <f t="shared" si="108"/>
        <v>0</v>
      </c>
      <c r="AM536">
        <f t="shared" si="109"/>
        <v>0</v>
      </c>
      <c r="AN536">
        <f t="shared" si="110"/>
        <v>0</v>
      </c>
      <c r="AO536">
        <f t="shared" si="111"/>
        <v>0</v>
      </c>
      <c r="AP536">
        <f t="shared" si="112"/>
        <v>0</v>
      </c>
      <c r="AQ536">
        <f t="shared" si="113"/>
        <v>0</v>
      </c>
      <c r="AR536">
        <f t="shared" si="114"/>
        <v>0</v>
      </c>
      <c r="AS536">
        <f t="shared" si="115"/>
        <v>0</v>
      </c>
      <c r="AT536">
        <f t="shared" si="116"/>
        <v>0</v>
      </c>
    </row>
    <row r="537" spans="33:46" x14ac:dyDescent="0.25">
      <c r="AG537" s="19" t="s">
        <v>174</v>
      </c>
      <c r="AH537">
        <f t="shared" si="104"/>
        <v>2</v>
      </c>
      <c r="AI537">
        <f t="shared" si="105"/>
        <v>4</v>
      </c>
      <c r="AJ537">
        <f t="shared" si="106"/>
        <v>0</v>
      </c>
      <c r="AK537">
        <f t="shared" si="107"/>
        <v>0</v>
      </c>
      <c r="AL537">
        <f t="shared" si="108"/>
        <v>0</v>
      </c>
      <c r="AM537">
        <f t="shared" si="109"/>
        <v>2</v>
      </c>
      <c r="AN537">
        <f t="shared" si="110"/>
        <v>4</v>
      </c>
      <c r="AO537">
        <f t="shared" si="111"/>
        <v>5</v>
      </c>
      <c r="AP537">
        <f t="shared" si="112"/>
        <v>3</v>
      </c>
      <c r="AQ537">
        <f t="shared" si="113"/>
        <v>5</v>
      </c>
      <c r="AR537">
        <f t="shared" si="114"/>
        <v>2</v>
      </c>
      <c r="AS537">
        <f t="shared" si="115"/>
        <v>0</v>
      </c>
      <c r="AT537">
        <f t="shared" si="116"/>
        <v>0</v>
      </c>
    </row>
    <row r="538" spans="33:46" x14ac:dyDescent="0.25">
      <c r="AG538" s="19" t="s">
        <v>175</v>
      </c>
      <c r="AH538">
        <f t="shared" si="104"/>
        <v>0</v>
      </c>
      <c r="AI538">
        <f t="shared" si="105"/>
        <v>0</v>
      </c>
      <c r="AJ538">
        <f t="shared" si="106"/>
        <v>0</v>
      </c>
      <c r="AK538">
        <f t="shared" si="107"/>
        <v>0</v>
      </c>
      <c r="AL538">
        <f t="shared" si="108"/>
        <v>0</v>
      </c>
      <c r="AM538">
        <f t="shared" si="109"/>
        <v>0</v>
      </c>
      <c r="AN538">
        <f t="shared" si="110"/>
        <v>0</v>
      </c>
      <c r="AO538">
        <f t="shared" si="111"/>
        <v>0</v>
      </c>
      <c r="AP538">
        <f t="shared" si="112"/>
        <v>0</v>
      </c>
      <c r="AQ538">
        <f t="shared" si="113"/>
        <v>0</v>
      </c>
      <c r="AR538">
        <f t="shared" si="114"/>
        <v>0</v>
      </c>
      <c r="AS538">
        <f t="shared" si="115"/>
        <v>0</v>
      </c>
      <c r="AT538">
        <f t="shared" si="116"/>
        <v>0</v>
      </c>
    </row>
    <row r="539" spans="33:46" x14ac:dyDescent="0.25">
      <c r="AG539" s="19" t="s">
        <v>176</v>
      </c>
      <c r="AH539">
        <f t="shared" si="104"/>
        <v>0</v>
      </c>
      <c r="AI539">
        <f t="shared" si="105"/>
        <v>0</v>
      </c>
      <c r="AJ539">
        <f t="shared" si="106"/>
        <v>0</v>
      </c>
      <c r="AK539">
        <f t="shared" si="107"/>
        <v>0</v>
      </c>
      <c r="AL539">
        <f t="shared" si="108"/>
        <v>1</v>
      </c>
      <c r="AM539">
        <f t="shared" si="109"/>
        <v>2</v>
      </c>
      <c r="AN539">
        <f t="shared" si="110"/>
        <v>1</v>
      </c>
      <c r="AO539">
        <f t="shared" si="111"/>
        <v>1</v>
      </c>
      <c r="AP539">
        <f t="shared" si="112"/>
        <v>1</v>
      </c>
      <c r="AQ539">
        <f t="shared" si="113"/>
        <v>0</v>
      </c>
      <c r="AR539">
        <f t="shared" si="114"/>
        <v>1</v>
      </c>
      <c r="AS539">
        <f t="shared" si="115"/>
        <v>0</v>
      </c>
      <c r="AT539">
        <f t="shared" si="116"/>
        <v>0</v>
      </c>
    </row>
    <row r="540" spans="33:46" x14ac:dyDescent="0.25">
      <c r="AG540" s="19" t="s">
        <v>177</v>
      </c>
      <c r="AH540">
        <f t="shared" si="104"/>
        <v>0</v>
      </c>
      <c r="AI540">
        <f t="shared" si="105"/>
        <v>0</v>
      </c>
      <c r="AJ540">
        <f t="shared" si="106"/>
        <v>0</v>
      </c>
      <c r="AK540">
        <f t="shared" si="107"/>
        <v>0</v>
      </c>
      <c r="AL540">
        <f t="shared" si="108"/>
        <v>0</v>
      </c>
      <c r="AM540">
        <f t="shared" si="109"/>
        <v>0</v>
      </c>
      <c r="AN540">
        <f t="shared" si="110"/>
        <v>0</v>
      </c>
      <c r="AO540">
        <f t="shared" si="111"/>
        <v>0</v>
      </c>
      <c r="AP540">
        <f t="shared" si="112"/>
        <v>0</v>
      </c>
      <c r="AQ540">
        <f t="shared" si="113"/>
        <v>0</v>
      </c>
      <c r="AR540">
        <f t="shared" si="114"/>
        <v>0</v>
      </c>
      <c r="AS540">
        <f t="shared" si="115"/>
        <v>0</v>
      </c>
      <c r="AT540">
        <f t="shared" si="116"/>
        <v>0</v>
      </c>
    </row>
    <row r="541" spans="33:46" x14ac:dyDescent="0.25">
      <c r="AG541" s="19" t="s">
        <v>178</v>
      </c>
      <c r="AH541">
        <f t="shared" si="104"/>
        <v>0</v>
      </c>
      <c r="AI541">
        <f t="shared" si="105"/>
        <v>0</v>
      </c>
      <c r="AJ541">
        <f t="shared" si="106"/>
        <v>0</v>
      </c>
      <c r="AK541">
        <f t="shared" si="107"/>
        <v>0</v>
      </c>
      <c r="AL541">
        <f t="shared" si="108"/>
        <v>0</v>
      </c>
      <c r="AM541">
        <f t="shared" si="109"/>
        <v>0</v>
      </c>
      <c r="AN541">
        <f t="shared" si="110"/>
        <v>0</v>
      </c>
      <c r="AO541">
        <f t="shared" si="111"/>
        <v>0</v>
      </c>
      <c r="AP541">
        <f t="shared" si="112"/>
        <v>0</v>
      </c>
      <c r="AQ541">
        <f t="shared" si="113"/>
        <v>0</v>
      </c>
      <c r="AR541">
        <f t="shared" si="114"/>
        <v>0</v>
      </c>
      <c r="AS541">
        <f t="shared" si="115"/>
        <v>0</v>
      </c>
      <c r="AT541">
        <f t="shared" si="116"/>
        <v>0</v>
      </c>
    </row>
    <row r="542" spans="33:46" x14ac:dyDescent="0.25">
      <c r="AG542" s="19" t="s">
        <v>179</v>
      </c>
      <c r="AH542">
        <f t="shared" si="104"/>
        <v>0</v>
      </c>
      <c r="AI542">
        <f t="shared" si="105"/>
        <v>0</v>
      </c>
      <c r="AJ542">
        <f t="shared" si="106"/>
        <v>0</v>
      </c>
      <c r="AK542">
        <f t="shared" si="107"/>
        <v>0</v>
      </c>
      <c r="AL542">
        <f t="shared" si="108"/>
        <v>0</v>
      </c>
      <c r="AM542">
        <f t="shared" si="109"/>
        <v>0</v>
      </c>
      <c r="AN542">
        <f t="shared" si="110"/>
        <v>0</v>
      </c>
      <c r="AO542">
        <f t="shared" si="111"/>
        <v>0</v>
      </c>
      <c r="AP542">
        <f t="shared" si="112"/>
        <v>0</v>
      </c>
      <c r="AQ542">
        <f t="shared" si="113"/>
        <v>0</v>
      </c>
      <c r="AR542">
        <f t="shared" si="114"/>
        <v>0</v>
      </c>
      <c r="AS542">
        <f t="shared" si="115"/>
        <v>0</v>
      </c>
      <c r="AT542">
        <f t="shared" si="116"/>
        <v>0</v>
      </c>
    </row>
    <row r="543" spans="33:46" x14ac:dyDescent="0.25">
      <c r="AG543" s="19" t="s">
        <v>180</v>
      </c>
      <c r="AH543">
        <f t="shared" si="104"/>
        <v>0</v>
      </c>
      <c r="AI543">
        <f t="shared" si="105"/>
        <v>0</v>
      </c>
      <c r="AJ543">
        <f t="shared" si="106"/>
        <v>0</v>
      </c>
      <c r="AK543">
        <f t="shared" si="107"/>
        <v>0</v>
      </c>
      <c r="AL543">
        <f t="shared" si="108"/>
        <v>0</v>
      </c>
      <c r="AM543">
        <f t="shared" si="109"/>
        <v>0</v>
      </c>
      <c r="AN543">
        <f t="shared" si="110"/>
        <v>0</v>
      </c>
      <c r="AO543">
        <f t="shared" si="111"/>
        <v>0</v>
      </c>
      <c r="AP543">
        <f t="shared" si="112"/>
        <v>0</v>
      </c>
      <c r="AQ543">
        <f t="shared" si="113"/>
        <v>0</v>
      </c>
      <c r="AR543">
        <f t="shared" si="114"/>
        <v>0</v>
      </c>
      <c r="AS543">
        <f t="shared" si="115"/>
        <v>0</v>
      </c>
      <c r="AT543">
        <f t="shared" si="116"/>
        <v>0</v>
      </c>
    </row>
    <row r="544" spans="33:46" x14ac:dyDescent="0.25">
      <c r="AG544" s="19" t="s">
        <v>181</v>
      </c>
      <c r="AH544">
        <f t="shared" si="104"/>
        <v>0</v>
      </c>
      <c r="AI544">
        <f t="shared" si="105"/>
        <v>0</v>
      </c>
      <c r="AJ544">
        <f t="shared" si="106"/>
        <v>0</v>
      </c>
      <c r="AK544">
        <f t="shared" si="107"/>
        <v>0</v>
      </c>
      <c r="AL544">
        <f t="shared" si="108"/>
        <v>0</v>
      </c>
      <c r="AM544">
        <f t="shared" si="109"/>
        <v>0</v>
      </c>
      <c r="AN544">
        <f t="shared" si="110"/>
        <v>0</v>
      </c>
      <c r="AO544">
        <f t="shared" si="111"/>
        <v>0</v>
      </c>
      <c r="AP544">
        <f t="shared" si="112"/>
        <v>0</v>
      </c>
      <c r="AQ544">
        <f t="shared" si="113"/>
        <v>0</v>
      </c>
      <c r="AR544">
        <f t="shared" si="114"/>
        <v>0</v>
      </c>
      <c r="AS544">
        <f t="shared" si="115"/>
        <v>0</v>
      </c>
      <c r="AT544">
        <f t="shared" si="116"/>
        <v>0</v>
      </c>
    </row>
    <row r="545" spans="33:46" x14ac:dyDescent="0.25">
      <c r="AG545" s="19" t="s">
        <v>182</v>
      </c>
      <c r="AH545">
        <f t="shared" si="104"/>
        <v>0</v>
      </c>
      <c r="AI545">
        <f t="shared" si="105"/>
        <v>0</v>
      </c>
      <c r="AJ545">
        <f t="shared" si="106"/>
        <v>0</v>
      </c>
      <c r="AK545">
        <f t="shared" si="107"/>
        <v>0</v>
      </c>
      <c r="AL545">
        <f t="shared" si="108"/>
        <v>0</v>
      </c>
      <c r="AM545">
        <f t="shared" si="109"/>
        <v>0</v>
      </c>
      <c r="AN545">
        <f t="shared" si="110"/>
        <v>0</v>
      </c>
      <c r="AO545">
        <f t="shared" si="111"/>
        <v>0</v>
      </c>
      <c r="AP545">
        <f t="shared" si="112"/>
        <v>0</v>
      </c>
      <c r="AQ545">
        <f t="shared" si="113"/>
        <v>0</v>
      </c>
      <c r="AR545">
        <f t="shared" si="114"/>
        <v>0</v>
      </c>
      <c r="AS545">
        <f t="shared" si="115"/>
        <v>0</v>
      </c>
      <c r="AT545">
        <f t="shared" si="116"/>
        <v>0</v>
      </c>
    </row>
    <row r="546" spans="33:46" x14ac:dyDescent="0.25">
      <c r="AG546" s="19" t="s">
        <v>183</v>
      </c>
      <c r="AH546">
        <f t="shared" si="104"/>
        <v>0</v>
      </c>
      <c r="AI546">
        <f t="shared" si="105"/>
        <v>0</v>
      </c>
      <c r="AJ546">
        <f t="shared" si="106"/>
        <v>0</v>
      </c>
      <c r="AK546">
        <f t="shared" si="107"/>
        <v>0</v>
      </c>
      <c r="AL546">
        <f t="shared" si="108"/>
        <v>0</v>
      </c>
      <c r="AM546">
        <f t="shared" si="109"/>
        <v>0</v>
      </c>
      <c r="AN546">
        <f t="shared" si="110"/>
        <v>0</v>
      </c>
      <c r="AO546">
        <f t="shared" si="111"/>
        <v>0</v>
      </c>
      <c r="AP546">
        <f t="shared" si="112"/>
        <v>0</v>
      </c>
      <c r="AQ546">
        <f t="shared" si="113"/>
        <v>0</v>
      </c>
      <c r="AR546">
        <f t="shared" si="114"/>
        <v>0</v>
      </c>
      <c r="AS546">
        <f t="shared" si="115"/>
        <v>0</v>
      </c>
      <c r="AT546">
        <f t="shared" si="116"/>
        <v>0</v>
      </c>
    </row>
    <row r="547" spans="33:46" x14ac:dyDescent="0.25">
      <c r="AG547" s="19" t="s">
        <v>184</v>
      </c>
      <c r="AH547">
        <f t="shared" si="104"/>
        <v>0</v>
      </c>
      <c r="AI547">
        <f t="shared" si="105"/>
        <v>0</v>
      </c>
      <c r="AJ547">
        <f t="shared" si="106"/>
        <v>0</v>
      </c>
      <c r="AK547">
        <f t="shared" si="107"/>
        <v>0</v>
      </c>
      <c r="AL547">
        <f t="shared" si="108"/>
        <v>0</v>
      </c>
      <c r="AM547">
        <f t="shared" si="109"/>
        <v>0</v>
      </c>
      <c r="AN547">
        <f t="shared" si="110"/>
        <v>0</v>
      </c>
      <c r="AO547">
        <f t="shared" si="111"/>
        <v>0</v>
      </c>
      <c r="AP547">
        <f t="shared" si="112"/>
        <v>0</v>
      </c>
      <c r="AQ547">
        <f t="shared" si="113"/>
        <v>0</v>
      </c>
      <c r="AR547">
        <f t="shared" si="114"/>
        <v>0</v>
      </c>
      <c r="AS547">
        <f t="shared" si="115"/>
        <v>0</v>
      </c>
      <c r="AT547">
        <f t="shared" si="116"/>
        <v>0</v>
      </c>
    </row>
    <row r="548" spans="33:46" x14ac:dyDescent="0.25">
      <c r="AG548" s="19" t="s">
        <v>185</v>
      </c>
      <c r="AH548">
        <f t="shared" si="104"/>
        <v>0</v>
      </c>
      <c r="AI548">
        <f t="shared" si="105"/>
        <v>0</v>
      </c>
      <c r="AJ548">
        <f t="shared" si="106"/>
        <v>0</v>
      </c>
      <c r="AK548">
        <f t="shared" si="107"/>
        <v>0</v>
      </c>
      <c r="AL548">
        <f t="shared" si="108"/>
        <v>0</v>
      </c>
      <c r="AM548">
        <f t="shared" si="109"/>
        <v>0</v>
      </c>
      <c r="AN548">
        <f t="shared" si="110"/>
        <v>0</v>
      </c>
      <c r="AO548">
        <f t="shared" si="111"/>
        <v>0</v>
      </c>
      <c r="AP548">
        <f t="shared" si="112"/>
        <v>0</v>
      </c>
      <c r="AQ548">
        <f t="shared" si="113"/>
        <v>0</v>
      </c>
      <c r="AR548">
        <f t="shared" si="114"/>
        <v>0</v>
      </c>
      <c r="AS548">
        <f t="shared" si="115"/>
        <v>0</v>
      </c>
      <c r="AT548">
        <f t="shared" si="116"/>
        <v>0</v>
      </c>
    </row>
    <row r="549" spans="33:46" x14ac:dyDescent="0.25">
      <c r="AG549" s="19" t="s">
        <v>276</v>
      </c>
      <c r="AH549">
        <f t="shared" si="104"/>
        <v>0</v>
      </c>
      <c r="AI549">
        <f t="shared" si="105"/>
        <v>0</v>
      </c>
      <c r="AJ549">
        <f t="shared" si="106"/>
        <v>0</v>
      </c>
      <c r="AK549">
        <f t="shared" si="107"/>
        <v>0</v>
      </c>
      <c r="AL549">
        <f t="shared" si="108"/>
        <v>0</v>
      </c>
      <c r="AM549">
        <f t="shared" si="109"/>
        <v>0</v>
      </c>
      <c r="AN549">
        <f t="shared" si="110"/>
        <v>0</v>
      </c>
      <c r="AO549">
        <f t="shared" si="111"/>
        <v>0</v>
      </c>
      <c r="AP549">
        <f t="shared" si="112"/>
        <v>0</v>
      </c>
      <c r="AQ549">
        <f t="shared" si="113"/>
        <v>0</v>
      </c>
      <c r="AR549">
        <f t="shared" si="114"/>
        <v>0</v>
      </c>
      <c r="AS549">
        <f t="shared" si="115"/>
        <v>0</v>
      </c>
      <c r="AT549">
        <f t="shared" si="116"/>
        <v>0</v>
      </c>
    </row>
    <row r="550" spans="33:46" x14ac:dyDescent="0.25">
      <c r="AG550" s="19" t="s">
        <v>186</v>
      </c>
      <c r="AH550">
        <f t="shared" si="104"/>
        <v>0</v>
      </c>
      <c r="AI550">
        <f t="shared" si="105"/>
        <v>0</v>
      </c>
      <c r="AJ550">
        <f t="shared" si="106"/>
        <v>0</v>
      </c>
      <c r="AK550">
        <f t="shared" si="107"/>
        <v>0</v>
      </c>
      <c r="AL550">
        <f t="shared" si="108"/>
        <v>0</v>
      </c>
      <c r="AM550">
        <f t="shared" si="109"/>
        <v>0</v>
      </c>
      <c r="AN550">
        <f t="shared" si="110"/>
        <v>0</v>
      </c>
      <c r="AO550">
        <f t="shared" si="111"/>
        <v>0</v>
      </c>
      <c r="AP550">
        <f t="shared" si="112"/>
        <v>0</v>
      </c>
      <c r="AQ550">
        <f t="shared" si="113"/>
        <v>0</v>
      </c>
      <c r="AR550">
        <f t="shared" si="114"/>
        <v>0</v>
      </c>
      <c r="AS550">
        <f t="shared" si="115"/>
        <v>0</v>
      </c>
      <c r="AT550">
        <f t="shared" si="116"/>
        <v>0</v>
      </c>
    </row>
    <row r="551" spans="33:46" x14ac:dyDescent="0.25">
      <c r="AG551" s="19" t="s">
        <v>187</v>
      </c>
      <c r="AH551">
        <f t="shared" si="104"/>
        <v>0</v>
      </c>
      <c r="AI551">
        <f t="shared" si="105"/>
        <v>0</v>
      </c>
      <c r="AJ551">
        <f t="shared" si="106"/>
        <v>0</v>
      </c>
      <c r="AK551">
        <f t="shared" si="107"/>
        <v>0</v>
      </c>
      <c r="AL551">
        <f t="shared" si="108"/>
        <v>0</v>
      </c>
      <c r="AM551">
        <f t="shared" si="109"/>
        <v>0</v>
      </c>
      <c r="AN551">
        <f t="shared" si="110"/>
        <v>0</v>
      </c>
      <c r="AO551">
        <f t="shared" si="111"/>
        <v>0</v>
      </c>
      <c r="AP551">
        <f t="shared" si="112"/>
        <v>0</v>
      </c>
      <c r="AQ551">
        <f t="shared" si="113"/>
        <v>0</v>
      </c>
      <c r="AR551">
        <f t="shared" si="114"/>
        <v>0</v>
      </c>
      <c r="AS551">
        <f t="shared" si="115"/>
        <v>0</v>
      </c>
      <c r="AT551">
        <f t="shared" si="116"/>
        <v>0</v>
      </c>
    </row>
    <row r="552" spans="33:46" x14ac:dyDescent="0.25">
      <c r="AG552" s="19" t="s">
        <v>188</v>
      </c>
      <c r="AH552">
        <f t="shared" si="104"/>
        <v>0</v>
      </c>
      <c r="AI552">
        <f t="shared" si="105"/>
        <v>0</v>
      </c>
      <c r="AJ552">
        <f t="shared" si="106"/>
        <v>0</v>
      </c>
      <c r="AK552">
        <f t="shared" si="107"/>
        <v>0</v>
      </c>
      <c r="AL552">
        <f t="shared" si="108"/>
        <v>0</v>
      </c>
      <c r="AM552">
        <f t="shared" si="109"/>
        <v>0</v>
      </c>
      <c r="AN552">
        <f t="shared" si="110"/>
        <v>0</v>
      </c>
      <c r="AO552">
        <f t="shared" si="111"/>
        <v>0</v>
      </c>
      <c r="AP552">
        <f t="shared" si="112"/>
        <v>0</v>
      </c>
      <c r="AQ552">
        <f t="shared" si="113"/>
        <v>0</v>
      </c>
      <c r="AR552">
        <f t="shared" si="114"/>
        <v>0</v>
      </c>
      <c r="AS552">
        <f t="shared" si="115"/>
        <v>0</v>
      </c>
      <c r="AT552">
        <f t="shared" si="116"/>
        <v>0</v>
      </c>
    </row>
    <row r="553" spans="33:46" x14ac:dyDescent="0.25">
      <c r="AG553" s="19" t="s">
        <v>262</v>
      </c>
      <c r="AH553">
        <f t="shared" si="104"/>
        <v>0</v>
      </c>
      <c r="AI553">
        <f t="shared" si="105"/>
        <v>0</v>
      </c>
      <c r="AJ553">
        <f t="shared" si="106"/>
        <v>0</v>
      </c>
      <c r="AK553">
        <f t="shared" si="107"/>
        <v>0</v>
      </c>
      <c r="AL553">
        <f t="shared" si="108"/>
        <v>0</v>
      </c>
      <c r="AM553">
        <f t="shared" si="109"/>
        <v>0</v>
      </c>
      <c r="AN553">
        <f t="shared" si="110"/>
        <v>0</v>
      </c>
      <c r="AO553">
        <f t="shared" si="111"/>
        <v>0</v>
      </c>
      <c r="AP553">
        <f t="shared" si="112"/>
        <v>0</v>
      </c>
      <c r="AQ553">
        <f t="shared" si="113"/>
        <v>0</v>
      </c>
      <c r="AR553">
        <f t="shared" si="114"/>
        <v>0</v>
      </c>
      <c r="AS553">
        <f t="shared" si="115"/>
        <v>0</v>
      </c>
      <c r="AT553">
        <f t="shared" si="116"/>
        <v>0</v>
      </c>
    </row>
    <row r="554" spans="33:46" x14ac:dyDescent="0.25">
      <c r="AG554" s="19" t="s">
        <v>189</v>
      </c>
      <c r="AH554">
        <f t="shared" si="104"/>
        <v>0</v>
      </c>
      <c r="AI554">
        <f t="shared" si="105"/>
        <v>3</v>
      </c>
      <c r="AJ554">
        <f t="shared" si="106"/>
        <v>1</v>
      </c>
      <c r="AK554">
        <f t="shared" si="107"/>
        <v>1</v>
      </c>
      <c r="AL554">
        <f t="shared" si="108"/>
        <v>3</v>
      </c>
      <c r="AM554">
        <f t="shared" si="109"/>
        <v>2</v>
      </c>
      <c r="AN554">
        <f t="shared" si="110"/>
        <v>5</v>
      </c>
      <c r="AO554">
        <f t="shared" si="111"/>
        <v>1</v>
      </c>
      <c r="AP554">
        <f t="shared" si="112"/>
        <v>2</v>
      </c>
      <c r="AQ554">
        <f t="shared" si="113"/>
        <v>2</v>
      </c>
      <c r="AR554">
        <f t="shared" si="114"/>
        <v>3</v>
      </c>
      <c r="AS554">
        <f t="shared" si="115"/>
        <v>0</v>
      </c>
      <c r="AT554">
        <f t="shared" si="116"/>
        <v>0</v>
      </c>
    </row>
    <row r="555" spans="33:46" x14ac:dyDescent="0.25">
      <c r="AG555" s="19" t="s">
        <v>190</v>
      </c>
      <c r="AH555">
        <f t="shared" si="104"/>
        <v>0</v>
      </c>
      <c r="AI555">
        <f t="shared" si="105"/>
        <v>0</v>
      </c>
      <c r="AJ555">
        <f t="shared" si="106"/>
        <v>0</v>
      </c>
      <c r="AK555">
        <f t="shared" si="107"/>
        <v>0</v>
      </c>
      <c r="AL555">
        <f t="shared" si="108"/>
        <v>0</v>
      </c>
      <c r="AM555">
        <f t="shared" si="109"/>
        <v>0</v>
      </c>
      <c r="AN555">
        <f t="shared" si="110"/>
        <v>0</v>
      </c>
      <c r="AO555">
        <f t="shared" si="111"/>
        <v>0</v>
      </c>
      <c r="AP555">
        <f t="shared" si="112"/>
        <v>0</v>
      </c>
      <c r="AQ555">
        <f t="shared" si="113"/>
        <v>0</v>
      </c>
      <c r="AR555">
        <f t="shared" si="114"/>
        <v>0</v>
      </c>
      <c r="AS555">
        <f t="shared" si="115"/>
        <v>0</v>
      </c>
      <c r="AT555">
        <f t="shared" si="116"/>
        <v>0</v>
      </c>
    </row>
    <row r="556" spans="33:46" x14ac:dyDescent="0.25">
      <c r="AG556" s="19" t="s">
        <v>191</v>
      </c>
      <c r="AH556">
        <f t="shared" si="104"/>
        <v>0</v>
      </c>
      <c r="AI556">
        <f t="shared" si="105"/>
        <v>0</v>
      </c>
      <c r="AJ556">
        <f t="shared" si="106"/>
        <v>0</v>
      </c>
      <c r="AK556">
        <f t="shared" si="107"/>
        <v>0</v>
      </c>
      <c r="AL556">
        <f t="shared" si="108"/>
        <v>0</v>
      </c>
      <c r="AM556">
        <f t="shared" si="109"/>
        <v>0</v>
      </c>
      <c r="AN556">
        <f t="shared" si="110"/>
        <v>0</v>
      </c>
      <c r="AO556">
        <f t="shared" si="111"/>
        <v>0</v>
      </c>
      <c r="AP556">
        <f t="shared" si="112"/>
        <v>0</v>
      </c>
      <c r="AQ556">
        <f t="shared" si="113"/>
        <v>0</v>
      </c>
      <c r="AR556">
        <f t="shared" si="114"/>
        <v>0</v>
      </c>
      <c r="AS556">
        <f t="shared" si="115"/>
        <v>0</v>
      </c>
      <c r="AT556">
        <f t="shared" si="116"/>
        <v>0</v>
      </c>
    </row>
    <row r="557" spans="33:46" x14ac:dyDescent="0.25">
      <c r="AG557" s="19" t="s">
        <v>192</v>
      </c>
      <c r="AH557">
        <f t="shared" si="104"/>
        <v>0</v>
      </c>
      <c r="AI557">
        <f t="shared" si="105"/>
        <v>0</v>
      </c>
      <c r="AJ557">
        <f t="shared" si="106"/>
        <v>0</v>
      </c>
      <c r="AK557">
        <f t="shared" si="107"/>
        <v>0</v>
      </c>
      <c r="AL557">
        <f t="shared" si="108"/>
        <v>0</v>
      </c>
      <c r="AM557">
        <f t="shared" si="109"/>
        <v>0</v>
      </c>
      <c r="AN557">
        <f t="shared" si="110"/>
        <v>0</v>
      </c>
      <c r="AO557">
        <f t="shared" si="111"/>
        <v>1</v>
      </c>
      <c r="AP557">
        <f t="shared" si="112"/>
        <v>0</v>
      </c>
      <c r="AQ557">
        <f t="shared" si="113"/>
        <v>0</v>
      </c>
      <c r="AR557">
        <f t="shared" si="114"/>
        <v>0</v>
      </c>
      <c r="AS557">
        <f t="shared" si="115"/>
        <v>0</v>
      </c>
      <c r="AT557">
        <f t="shared" si="116"/>
        <v>0</v>
      </c>
    </row>
    <row r="558" spans="33:46" x14ac:dyDescent="0.25">
      <c r="AG558" s="19" t="s">
        <v>193</v>
      </c>
      <c r="AH558">
        <f t="shared" si="104"/>
        <v>0</v>
      </c>
      <c r="AI558">
        <f t="shared" si="105"/>
        <v>0</v>
      </c>
      <c r="AJ558">
        <f t="shared" si="106"/>
        <v>0</v>
      </c>
      <c r="AK558">
        <f t="shared" si="107"/>
        <v>0</v>
      </c>
      <c r="AL558">
        <f t="shared" si="108"/>
        <v>0</v>
      </c>
      <c r="AM558">
        <f t="shared" si="109"/>
        <v>0</v>
      </c>
      <c r="AN558">
        <f t="shared" si="110"/>
        <v>0</v>
      </c>
      <c r="AO558">
        <f t="shared" si="111"/>
        <v>0</v>
      </c>
      <c r="AP558">
        <f t="shared" si="112"/>
        <v>0</v>
      </c>
      <c r="AQ558">
        <f t="shared" si="113"/>
        <v>0</v>
      </c>
      <c r="AR558">
        <f t="shared" si="114"/>
        <v>0</v>
      </c>
      <c r="AS558">
        <f t="shared" si="115"/>
        <v>0</v>
      </c>
      <c r="AT558">
        <f t="shared" si="116"/>
        <v>0</v>
      </c>
    </row>
    <row r="559" spans="33:46" x14ac:dyDescent="0.25">
      <c r="AG559" s="19" t="s">
        <v>194</v>
      </c>
      <c r="AH559">
        <f t="shared" si="104"/>
        <v>3</v>
      </c>
      <c r="AI559">
        <f t="shared" si="105"/>
        <v>6</v>
      </c>
      <c r="AJ559">
        <f t="shared" si="106"/>
        <v>4</v>
      </c>
      <c r="AK559">
        <f t="shared" si="107"/>
        <v>2</v>
      </c>
      <c r="AL559">
        <f t="shared" si="108"/>
        <v>3</v>
      </c>
      <c r="AM559">
        <f t="shared" si="109"/>
        <v>7</v>
      </c>
      <c r="AN559">
        <f t="shared" si="110"/>
        <v>5</v>
      </c>
      <c r="AO559">
        <f t="shared" si="111"/>
        <v>4</v>
      </c>
      <c r="AP559">
        <f t="shared" si="112"/>
        <v>0</v>
      </c>
      <c r="AQ559">
        <f t="shared" si="113"/>
        <v>3</v>
      </c>
      <c r="AR559">
        <f t="shared" si="114"/>
        <v>2</v>
      </c>
      <c r="AS559">
        <f t="shared" si="115"/>
        <v>0</v>
      </c>
      <c r="AT559">
        <f t="shared" si="116"/>
        <v>0</v>
      </c>
    </row>
    <row r="560" spans="33:46" x14ac:dyDescent="0.25">
      <c r="AG560" s="19" t="s">
        <v>195</v>
      </c>
      <c r="AH560">
        <f t="shared" si="104"/>
        <v>2</v>
      </c>
      <c r="AI560">
        <f t="shared" si="105"/>
        <v>3</v>
      </c>
      <c r="AJ560">
        <f t="shared" si="106"/>
        <v>1</v>
      </c>
      <c r="AK560">
        <f t="shared" si="107"/>
        <v>0</v>
      </c>
      <c r="AL560">
        <f t="shared" si="108"/>
        <v>0</v>
      </c>
      <c r="AM560">
        <f t="shared" si="109"/>
        <v>0</v>
      </c>
      <c r="AN560">
        <f t="shared" si="110"/>
        <v>1</v>
      </c>
      <c r="AO560">
        <f t="shared" si="111"/>
        <v>0</v>
      </c>
      <c r="AP560">
        <f t="shared" si="112"/>
        <v>0</v>
      </c>
      <c r="AQ560">
        <f t="shared" si="113"/>
        <v>0</v>
      </c>
      <c r="AR560">
        <f t="shared" si="114"/>
        <v>0</v>
      </c>
      <c r="AS560">
        <f t="shared" si="115"/>
        <v>0</v>
      </c>
      <c r="AT560">
        <f t="shared" si="116"/>
        <v>0</v>
      </c>
    </row>
    <row r="561" spans="33:46" x14ac:dyDescent="0.25">
      <c r="AG561" s="19" t="s">
        <v>196</v>
      </c>
      <c r="AH561">
        <f t="shared" si="104"/>
        <v>1</v>
      </c>
      <c r="AI561">
        <f t="shared" si="105"/>
        <v>0</v>
      </c>
      <c r="AJ561">
        <f t="shared" si="106"/>
        <v>0</v>
      </c>
      <c r="AK561">
        <f t="shared" si="107"/>
        <v>0</v>
      </c>
      <c r="AL561">
        <f t="shared" si="108"/>
        <v>1</v>
      </c>
      <c r="AM561">
        <f t="shared" si="109"/>
        <v>3</v>
      </c>
      <c r="AN561">
        <f t="shared" si="110"/>
        <v>1</v>
      </c>
      <c r="AO561">
        <f t="shared" si="111"/>
        <v>0</v>
      </c>
      <c r="AP561">
        <f t="shared" si="112"/>
        <v>0</v>
      </c>
      <c r="AQ561">
        <f t="shared" si="113"/>
        <v>0</v>
      </c>
      <c r="AR561">
        <f t="shared" si="114"/>
        <v>0</v>
      </c>
      <c r="AS561">
        <f t="shared" si="115"/>
        <v>0</v>
      </c>
      <c r="AT561">
        <f t="shared" si="116"/>
        <v>0</v>
      </c>
    </row>
    <row r="562" spans="33:46" x14ac:dyDescent="0.25">
      <c r="AG562" s="19" t="s">
        <v>197</v>
      </c>
      <c r="AH562">
        <f t="shared" ref="AH562:AH566" si="117">COUNTIF($AH137:$AN137,"&gt;=100%")</f>
        <v>1</v>
      </c>
      <c r="AI562">
        <f t="shared" ref="AI562:AI566" si="118">COUNTIF($AP137:$AV137,"&gt;=100%")</f>
        <v>0</v>
      </c>
      <c r="AJ562">
        <f t="shared" ref="AJ562:AJ566" si="119">COUNTIF($AX137:$BD137,"&gt;=100%")</f>
        <v>0</v>
      </c>
      <c r="AK562">
        <f t="shared" ref="AK562:AK566" si="120">COUNTIF($BF137:$BL137,"&gt;=100%")</f>
        <v>0</v>
      </c>
      <c r="AL562">
        <f t="shared" ref="AL562:AL566" si="121">COUNTIF($BN137:$BT137,"&gt;=100%")</f>
        <v>1</v>
      </c>
      <c r="AM562">
        <f t="shared" ref="AM562:AM566" si="122">COUNTIF($BV137:$CB137,"&gt;=100%")</f>
        <v>3</v>
      </c>
      <c r="AN562">
        <f t="shared" ref="AN562:AN566" si="123">COUNTIF($CD137:$CJ137,"&gt;=100%")</f>
        <v>0</v>
      </c>
      <c r="AO562">
        <f t="shared" ref="AO562:AO566" si="124">COUNTIF($CL137:$CR137,"&gt;=100%")</f>
        <v>1</v>
      </c>
      <c r="AP562">
        <f t="shared" ref="AP562:AP566" si="125">COUNTIF($CT137:$CZ137,"&gt;=100%")</f>
        <v>2</v>
      </c>
      <c r="AQ562">
        <f t="shared" ref="AQ562:AQ566" si="126">COUNTIF($DB137:$DH137,"&gt;=100%")</f>
        <v>0</v>
      </c>
      <c r="AR562">
        <f t="shared" ref="AR562:AR566" si="127">COUNTIF($DJ137:$DP137,"&gt;=100%")</f>
        <v>1</v>
      </c>
      <c r="AS562">
        <f t="shared" ref="AS562:AS566" si="128">COUNTIF($DR137:$DX137,"&gt;=100%")</f>
        <v>0</v>
      </c>
      <c r="AT562">
        <f t="shared" ref="AT562:AT566" si="129">COUNTIF($DZ137:$EF137,"&gt;=100%")</f>
        <v>0</v>
      </c>
    </row>
    <row r="563" spans="33:46" x14ac:dyDescent="0.25">
      <c r="AG563" s="19" t="s">
        <v>198</v>
      </c>
      <c r="AH563">
        <f t="shared" si="117"/>
        <v>0</v>
      </c>
      <c r="AI563">
        <f t="shared" si="118"/>
        <v>0</v>
      </c>
      <c r="AJ563">
        <f t="shared" si="119"/>
        <v>0</v>
      </c>
      <c r="AK563">
        <f t="shared" si="120"/>
        <v>0</v>
      </c>
      <c r="AL563">
        <f t="shared" si="121"/>
        <v>0</v>
      </c>
      <c r="AM563">
        <f t="shared" si="122"/>
        <v>0</v>
      </c>
      <c r="AN563">
        <f t="shared" si="123"/>
        <v>2</v>
      </c>
      <c r="AO563">
        <f t="shared" si="124"/>
        <v>0</v>
      </c>
      <c r="AP563">
        <f t="shared" si="125"/>
        <v>0</v>
      </c>
      <c r="AQ563">
        <f t="shared" si="126"/>
        <v>0</v>
      </c>
      <c r="AR563">
        <f t="shared" si="127"/>
        <v>0</v>
      </c>
      <c r="AS563">
        <f t="shared" si="128"/>
        <v>0</v>
      </c>
      <c r="AT563">
        <f t="shared" si="129"/>
        <v>0</v>
      </c>
    </row>
    <row r="564" spans="33:46" x14ac:dyDescent="0.25">
      <c r="AG564" s="19" t="s">
        <v>199</v>
      </c>
      <c r="AH564">
        <f t="shared" si="117"/>
        <v>0</v>
      </c>
      <c r="AI564">
        <f t="shared" si="118"/>
        <v>0</v>
      </c>
      <c r="AJ564">
        <f t="shared" si="119"/>
        <v>0</v>
      </c>
      <c r="AK564">
        <f t="shared" si="120"/>
        <v>0</v>
      </c>
      <c r="AL564">
        <f t="shared" si="121"/>
        <v>0</v>
      </c>
      <c r="AM564">
        <f t="shared" si="122"/>
        <v>0</v>
      </c>
      <c r="AN564">
        <f t="shared" si="123"/>
        <v>2</v>
      </c>
      <c r="AO564">
        <f t="shared" si="124"/>
        <v>3</v>
      </c>
      <c r="AP564">
        <f t="shared" si="125"/>
        <v>0</v>
      </c>
      <c r="AQ564">
        <f t="shared" si="126"/>
        <v>0</v>
      </c>
      <c r="AR564">
        <f t="shared" si="127"/>
        <v>0</v>
      </c>
      <c r="AS564">
        <f t="shared" si="128"/>
        <v>0</v>
      </c>
      <c r="AT564">
        <f t="shared" si="129"/>
        <v>0</v>
      </c>
    </row>
    <row r="565" spans="33:46" x14ac:dyDescent="0.25">
      <c r="AG565" s="19" t="s">
        <v>200</v>
      </c>
      <c r="AH565">
        <f t="shared" si="117"/>
        <v>0</v>
      </c>
      <c r="AI565">
        <f t="shared" si="118"/>
        <v>0</v>
      </c>
      <c r="AJ565">
        <f t="shared" si="119"/>
        <v>0</v>
      </c>
      <c r="AK565">
        <f t="shared" si="120"/>
        <v>0</v>
      </c>
      <c r="AL565">
        <f t="shared" si="121"/>
        <v>0</v>
      </c>
      <c r="AM565">
        <f t="shared" si="122"/>
        <v>0</v>
      </c>
      <c r="AN565">
        <f t="shared" si="123"/>
        <v>0</v>
      </c>
      <c r="AO565">
        <f t="shared" si="124"/>
        <v>0</v>
      </c>
      <c r="AP565">
        <f t="shared" si="125"/>
        <v>0</v>
      </c>
      <c r="AQ565">
        <f t="shared" si="126"/>
        <v>0</v>
      </c>
      <c r="AR565">
        <f t="shared" si="127"/>
        <v>1</v>
      </c>
      <c r="AS565">
        <f t="shared" si="128"/>
        <v>0</v>
      </c>
      <c r="AT565">
        <f t="shared" si="129"/>
        <v>0</v>
      </c>
    </row>
    <row r="566" spans="33:46" x14ac:dyDescent="0.25">
      <c r="AG566" s="19" t="s">
        <v>201</v>
      </c>
      <c r="AH566">
        <f t="shared" si="117"/>
        <v>0</v>
      </c>
      <c r="AI566">
        <f t="shared" si="118"/>
        <v>0</v>
      </c>
      <c r="AJ566">
        <f t="shared" si="119"/>
        <v>0</v>
      </c>
      <c r="AK566">
        <f t="shared" si="120"/>
        <v>0</v>
      </c>
      <c r="AL566">
        <f t="shared" si="121"/>
        <v>0</v>
      </c>
      <c r="AM566">
        <f t="shared" si="122"/>
        <v>0</v>
      </c>
      <c r="AN566">
        <f t="shared" si="123"/>
        <v>0</v>
      </c>
      <c r="AO566">
        <f t="shared" si="124"/>
        <v>0</v>
      </c>
      <c r="AP566">
        <f t="shared" si="125"/>
        <v>0</v>
      </c>
      <c r="AQ566">
        <f t="shared" si="126"/>
        <v>0</v>
      </c>
      <c r="AR566">
        <f t="shared" si="127"/>
        <v>0</v>
      </c>
      <c r="AS566">
        <f t="shared" si="128"/>
        <v>0</v>
      </c>
      <c r="AT566">
        <f t="shared" si="129"/>
        <v>0</v>
      </c>
    </row>
    <row r="567" spans="33:46" x14ac:dyDescent="0.25">
      <c r="AG567" s="19"/>
    </row>
    <row r="568" spans="33:46" x14ac:dyDescent="0.25">
      <c r="AG568" s="19"/>
    </row>
    <row r="569" spans="33:46" x14ac:dyDescent="0.25">
      <c r="AG569" s="19"/>
    </row>
  </sheetData>
  <mergeCells count="1">
    <mergeCell ref="I1:Z1"/>
  </mergeCells>
  <pageMargins left="0.7" right="0.7" top="0.75" bottom="0.75" header="0.3" footer="0.3"/>
  <pageSetup paperSize="9" orientation="portrait" r:id="rId4"/>
  <ignoredErrors>
    <ignoredError sqref="AL43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18"/>
  <sheetViews>
    <sheetView topLeftCell="AF1" workbookViewId="0">
      <selection activeCell="AJ15" sqref="AJ15"/>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1" x14ac:dyDescent="0.25">
      <c r="B1" s="138" t="s">
        <v>322</v>
      </c>
      <c r="C1" s="138"/>
      <c r="D1" s="138"/>
      <c r="E1" s="138"/>
      <c r="F1" s="138"/>
      <c r="G1" s="138"/>
      <c r="H1" s="138"/>
      <c r="I1" s="138"/>
      <c r="J1" s="138"/>
      <c r="K1" s="138"/>
      <c r="L1" s="138"/>
      <c r="M1" s="138"/>
      <c r="N1" s="138"/>
      <c r="R1" s="136" t="s">
        <v>321</v>
      </c>
      <c r="S1" s="136"/>
      <c r="T1" s="136"/>
      <c r="U1" s="136"/>
      <c r="V1" s="136"/>
      <c r="W1" s="136"/>
      <c r="X1" s="136"/>
      <c r="Y1" s="136"/>
      <c r="Z1" s="136"/>
      <c r="AA1" s="136"/>
      <c r="AB1" s="136"/>
      <c r="AC1" s="136"/>
      <c r="AD1" s="136"/>
      <c r="AE1" s="136"/>
      <c r="AI1" s="136" t="s">
        <v>323</v>
      </c>
      <c r="AJ1" s="136"/>
      <c r="AK1" s="136"/>
      <c r="AL1" s="136"/>
      <c r="AM1" s="136"/>
      <c r="AN1" s="136"/>
      <c r="AO1" s="136"/>
      <c r="AP1" s="136"/>
      <c r="AQ1" s="136"/>
      <c r="AR1" s="136"/>
      <c r="AS1" s="136"/>
      <c r="AT1" s="136"/>
      <c r="AU1" s="136"/>
      <c r="AV1" s="136"/>
    </row>
    <row r="3" spans="2:51" x14ac:dyDescent="0.25">
      <c r="B3" s="18" t="s">
        <v>46</v>
      </c>
      <c r="C3" t="s" vm="2">
        <v>259</v>
      </c>
      <c r="R3" s="18" t="s">
        <v>46</v>
      </c>
      <c r="S3" t="s" vm="2">
        <v>259</v>
      </c>
    </row>
    <row r="4" spans="2:51" x14ac:dyDescent="0.25">
      <c r="J4" t="s">
        <v>47</v>
      </c>
      <c r="K4" t="s">
        <v>2</v>
      </c>
      <c r="L4" t="s">
        <v>64</v>
      </c>
      <c r="M4" t="s">
        <v>3</v>
      </c>
      <c r="N4" t="s">
        <v>267</v>
      </c>
      <c r="O4" t="s">
        <v>266</v>
      </c>
      <c r="P4" t="s">
        <v>295</v>
      </c>
      <c r="AA4" t="s">
        <v>47</v>
      </c>
      <c r="AB4" t="s">
        <v>2</v>
      </c>
      <c r="AC4" t="s">
        <v>64</v>
      </c>
      <c r="AD4" t="s">
        <v>3</v>
      </c>
      <c r="AE4" t="s">
        <v>301</v>
      </c>
      <c r="AF4" t="s">
        <v>302</v>
      </c>
      <c r="AG4" t="s">
        <v>295</v>
      </c>
      <c r="AI4" s="18" t="s">
        <v>46</v>
      </c>
      <c r="AJ4" t="s" vm="3">
        <v>259</v>
      </c>
      <c r="AR4" t="s">
        <v>47</v>
      </c>
      <c r="AS4" t="s">
        <v>2</v>
      </c>
      <c r="AT4" t="s">
        <v>64</v>
      </c>
      <c r="AU4" t="s">
        <v>3</v>
      </c>
      <c r="AV4" t="s">
        <v>301</v>
      </c>
      <c r="AW4" t="s">
        <v>302</v>
      </c>
      <c r="AY4" t="s">
        <v>295</v>
      </c>
    </row>
    <row r="5" spans="2:51" x14ac:dyDescent="0.25">
      <c r="B5" s="18" t="s">
        <v>69</v>
      </c>
      <c r="C5" s="18" t="s">
        <v>48</v>
      </c>
      <c r="I5" s="21" t="s">
        <v>50</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70</v>
      </c>
      <c r="S5" s="18" t="s">
        <v>48</v>
      </c>
      <c r="Z5" s="21" t="s">
        <v>50</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Y5">
        <f>AV5+AW5</f>
        <v>5651.2857142857147</v>
      </c>
    </row>
    <row r="6" spans="2:51" x14ac:dyDescent="0.25">
      <c r="B6" s="18" t="s">
        <v>43</v>
      </c>
      <c r="C6" t="s">
        <v>2</v>
      </c>
      <c r="D6" t="s">
        <v>263</v>
      </c>
      <c r="E6" t="s">
        <v>49</v>
      </c>
      <c r="F6" t="s">
        <v>264</v>
      </c>
      <c r="G6" t="s">
        <v>265</v>
      </c>
      <c r="H6" t="s">
        <v>45</v>
      </c>
      <c r="I6" s="20" t="s">
        <v>51</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43</v>
      </c>
      <c r="S6" t="s">
        <v>2</v>
      </c>
      <c r="T6" t="s">
        <v>263</v>
      </c>
      <c r="U6" t="s">
        <v>49</v>
      </c>
      <c r="V6" t="s">
        <v>264</v>
      </c>
      <c r="W6" t="s">
        <v>265</v>
      </c>
      <c r="X6" t="s">
        <v>45</v>
      </c>
      <c r="Z6" s="20" t="s">
        <v>51</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328</v>
      </c>
      <c r="AJ6" s="18" t="s">
        <v>48</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Y6">
        <f t="shared" ref="AY6:AY18" si="19">AV6+AW6</f>
        <v>5617.1428571428569</v>
      </c>
    </row>
    <row r="7" spans="2:51" x14ac:dyDescent="0.25">
      <c r="B7" s="19" t="s">
        <v>50</v>
      </c>
      <c r="C7" s="2">
        <v>40911</v>
      </c>
      <c r="D7" s="2">
        <v>81056</v>
      </c>
      <c r="E7" s="2">
        <v>91505</v>
      </c>
      <c r="F7" s="2">
        <v>43842</v>
      </c>
      <c r="G7" s="2">
        <v>27295</v>
      </c>
      <c r="H7" s="2">
        <v>284609</v>
      </c>
      <c r="I7" s="20" t="s">
        <v>52</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50</v>
      </c>
      <c r="S7" s="2">
        <v>15729</v>
      </c>
      <c r="T7" s="2">
        <v>27742</v>
      </c>
      <c r="U7" s="2">
        <v>35802</v>
      </c>
      <c r="V7" s="2">
        <v>16429</v>
      </c>
      <c r="W7" s="2">
        <v>8771</v>
      </c>
      <c r="X7" s="2">
        <v>104473</v>
      </c>
      <c r="Y7" s="2"/>
      <c r="Z7" s="20" t="s">
        <v>52</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43</v>
      </c>
      <c r="AJ7" t="s">
        <v>2</v>
      </c>
      <c r="AK7" t="s">
        <v>263</v>
      </c>
      <c r="AL7" t="s">
        <v>329</v>
      </c>
      <c r="AM7" t="s">
        <v>264</v>
      </c>
      <c r="AN7" t="s">
        <v>265</v>
      </c>
      <c r="AO7" t="s">
        <v>45</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Y7">
        <f t="shared" si="19"/>
        <v>5222.8571428571431</v>
      </c>
    </row>
    <row r="8" spans="2:51" x14ac:dyDescent="0.25">
      <c r="B8" s="19" t="s">
        <v>59</v>
      </c>
      <c r="C8" s="2">
        <v>42610</v>
      </c>
      <c r="D8" s="2">
        <v>84821</v>
      </c>
      <c r="E8" s="2">
        <v>95867</v>
      </c>
      <c r="F8" s="2">
        <v>45549</v>
      </c>
      <c r="G8" s="2">
        <v>28762</v>
      </c>
      <c r="H8" s="2">
        <v>297609</v>
      </c>
      <c r="I8" s="20" t="s">
        <v>53</v>
      </c>
      <c r="J8">
        <f t="shared" si="0"/>
        <v>38508.714285714283</v>
      </c>
      <c r="K8">
        <f t="shared" si="1"/>
        <v>5501.2857142857147</v>
      </c>
      <c r="L8">
        <f t="shared" si="2"/>
        <v>11115.857142857143</v>
      </c>
      <c r="M8">
        <f t="shared" si="3"/>
        <v>12473</v>
      </c>
      <c r="N8">
        <f t="shared" si="4"/>
        <v>5919.4285714285716</v>
      </c>
      <c r="O8">
        <f t="shared" si="5"/>
        <v>3499.1428571428573</v>
      </c>
      <c r="P8">
        <f t="shared" si="20"/>
        <v>9418.5714285714294</v>
      </c>
      <c r="R8" s="19" t="s">
        <v>59</v>
      </c>
      <c r="S8" s="2">
        <v>16784</v>
      </c>
      <c r="T8" s="2">
        <v>28332</v>
      </c>
      <c r="U8" s="2">
        <v>37670</v>
      </c>
      <c r="V8" s="2">
        <v>16564</v>
      </c>
      <c r="W8" s="2">
        <v>9243</v>
      </c>
      <c r="X8" s="2">
        <v>108593</v>
      </c>
      <c r="Y8" s="2"/>
      <c r="Z8" s="20" t="s">
        <v>53</v>
      </c>
      <c r="AA8">
        <f t="shared" si="8"/>
        <v>14105.857142857143</v>
      </c>
      <c r="AB8">
        <f t="shared" si="6"/>
        <v>2102.4285714285716</v>
      </c>
      <c r="AC8">
        <f t="shared" si="9"/>
        <v>3797.2857142857142</v>
      </c>
      <c r="AD8">
        <f t="shared" si="10"/>
        <v>4830.5714285714284</v>
      </c>
      <c r="AE8">
        <f t="shared" si="11"/>
        <v>2214.5714285714284</v>
      </c>
      <c r="AF8">
        <f t="shared" si="7"/>
        <v>1161</v>
      </c>
      <c r="AG8">
        <f t="shared" si="12"/>
        <v>3375.5714285714284</v>
      </c>
      <c r="AI8" s="19" t="s">
        <v>44</v>
      </c>
      <c r="AJ8" s="2">
        <v>23642</v>
      </c>
      <c r="AK8" s="2">
        <v>44680</v>
      </c>
      <c r="AL8" s="2">
        <v>53685</v>
      </c>
      <c r="AM8" s="2">
        <v>25231</v>
      </c>
      <c r="AN8" s="2">
        <v>14328</v>
      </c>
      <c r="AO8" s="2">
        <v>161566</v>
      </c>
      <c r="AQ8" s="81">
        <v>4</v>
      </c>
      <c r="AR8">
        <f t="shared" si="13"/>
        <v>21803.714285714286</v>
      </c>
      <c r="AS8">
        <f t="shared" si="14"/>
        <v>3217.5714285714284</v>
      </c>
      <c r="AT8">
        <f t="shared" si="15"/>
        <v>6061.8571428571431</v>
      </c>
      <c r="AU8">
        <f t="shared" si="16"/>
        <v>7306.5714285714284</v>
      </c>
      <c r="AV8">
        <f t="shared" si="17"/>
        <v>3370</v>
      </c>
      <c r="AW8">
        <f t="shared" si="18"/>
        <v>1847.7142857142858</v>
      </c>
      <c r="AY8">
        <f t="shared" si="19"/>
        <v>5217.7142857142862</v>
      </c>
    </row>
    <row r="9" spans="2:51" x14ac:dyDescent="0.25">
      <c r="B9" s="19" t="s">
        <v>60</v>
      </c>
      <c r="C9" s="2">
        <v>44362</v>
      </c>
      <c r="D9" s="2">
        <v>84863</v>
      </c>
      <c r="E9" s="2">
        <v>96015</v>
      </c>
      <c r="F9" s="2">
        <v>46839</v>
      </c>
      <c r="G9" s="2">
        <v>28765</v>
      </c>
      <c r="H9" s="2">
        <v>300844</v>
      </c>
      <c r="I9" s="20" t="s">
        <v>54</v>
      </c>
      <c r="J9">
        <f t="shared" si="0"/>
        <v>41687</v>
      </c>
      <c r="K9">
        <f t="shared" si="1"/>
        <v>6074.2857142857147</v>
      </c>
      <c r="L9">
        <f t="shared" si="2"/>
        <v>11851.428571428571</v>
      </c>
      <c r="M9">
        <f t="shared" si="3"/>
        <v>13469.571428571429</v>
      </c>
      <c r="N9">
        <f t="shared" si="4"/>
        <v>6377.5714285714284</v>
      </c>
      <c r="O9">
        <f t="shared" si="5"/>
        <v>3914.1428571428573</v>
      </c>
      <c r="P9">
        <f t="shared" si="20"/>
        <v>10291.714285714286</v>
      </c>
      <c r="R9" s="19" t="s">
        <v>60</v>
      </c>
      <c r="S9" s="2">
        <v>17379</v>
      </c>
      <c r="T9" s="2">
        <v>28225</v>
      </c>
      <c r="U9" s="2">
        <v>37409</v>
      </c>
      <c r="V9" s="2">
        <v>16961</v>
      </c>
      <c r="W9" s="2">
        <v>9452</v>
      </c>
      <c r="X9" s="2">
        <v>109426</v>
      </c>
      <c r="Z9" s="20" t="s">
        <v>54</v>
      </c>
      <c r="AA9">
        <f t="shared" si="8"/>
        <v>15564.142857142857</v>
      </c>
      <c r="AB9">
        <f t="shared" si="6"/>
        <v>2433</v>
      </c>
      <c r="AC9">
        <f t="shared" si="9"/>
        <v>4061.2857142857142</v>
      </c>
      <c r="AD9">
        <f t="shared" si="10"/>
        <v>5301</v>
      </c>
      <c r="AE9">
        <f t="shared" si="11"/>
        <v>2436.8571428571427</v>
      </c>
      <c r="AF9">
        <f t="shared" si="7"/>
        <v>1332</v>
      </c>
      <c r="AG9">
        <f t="shared" si="12"/>
        <v>3768.8571428571427</v>
      </c>
      <c r="AI9" s="19" t="s">
        <v>280</v>
      </c>
      <c r="AJ9" s="2">
        <v>23129</v>
      </c>
      <c r="AK9" s="2">
        <v>45014</v>
      </c>
      <c r="AL9" s="2">
        <v>53426</v>
      </c>
      <c r="AM9" s="2">
        <v>25140</v>
      </c>
      <c r="AN9" s="2">
        <v>14180</v>
      </c>
      <c r="AO9" s="2">
        <v>160889</v>
      </c>
      <c r="AQ9" s="81">
        <v>5</v>
      </c>
      <c r="AR9">
        <f t="shared" si="13"/>
        <v>24544.714285714286</v>
      </c>
      <c r="AS9">
        <f t="shared" si="14"/>
        <v>3722.8571428571427</v>
      </c>
      <c r="AT9">
        <f t="shared" si="15"/>
        <v>6661.5714285714284</v>
      </c>
      <c r="AU9">
        <f t="shared" si="16"/>
        <v>8149.5714285714284</v>
      </c>
      <c r="AV9">
        <f t="shared" si="17"/>
        <v>3841</v>
      </c>
      <c r="AW9">
        <f t="shared" si="18"/>
        <v>2169.7142857142858</v>
      </c>
      <c r="AY9">
        <f t="shared" si="19"/>
        <v>6010.7142857142862</v>
      </c>
    </row>
    <row r="10" spans="2:51" x14ac:dyDescent="0.25">
      <c r="B10" s="19" t="s">
        <v>51</v>
      </c>
      <c r="C10" s="2">
        <v>39037</v>
      </c>
      <c r="D10" s="2">
        <v>80482</v>
      </c>
      <c r="E10" s="2">
        <v>91426</v>
      </c>
      <c r="F10" s="2">
        <v>42884</v>
      </c>
      <c r="G10" s="2">
        <v>27077</v>
      </c>
      <c r="H10" s="2">
        <v>280906</v>
      </c>
      <c r="I10" s="20" t="s">
        <v>55</v>
      </c>
      <c r="J10">
        <f t="shared" si="0"/>
        <v>42190.571428571428</v>
      </c>
      <c r="K10">
        <f t="shared" si="1"/>
        <v>6211.4285714285716</v>
      </c>
      <c r="L10">
        <f t="shared" si="2"/>
        <v>11937.428571428571</v>
      </c>
      <c r="M10">
        <f t="shared" si="3"/>
        <v>13633.857142857143</v>
      </c>
      <c r="N10">
        <f t="shared" si="4"/>
        <v>6483.8571428571431</v>
      </c>
      <c r="O10">
        <f t="shared" si="5"/>
        <v>3924</v>
      </c>
      <c r="P10">
        <f t="shared" si="20"/>
        <v>10407.857142857143</v>
      </c>
      <c r="R10" s="19" t="s">
        <v>51</v>
      </c>
      <c r="S10" s="2">
        <v>14980</v>
      </c>
      <c r="T10" s="2">
        <v>27533</v>
      </c>
      <c r="U10" s="2">
        <v>35055</v>
      </c>
      <c r="V10" s="2">
        <v>15944</v>
      </c>
      <c r="W10" s="2">
        <v>8608</v>
      </c>
      <c r="X10" s="2">
        <v>102120</v>
      </c>
      <c r="Z10" s="20" t="s">
        <v>55</v>
      </c>
      <c r="AA10">
        <f t="shared" si="8"/>
        <v>16009.142857142857</v>
      </c>
      <c r="AB10">
        <f t="shared" si="6"/>
        <v>2595.4285714285716</v>
      </c>
      <c r="AC10">
        <f t="shared" si="9"/>
        <v>4113.4285714285716</v>
      </c>
      <c r="AD10">
        <f t="shared" si="10"/>
        <v>5476.1428571428569</v>
      </c>
      <c r="AE10">
        <f t="shared" si="11"/>
        <v>2506.2857142857142</v>
      </c>
      <c r="AF10">
        <f t="shared" si="7"/>
        <v>1317.8571428571429</v>
      </c>
      <c r="AG10">
        <f t="shared" si="12"/>
        <v>3824.1428571428569</v>
      </c>
      <c r="AI10" s="19" t="s">
        <v>281</v>
      </c>
      <c r="AJ10" s="2">
        <v>22117</v>
      </c>
      <c r="AK10" s="2">
        <v>42269</v>
      </c>
      <c r="AL10" s="2">
        <v>51260</v>
      </c>
      <c r="AM10" s="2">
        <v>23368</v>
      </c>
      <c r="AN10" s="2">
        <v>13192</v>
      </c>
      <c r="AO10" s="2">
        <v>152206</v>
      </c>
      <c r="AQ10" s="81">
        <v>6</v>
      </c>
      <c r="AR10">
        <f>AO13/7</f>
        <v>24498.142857142859</v>
      </c>
      <c r="AS10">
        <f>AJ13/7</f>
        <v>3824</v>
      </c>
      <c r="AT10">
        <f t="shared" si="15"/>
        <v>6649.2857142857147</v>
      </c>
      <c r="AU10">
        <f t="shared" si="16"/>
        <v>8172.4285714285716</v>
      </c>
      <c r="AV10">
        <f t="shared" si="17"/>
        <v>3757.8571428571427</v>
      </c>
      <c r="AW10">
        <f t="shared" si="18"/>
        <v>2094.5714285714284</v>
      </c>
      <c r="AY10">
        <f t="shared" si="19"/>
        <v>5852.4285714285706</v>
      </c>
    </row>
    <row r="11" spans="2:51" x14ac:dyDescent="0.25">
      <c r="B11" s="19" t="s">
        <v>52</v>
      </c>
      <c r="C11" s="2">
        <v>37021</v>
      </c>
      <c r="D11" s="2">
        <v>74907</v>
      </c>
      <c r="E11" s="2">
        <v>86886</v>
      </c>
      <c r="F11" s="2">
        <v>40248</v>
      </c>
      <c r="G11" s="2">
        <v>24702</v>
      </c>
      <c r="H11" s="2">
        <v>263764</v>
      </c>
      <c r="I11" s="20" t="s">
        <v>56</v>
      </c>
      <c r="J11">
        <f t="shared" si="0"/>
        <v>42338.428571428572</v>
      </c>
      <c r="K11">
        <f t="shared" si="1"/>
        <v>6203.5714285714284</v>
      </c>
      <c r="L11">
        <f t="shared" si="2"/>
        <v>11988.857142857143</v>
      </c>
      <c r="M11">
        <f t="shared" si="3"/>
        <v>13688.714285714286</v>
      </c>
      <c r="N11">
        <f t="shared" si="4"/>
        <v>6487.5714285714284</v>
      </c>
      <c r="O11">
        <f t="shared" si="5"/>
        <v>3969.7142857142858</v>
      </c>
      <c r="P11">
        <f t="shared" si="20"/>
        <v>10457.285714285714</v>
      </c>
      <c r="R11" s="19" t="s">
        <v>52</v>
      </c>
      <c r="S11" s="2">
        <v>14526</v>
      </c>
      <c r="T11" s="2">
        <v>26304</v>
      </c>
      <c r="U11" s="2">
        <v>33510</v>
      </c>
      <c r="V11" s="2">
        <v>15351</v>
      </c>
      <c r="W11" s="2">
        <v>8147</v>
      </c>
      <c r="X11" s="2">
        <v>97838</v>
      </c>
      <c r="Z11" s="20" t="s">
        <v>56</v>
      </c>
      <c r="AA11">
        <f t="shared" si="8"/>
        <v>15653.428571428571</v>
      </c>
      <c r="AB11">
        <f t="shared" si="6"/>
        <v>2549</v>
      </c>
      <c r="AC11">
        <f t="shared" si="9"/>
        <v>4058.1428571428573</v>
      </c>
      <c r="AD11">
        <f t="shared" si="10"/>
        <v>5383.1428571428569</v>
      </c>
      <c r="AE11">
        <f t="shared" si="11"/>
        <v>2403.2857142857142</v>
      </c>
      <c r="AF11">
        <f t="shared" si="7"/>
        <v>1259.8571428571429</v>
      </c>
      <c r="AG11">
        <f t="shared" si="12"/>
        <v>3663.1428571428569</v>
      </c>
      <c r="AI11" s="19" t="s">
        <v>282</v>
      </c>
      <c r="AJ11" s="2">
        <v>22523</v>
      </c>
      <c r="AK11" s="2">
        <v>42433</v>
      </c>
      <c r="AL11" s="2">
        <v>51146</v>
      </c>
      <c r="AM11" s="2">
        <v>23590</v>
      </c>
      <c r="AN11" s="2">
        <v>12934</v>
      </c>
      <c r="AO11" s="2">
        <v>152626</v>
      </c>
      <c r="AQ11" s="81">
        <v>7</v>
      </c>
      <c r="AR11">
        <f t="shared" si="13"/>
        <v>24169.428571428572</v>
      </c>
      <c r="AS11">
        <f t="shared" si="14"/>
        <v>3710.5714285714284</v>
      </c>
      <c r="AT11">
        <f t="shared" si="15"/>
        <v>6593.4285714285716</v>
      </c>
      <c r="AU11">
        <f t="shared" si="16"/>
        <v>8074.5714285714284</v>
      </c>
      <c r="AV11">
        <f t="shared" si="17"/>
        <v>3725.1428571428573</v>
      </c>
      <c r="AW11">
        <f t="shared" si="18"/>
        <v>2065.7142857142858</v>
      </c>
      <c r="AY11">
        <f t="shared" si="19"/>
        <v>5790.8571428571431</v>
      </c>
    </row>
    <row r="12" spans="2:51" x14ac:dyDescent="0.25">
      <c r="B12" s="19" t="s">
        <v>53</v>
      </c>
      <c r="C12" s="2">
        <v>38509</v>
      </c>
      <c r="D12" s="2">
        <v>77811</v>
      </c>
      <c r="E12" s="2">
        <v>87311</v>
      </c>
      <c r="F12" s="2">
        <v>41436</v>
      </c>
      <c r="G12" s="2">
        <v>24494</v>
      </c>
      <c r="H12" s="2">
        <v>269561</v>
      </c>
      <c r="I12" s="20" t="s">
        <v>57</v>
      </c>
      <c r="J12">
        <f t="shared" si="0"/>
        <v>42406</v>
      </c>
      <c r="K12">
        <f t="shared" si="1"/>
        <v>6117.4285714285716</v>
      </c>
      <c r="L12">
        <f t="shared" si="2"/>
        <v>12176.142857142857</v>
      </c>
      <c r="M12">
        <f t="shared" si="3"/>
        <v>13703.428571428571</v>
      </c>
      <c r="N12">
        <f t="shared" si="4"/>
        <v>6438.8571428571431</v>
      </c>
      <c r="O12">
        <f t="shared" si="5"/>
        <v>3970.1428571428573</v>
      </c>
      <c r="P12">
        <f t="shared" si="20"/>
        <v>10409</v>
      </c>
      <c r="R12" s="19" t="s">
        <v>53</v>
      </c>
      <c r="S12" s="2">
        <v>14717</v>
      </c>
      <c r="T12" s="2">
        <v>26581</v>
      </c>
      <c r="U12" s="2">
        <v>33814</v>
      </c>
      <c r="V12" s="2">
        <v>15502</v>
      </c>
      <c r="W12" s="2">
        <v>8127</v>
      </c>
      <c r="X12" s="2">
        <v>98741</v>
      </c>
      <c r="Z12" s="20" t="s">
        <v>57</v>
      </c>
      <c r="AA12">
        <f t="shared" si="8"/>
        <v>15549.857142857143</v>
      </c>
      <c r="AB12">
        <f t="shared" si="6"/>
        <v>2436.8571428571427</v>
      </c>
      <c r="AC12">
        <f t="shared" si="9"/>
        <v>4089.7142857142858</v>
      </c>
      <c r="AD12">
        <f t="shared" si="10"/>
        <v>5346.7142857142853</v>
      </c>
      <c r="AE12">
        <f t="shared" si="11"/>
        <v>2391.7142857142858</v>
      </c>
      <c r="AF12">
        <f t="shared" si="7"/>
        <v>1284.8571428571429</v>
      </c>
      <c r="AG12">
        <f t="shared" si="12"/>
        <v>3676.5714285714284</v>
      </c>
      <c r="AI12" s="19" t="s">
        <v>283</v>
      </c>
      <c r="AJ12" s="2">
        <v>26060</v>
      </c>
      <c r="AK12" s="2">
        <v>46631</v>
      </c>
      <c r="AL12" s="2">
        <v>57047</v>
      </c>
      <c r="AM12" s="2">
        <v>26887</v>
      </c>
      <c r="AN12" s="2">
        <v>15188</v>
      </c>
      <c r="AO12" s="2">
        <v>171813</v>
      </c>
      <c r="AQ12" s="81">
        <v>8</v>
      </c>
      <c r="AR12">
        <f t="shared" si="13"/>
        <v>24466</v>
      </c>
      <c r="AS12">
        <f t="shared" si="14"/>
        <v>3672</v>
      </c>
      <c r="AT12">
        <f t="shared" si="15"/>
        <v>6716</v>
      </c>
      <c r="AU12">
        <f t="shared" si="16"/>
        <v>8150.2857142857147</v>
      </c>
      <c r="AV12">
        <f t="shared" si="17"/>
        <v>3777.1428571428573</v>
      </c>
      <c r="AW12">
        <f t="shared" si="18"/>
        <v>2150.5714285714284</v>
      </c>
      <c r="AY12">
        <f t="shared" si="19"/>
        <v>5927.7142857142862</v>
      </c>
    </row>
    <row r="13" spans="2:51" x14ac:dyDescent="0.25">
      <c r="B13" s="19" t="s">
        <v>54</v>
      </c>
      <c r="C13" s="2">
        <v>42520</v>
      </c>
      <c r="D13" s="2">
        <v>82960</v>
      </c>
      <c r="E13" s="2">
        <v>94287</v>
      </c>
      <c r="F13" s="2">
        <v>44643</v>
      </c>
      <c r="G13" s="2">
        <v>27399</v>
      </c>
      <c r="H13" s="2">
        <v>291809</v>
      </c>
      <c r="I13" s="20" t="s">
        <v>58</v>
      </c>
      <c r="J13">
        <f t="shared" si="0"/>
        <v>42625.285714285717</v>
      </c>
      <c r="K13">
        <f t="shared" si="1"/>
        <v>6197.4285714285716</v>
      </c>
      <c r="L13">
        <f t="shared" si="2"/>
        <v>12106.285714285714</v>
      </c>
      <c r="M13">
        <f t="shared" si="3"/>
        <v>13738</v>
      </c>
      <c r="N13">
        <f t="shared" si="4"/>
        <v>6482.1428571428569</v>
      </c>
      <c r="O13">
        <f t="shared" si="5"/>
        <v>4101.4285714285716</v>
      </c>
      <c r="P13">
        <f t="shared" si="20"/>
        <v>10583.571428571428</v>
      </c>
      <c r="R13" s="19" t="s">
        <v>54</v>
      </c>
      <c r="S13" s="2">
        <v>17031</v>
      </c>
      <c r="T13" s="2">
        <v>28429</v>
      </c>
      <c r="U13" s="2">
        <v>37107</v>
      </c>
      <c r="V13" s="2">
        <v>17058</v>
      </c>
      <c r="W13" s="2">
        <v>9324</v>
      </c>
      <c r="X13" s="2">
        <v>108949</v>
      </c>
      <c r="Z13" s="20" t="s">
        <v>58</v>
      </c>
      <c r="AA13">
        <f>VLOOKUP($Z13,$R$7:$X$1048576,7,FALSE)/7</f>
        <v>15636.714285714286</v>
      </c>
      <c r="AB13">
        <f t="shared" si="6"/>
        <v>2432.8571428571427</v>
      </c>
      <c r="AC13">
        <f t="shared" si="9"/>
        <v>4074</v>
      </c>
      <c r="AD13">
        <f t="shared" si="10"/>
        <v>5398.5714285714284</v>
      </c>
      <c r="AE13">
        <f>VLOOKUP($Z13,$R$7:$X$1048576,5,FALSE)/7</f>
        <v>2392</v>
      </c>
      <c r="AF13">
        <f t="shared" si="7"/>
        <v>1339.2857142857142</v>
      </c>
      <c r="AG13">
        <f t="shared" si="12"/>
        <v>3731.2857142857142</v>
      </c>
      <c r="AI13" s="19" t="s">
        <v>284</v>
      </c>
      <c r="AJ13" s="2">
        <v>26768</v>
      </c>
      <c r="AK13" s="2">
        <v>46545</v>
      </c>
      <c r="AL13" s="2">
        <v>57207</v>
      </c>
      <c r="AM13" s="2">
        <v>26305</v>
      </c>
      <c r="AN13" s="2">
        <v>14662</v>
      </c>
      <c r="AO13" s="2">
        <v>171487</v>
      </c>
      <c r="AQ13" s="81">
        <v>9</v>
      </c>
      <c r="AR13">
        <f t="shared" si="13"/>
        <v>24489.428571428572</v>
      </c>
      <c r="AS13">
        <f t="shared" si="14"/>
        <v>3687.7142857142858</v>
      </c>
      <c r="AT13">
        <f t="shared" si="15"/>
        <v>6687.7142857142853</v>
      </c>
      <c r="AU13">
        <f t="shared" si="16"/>
        <v>8186.5714285714284</v>
      </c>
      <c r="AV13">
        <f t="shared" si="17"/>
        <v>3740.7142857142858</v>
      </c>
      <c r="AW13">
        <f t="shared" si="18"/>
        <v>2186.7142857142858</v>
      </c>
      <c r="AY13">
        <f t="shared" si="19"/>
        <v>5927.4285714285716</v>
      </c>
    </row>
    <row r="14" spans="2:51" x14ac:dyDescent="0.25">
      <c r="B14" s="19" t="s">
        <v>55</v>
      </c>
      <c r="C14" s="2">
        <v>43480</v>
      </c>
      <c r="D14" s="2">
        <v>83562</v>
      </c>
      <c r="E14" s="2">
        <v>95437</v>
      </c>
      <c r="F14" s="2">
        <v>45387</v>
      </c>
      <c r="G14" s="2">
        <v>27468</v>
      </c>
      <c r="H14" s="2">
        <v>295334</v>
      </c>
      <c r="I14" s="20" t="s">
        <v>59</v>
      </c>
      <c r="J14">
        <f t="shared" si="0"/>
        <v>42515.571428571428</v>
      </c>
      <c r="K14">
        <f t="shared" si="1"/>
        <v>6087.1428571428569</v>
      </c>
      <c r="L14">
        <f t="shared" si="2"/>
        <v>12117.285714285714</v>
      </c>
      <c r="M14">
        <f t="shared" si="3"/>
        <v>13695.285714285714</v>
      </c>
      <c r="N14">
        <f t="shared" si="4"/>
        <v>6507</v>
      </c>
      <c r="O14">
        <f t="shared" si="5"/>
        <v>4108.8571428571431</v>
      </c>
      <c r="P14">
        <f t="shared" si="20"/>
        <v>10615.857142857143</v>
      </c>
      <c r="R14" s="19" t="s">
        <v>55</v>
      </c>
      <c r="S14" s="2">
        <v>18168</v>
      </c>
      <c r="T14" s="2">
        <v>28794</v>
      </c>
      <c r="U14" s="2">
        <v>38333</v>
      </c>
      <c r="V14" s="2">
        <v>17544</v>
      </c>
      <c r="W14" s="2">
        <v>9225</v>
      </c>
      <c r="X14" s="2">
        <v>112064</v>
      </c>
      <c r="Z14" s="20" t="s">
        <v>59</v>
      </c>
      <c r="AA14">
        <f t="shared" si="8"/>
        <v>15513.285714285714</v>
      </c>
      <c r="AB14">
        <f t="shared" si="6"/>
        <v>2397.7142857142858</v>
      </c>
      <c r="AC14">
        <f t="shared" si="9"/>
        <v>4047.4285714285716</v>
      </c>
      <c r="AD14">
        <f t="shared" si="10"/>
        <v>5381.4285714285716</v>
      </c>
      <c r="AE14">
        <f t="shared" si="11"/>
        <v>2366.2857142857142</v>
      </c>
      <c r="AF14">
        <f t="shared" si="7"/>
        <v>1320.4285714285713</v>
      </c>
      <c r="AG14">
        <f t="shared" si="12"/>
        <v>3686.7142857142853</v>
      </c>
      <c r="AI14" s="19" t="s">
        <v>285</v>
      </c>
      <c r="AJ14" s="2">
        <v>25974</v>
      </c>
      <c r="AK14" s="2">
        <v>46154</v>
      </c>
      <c r="AL14" s="2">
        <v>56522</v>
      </c>
      <c r="AM14" s="2">
        <v>26076</v>
      </c>
      <c r="AN14" s="2">
        <v>14460</v>
      </c>
      <c r="AO14" s="2">
        <v>169186</v>
      </c>
      <c r="AQ14" s="81">
        <v>10</v>
      </c>
      <c r="AR14">
        <f t="shared" si="13"/>
        <v>24371.571428571428</v>
      </c>
      <c r="AS14">
        <f t="shared" si="14"/>
        <v>3620.8571428571427</v>
      </c>
      <c r="AT14">
        <f t="shared" si="15"/>
        <v>6660.8571428571431</v>
      </c>
      <c r="AU14">
        <f t="shared" si="16"/>
        <v>8161.7142857142853</v>
      </c>
      <c r="AV14">
        <f t="shared" si="17"/>
        <v>3716.1428571428573</v>
      </c>
      <c r="AW14">
        <f t="shared" si="18"/>
        <v>2212</v>
      </c>
      <c r="AY14">
        <f t="shared" si="19"/>
        <v>5928.1428571428569</v>
      </c>
    </row>
    <row r="15" spans="2:51" x14ac:dyDescent="0.25">
      <c r="B15" s="19" t="s">
        <v>56</v>
      </c>
      <c r="C15" s="2">
        <v>43425</v>
      </c>
      <c r="D15" s="2">
        <v>83922</v>
      </c>
      <c r="E15" s="2">
        <v>95821</v>
      </c>
      <c r="F15" s="2">
        <v>45413</v>
      </c>
      <c r="G15" s="2">
        <v>27788</v>
      </c>
      <c r="H15" s="2">
        <v>296369</v>
      </c>
      <c r="I15" s="20" t="s">
        <v>60</v>
      </c>
      <c r="J15">
        <f t="shared" si="0"/>
        <v>42977.714285714283</v>
      </c>
      <c r="K15">
        <f t="shared" si="1"/>
        <v>6337.4285714285716</v>
      </c>
      <c r="L15">
        <f t="shared" si="2"/>
        <v>12123.285714285714</v>
      </c>
      <c r="M15">
        <f t="shared" si="3"/>
        <v>13716.428571428571</v>
      </c>
      <c r="N15">
        <f t="shared" si="4"/>
        <v>6691.2857142857147</v>
      </c>
      <c r="O15">
        <f t="shared" si="5"/>
        <v>4109.2857142857147</v>
      </c>
      <c r="P15">
        <f t="shared" si="20"/>
        <v>10800.571428571429</v>
      </c>
      <c r="R15" s="19" t="s">
        <v>56</v>
      </c>
      <c r="S15" s="2">
        <v>17843</v>
      </c>
      <c r="T15" s="2">
        <v>28407</v>
      </c>
      <c r="U15" s="2">
        <v>37682</v>
      </c>
      <c r="V15" s="2">
        <v>16823</v>
      </c>
      <c r="W15" s="2">
        <v>8819</v>
      </c>
      <c r="X15" s="2">
        <v>109574</v>
      </c>
      <c r="Z15" s="20" t="s">
        <v>60</v>
      </c>
      <c r="AA15">
        <f t="shared" si="8"/>
        <v>15632.285714285714</v>
      </c>
      <c r="AB15">
        <f t="shared" si="6"/>
        <v>2482.7142857142858</v>
      </c>
      <c r="AC15">
        <f t="shared" si="9"/>
        <v>4032.1428571428573</v>
      </c>
      <c r="AD15">
        <f t="shared" si="10"/>
        <v>5344.1428571428569</v>
      </c>
      <c r="AE15">
        <f t="shared" si="11"/>
        <v>2423</v>
      </c>
      <c r="AF15">
        <f t="shared" si="7"/>
        <v>1350.2857142857142</v>
      </c>
      <c r="AG15">
        <f t="shared" si="12"/>
        <v>3773.2857142857142</v>
      </c>
      <c r="AI15" s="19" t="s">
        <v>286</v>
      </c>
      <c r="AJ15" s="2">
        <v>25704</v>
      </c>
      <c r="AK15" s="2">
        <v>47012</v>
      </c>
      <c r="AL15" s="2">
        <v>57052</v>
      </c>
      <c r="AM15" s="2">
        <v>26440</v>
      </c>
      <c r="AN15" s="2">
        <v>15054</v>
      </c>
      <c r="AO15" s="2">
        <v>171262</v>
      </c>
      <c r="AQ15" s="81">
        <v>11</v>
      </c>
      <c r="AR15">
        <f t="shared" si="13"/>
        <v>24538.857142857141</v>
      </c>
      <c r="AS15">
        <f t="shared" si="14"/>
        <v>3744.4285714285716</v>
      </c>
      <c r="AT15">
        <f t="shared" si="15"/>
        <v>6651.4285714285716</v>
      </c>
      <c r="AU15">
        <f t="shared" si="16"/>
        <v>8082.7142857142853</v>
      </c>
      <c r="AV15">
        <f t="shared" si="17"/>
        <v>3838.5714285714284</v>
      </c>
      <c r="AW15">
        <f t="shared" si="18"/>
        <v>2221.7142857142858</v>
      </c>
      <c r="AY15">
        <f t="shared" si="19"/>
        <v>6060.2857142857138</v>
      </c>
    </row>
    <row r="16" spans="2:51" x14ac:dyDescent="0.25">
      <c r="B16" s="19" t="s">
        <v>57</v>
      </c>
      <c r="C16" s="2">
        <v>42822</v>
      </c>
      <c r="D16" s="2">
        <v>85233</v>
      </c>
      <c r="E16" s="2">
        <v>95924</v>
      </c>
      <c r="F16" s="2">
        <v>45072</v>
      </c>
      <c r="G16" s="2">
        <v>27791</v>
      </c>
      <c r="H16" s="2">
        <v>296842</v>
      </c>
      <c r="I16" s="20" t="s">
        <v>61</v>
      </c>
      <c r="J16" t="e">
        <f t="shared" si="0"/>
        <v>#N/A</v>
      </c>
      <c r="K16" t="e">
        <f t="shared" si="1"/>
        <v>#N/A</v>
      </c>
      <c r="L16" t="e">
        <f t="shared" si="2"/>
        <v>#N/A</v>
      </c>
      <c r="M16" t="e">
        <f t="shared" si="3"/>
        <v>#N/A</v>
      </c>
      <c r="N16" t="e">
        <f t="shared" si="4"/>
        <v>#N/A</v>
      </c>
      <c r="O16" t="e">
        <f t="shared" si="5"/>
        <v>#N/A</v>
      </c>
      <c r="P16" t="e">
        <f t="shared" si="20"/>
        <v>#N/A</v>
      </c>
      <c r="R16" s="19" t="s">
        <v>57</v>
      </c>
      <c r="S16" s="2">
        <v>17058</v>
      </c>
      <c r="T16" s="2">
        <v>28628</v>
      </c>
      <c r="U16" s="2">
        <v>37427</v>
      </c>
      <c r="V16" s="2">
        <v>16742</v>
      </c>
      <c r="W16" s="2">
        <v>8994</v>
      </c>
      <c r="X16" s="2">
        <v>108849</v>
      </c>
      <c r="Z16" s="20" t="s">
        <v>61</v>
      </c>
      <c r="AA16" t="e">
        <f t="shared" si="8"/>
        <v>#N/A</v>
      </c>
      <c r="AB16" t="e">
        <f t="shared" si="6"/>
        <v>#N/A</v>
      </c>
      <c r="AC16" t="e">
        <f t="shared" si="9"/>
        <v>#N/A</v>
      </c>
      <c r="AD16" t="e">
        <f t="shared" si="10"/>
        <v>#N/A</v>
      </c>
      <c r="AE16" t="e">
        <f t="shared" si="11"/>
        <v>#N/A</v>
      </c>
      <c r="AF16" t="e">
        <f t="shared" si="7"/>
        <v>#N/A</v>
      </c>
      <c r="AG16" t="e">
        <f t="shared" si="12"/>
        <v>#N/A</v>
      </c>
      <c r="AI16" s="19" t="s">
        <v>287</v>
      </c>
      <c r="AJ16" s="2">
        <v>25814</v>
      </c>
      <c r="AK16" s="2">
        <v>46814</v>
      </c>
      <c r="AL16" s="2">
        <v>57306</v>
      </c>
      <c r="AM16" s="2">
        <v>26185</v>
      </c>
      <c r="AN16" s="2">
        <v>15307</v>
      </c>
      <c r="AO16" s="2">
        <v>171426</v>
      </c>
      <c r="AQ16" s="81">
        <v>12</v>
      </c>
      <c r="AR16">
        <f t="shared" si="13"/>
        <v>0</v>
      </c>
      <c r="AS16">
        <f t="shared" si="14"/>
        <v>0</v>
      </c>
      <c r="AT16">
        <f t="shared" si="15"/>
        <v>0</v>
      </c>
      <c r="AU16">
        <f t="shared" si="16"/>
        <v>0</v>
      </c>
      <c r="AV16">
        <f t="shared" si="17"/>
        <v>0</v>
      </c>
      <c r="AW16">
        <f t="shared" si="18"/>
        <v>0</v>
      </c>
      <c r="AY16">
        <f t="shared" si="19"/>
        <v>0</v>
      </c>
    </row>
    <row r="17" spans="2:51" x14ac:dyDescent="0.25">
      <c r="B17" s="19" t="s">
        <v>58</v>
      </c>
      <c r="C17" s="2">
        <v>43382</v>
      </c>
      <c r="D17" s="2">
        <v>84744</v>
      </c>
      <c r="E17" s="2">
        <v>96166</v>
      </c>
      <c r="F17" s="2">
        <v>45375</v>
      </c>
      <c r="G17" s="2">
        <v>28710</v>
      </c>
      <c r="H17" s="2">
        <v>298377</v>
      </c>
      <c r="I17" s="20" t="s">
        <v>62</v>
      </c>
      <c r="J17" t="e">
        <f t="shared" si="0"/>
        <v>#N/A</v>
      </c>
      <c r="K17" t="e">
        <f t="shared" si="1"/>
        <v>#N/A</v>
      </c>
      <c r="L17" t="e">
        <f t="shared" si="2"/>
        <v>#N/A</v>
      </c>
      <c r="M17" t="e">
        <f t="shared" si="3"/>
        <v>#N/A</v>
      </c>
      <c r="N17" t="e">
        <f t="shared" si="4"/>
        <v>#N/A</v>
      </c>
      <c r="O17" t="e">
        <f t="shared" si="5"/>
        <v>#N/A</v>
      </c>
      <c r="P17" t="e">
        <f t="shared" si="20"/>
        <v>#N/A</v>
      </c>
      <c r="R17" s="19" t="s">
        <v>58</v>
      </c>
      <c r="S17" s="2">
        <v>17030</v>
      </c>
      <c r="T17" s="2">
        <v>28518</v>
      </c>
      <c r="U17" s="2">
        <v>37790</v>
      </c>
      <c r="V17" s="2">
        <v>16744</v>
      </c>
      <c r="W17" s="2">
        <v>9375</v>
      </c>
      <c r="X17" s="2">
        <v>109457</v>
      </c>
      <c r="Z17" s="20" t="s">
        <v>62</v>
      </c>
      <c r="AA17" t="e">
        <f t="shared" si="8"/>
        <v>#N/A</v>
      </c>
      <c r="AB17" t="e">
        <f t="shared" si="6"/>
        <v>#N/A</v>
      </c>
      <c r="AC17" t="e">
        <f t="shared" si="9"/>
        <v>#N/A</v>
      </c>
      <c r="AD17" t="e">
        <f t="shared" si="10"/>
        <v>#N/A</v>
      </c>
      <c r="AE17" t="e">
        <f t="shared" si="11"/>
        <v>#N/A</v>
      </c>
      <c r="AF17" t="e">
        <f>VLOOKUP($Z17,$R$7:$X$1048576,6,FALSE)/7</f>
        <v>#N/A</v>
      </c>
      <c r="AG17" t="e">
        <f t="shared" si="12"/>
        <v>#N/A</v>
      </c>
      <c r="AI17" s="19" t="s">
        <v>288</v>
      </c>
      <c r="AJ17" s="2">
        <v>25346</v>
      </c>
      <c r="AK17" s="2">
        <v>46626</v>
      </c>
      <c r="AL17" s="2">
        <v>57132</v>
      </c>
      <c r="AM17" s="2">
        <v>26013</v>
      </c>
      <c r="AN17" s="2">
        <v>15484</v>
      </c>
      <c r="AO17" s="2">
        <v>170601</v>
      </c>
      <c r="AQ17" s="81">
        <v>13</v>
      </c>
      <c r="AR17">
        <f t="shared" si="13"/>
        <v>0</v>
      </c>
      <c r="AS17">
        <f t="shared" si="14"/>
        <v>0</v>
      </c>
      <c r="AT17">
        <f t="shared" si="15"/>
        <v>0</v>
      </c>
      <c r="AU17">
        <f t="shared" si="16"/>
        <v>0</v>
      </c>
      <c r="AV17">
        <f t="shared" si="17"/>
        <v>0</v>
      </c>
      <c r="AW17">
        <f t="shared" si="18"/>
        <v>0</v>
      </c>
      <c r="AY17">
        <f t="shared" si="19"/>
        <v>0</v>
      </c>
    </row>
    <row r="18" spans="2:51" x14ac:dyDescent="0.25">
      <c r="B18" s="19" t="s">
        <v>45</v>
      </c>
      <c r="C18" s="2">
        <v>458079</v>
      </c>
      <c r="D18" s="2">
        <v>904361</v>
      </c>
      <c r="E18" s="2">
        <v>1026645</v>
      </c>
      <c r="F18" s="2">
        <v>486688</v>
      </c>
      <c r="G18" s="2">
        <v>300251</v>
      </c>
      <c r="H18" s="2">
        <v>3176024</v>
      </c>
      <c r="I18" s="20" t="s">
        <v>63</v>
      </c>
      <c r="J18" t="e">
        <f t="shared" si="0"/>
        <v>#N/A</v>
      </c>
      <c r="K18" t="e">
        <f t="shared" si="1"/>
        <v>#N/A</v>
      </c>
      <c r="L18" t="e">
        <f t="shared" si="2"/>
        <v>#N/A</v>
      </c>
      <c r="M18" t="e">
        <f t="shared" si="3"/>
        <v>#N/A</v>
      </c>
      <c r="N18" t="e">
        <f t="shared" si="4"/>
        <v>#N/A</v>
      </c>
      <c r="O18" t="e">
        <f t="shared" si="5"/>
        <v>#N/A</v>
      </c>
      <c r="P18" t="e">
        <f t="shared" si="20"/>
        <v>#N/A</v>
      </c>
      <c r="R18" s="19" t="s">
        <v>45</v>
      </c>
      <c r="S18" s="2">
        <v>181245</v>
      </c>
      <c r="T18" s="2">
        <v>307493</v>
      </c>
      <c r="U18" s="2">
        <v>401599</v>
      </c>
      <c r="V18" s="2">
        <v>181662</v>
      </c>
      <c r="W18" s="2">
        <v>98085</v>
      </c>
      <c r="X18" s="2">
        <v>1170084</v>
      </c>
      <c r="Z18" s="20" t="s">
        <v>63</v>
      </c>
      <c r="AA18" t="e">
        <f t="shared" si="8"/>
        <v>#N/A</v>
      </c>
      <c r="AB18" t="e">
        <f t="shared" si="6"/>
        <v>#N/A</v>
      </c>
      <c r="AC18" t="e">
        <f t="shared" si="9"/>
        <v>#N/A</v>
      </c>
      <c r="AD18" t="e">
        <f t="shared" si="10"/>
        <v>#N/A</v>
      </c>
      <c r="AE18" t="e">
        <f t="shared" si="11"/>
        <v>#N/A</v>
      </c>
      <c r="AF18" t="e">
        <f t="shared" si="7"/>
        <v>#N/A</v>
      </c>
      <c r="AG18" t="e">
        <f t="shared" si="12"/>
        <v>#N/A</v>
      </c>
      <c r="AI18" s="19" t="s">
        <v>289</v>
      </c>
      <c r="AJ18" s="2">
        <v>26211</v>
      </c>
      <c r="AK18" s="2">
        <v>46560</v>
      </c>
      <c r="AL18" s="2">
        <v>56579</v>
      </c>
      <c r="AM18" s="2">
        <v>26870</v>
      </c>
      <c r="AN18" s="2">
        <v>15552</v>
      </c>
      <c r="AO18" s="2">
        <v>171772</v>
      </c>
      <c r="AQ18" s="81">
        <v>14</v>
      </c>
      <c r="AR18">
        <f>AO21/7</f>
        <v>0</v>
      </c>
      <c r="AS18">
        <f t="shared" si="14"/>
        <v>0</v>
      </c>
      <c r="AT18">
        <f t="shared" si="15"/>
        <v>0</v>
      </c>
      <c r="AU18">
        <f t="shared" si="16"/>
        <v>0</v>
      </c>
      <c r="AV18">
        <f t="shared" si="17"/>
        <v>0</v>
      </c>
      <c r="AW18">
        <f t="shared" si="18"/>
        <v>0</v>
      </c>
      <c r="AY18">
        <f t="shared" si="19"/>
        <v>0</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BI1" workbookViewId="0">
      <selection activeCell="BW145" sqref="BW145"/>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28" width="8.7109375" customWidth="1"/>
    <col min="29"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73" width="8.7109375" customWidth="1"/>
    <col min="74" max="85" width="7.7109375" customWidth="1"/>
    <col min="87" max="87" width="13.140625" bestFit="1" customWidth="1"/>
    <col min="88" max="88" width="32.42578125" bestFit="1" customWidth="1"/>
  </cols>
  <sheetData>
    <row r="1" spans="2:90" s="17" customFormat="1" x14ac:dyDescent="0.25">
      <c r="B1" s="45" t="s">
        <v>305</v>
      </c>
      <c r="C1" s="53"/>
      <c r="D1" s="38"/>
      <c r="E1" s="38"/>
      <c r="F1" s="38"/>
      <c r="G1" s="136" t="s">
        <v>306</v>
      </c>
      <c r="H1" s="136"/>
      <c r="I1" s="136"/>
      <c r="J1" s="136"/>
      <c r="K1" s="136"/>
      <c r="L1" s="136"/>
      <c r="M1" s="136"/>
      <c r="N1" s="136"/>
      <c r="O1" s="136"/>
      <c r="P1" s="136"/>
      <c r="Q1" s="136"/>
      <c r="R1" s="136"/>
      <c r="S1" s="136"/>
      <c r="T1" s="136"/>
      <c r="U1" s="136"/>
      <c r="V1" s="136"/>
      <c r="W1" s="38"/>
      <c r="X1" s="38"/>
      <c r="Y1" s="135" t="s">
        <v>310</v>
      </c>
      <c r="Z1" s="135"/>
      <c r="AA1" s="135"/>
      <c r="AB1" s="135"/>
      <c r="AC1" s="135"/>
      <c r="AD1" s="135"/>
      <c r="AE1" s="135"/>
      <c r="AF1" s="135"/>
      <c r="AG1" s="135"/>
      <c r="AH1" s="135"/>
      <c r="AI1" s="135"/>
      <c r="AJ1" s="135"/>
      <c r="AK1" s="135"/>
      <c r="AL1" s="135"/>
      <c r="AM1" s="135"/>
      <c r="AN1" s="38"/>
      <c r="AO1" s="135" t="s">
        <v>311</v>
      </c>
      <c r="AP1" s="135"/>
      <c r="AQ1" s="135"/>
      <c r="AR1" s="135"/>
      <c r="AT1" s="38"/>
      <c r="AU1" s="45" t="s">
        <v>312</v>
      </c>
      <c r="AV1" s="48"/>
      <c r="AW1" s="48"/>
      <c r="AX1" s="38"/>
      <c r="AY1" s="38"/>
      <c r="AZ1" s="136" t="s">
        <v>313</v>
      </c>
      <c r="BA1" s="136"/>
      <c r="BB1" s="136"/>
      <c r="BC1" s="136"/>
      <c r="BD1" s="136"/>
      <c r="BE1" s="136"/>
      <c r="BF1" s="136"/>
      <c r="BG1" s="136"/>
      <c r="BH1" s="136"/>
      <c r="BI1" s="136"/>
      <c r="BJ1" s="136"/>
      <c r="BK1" s="136"/>
      <c r="BL1" s="136"/>
      <c r="BM1" s="136"/>
      <c r="BN1" s="136"/>
      <c r="BO1" s="136"/>
      <c r="BP1" s="38"/>
      <c r="BQ1" s="38"/>
      <c r="BR1" s="135" t="s">
        <v>314</v>
      </c>
      <c r="BS1" s="135"/>
      <c r="BT1" s="135"/>
      <c r="BU1" s="135"/>
      <c r="BV1" s="135"/>
      <c r="BW1" s="135"/>
      <c r="BX1" s="135"/>
      <c r="BY1" s="135"/>
      <c r="BZ1" s="135"/>
      <c r="CA1" s="135"/>
      <c r="CB1" s="135"/>
      <c r="CC1" s="135"/>
      <c r="CD1" s="135"/>
      <c r="CE1" s="135"/>
      <c r="CF1" s="135"/>
      <c r="CG1" s="38"/>
      <c r="CI1" s="135" t="s">
        <v>315</v>
      </c>
      <c r="CJ1" s="135"/>
      <c r="CK1" s="135"/>
      <c r="CL1" s="135"/>
    </row>
    <row r="2" spans="2:90" x14ac:dyDescent="0.25">
      <c r="BQ2" s="44"/>
      <c r="BR2" s="44"/>
      <c r="BS2" s="44"/>
      <c r="BT2" s="44"/>
      <c r="BU2" s="44"/>
      <c r="BV2" s="44"/>
      <c r="BW2" s="44"/>
      <c r="BX2" s="44"/>
      <c r="BY2" s="44"/>
      <c r="BZ2" s="44"/>
      <c r="CA2" s="44"/>
      <c r="CB2" s="44"/>
      <c r="CC2" s="44"/>
      <c r="CD2" s="44"/>
      <c r="CE2" s="44"/>
      <c r="CF2" s="44"/>
      <c r="CG2" s="44"/>
    </row>
    <row r="3" spans="2:90" x14ac:dyDescent="0.25">
      <c r="B3" s="18" t="s">
        <v>46</v>
      </c>
      <c r="C3" t="s" vm="2">
        <v>259</v>
      </c>
      <c r="G3" s="18" t="s">
        <v>46</v>
      </c>
      <c r="H3" t="s" vm="2">
        <v>259</v>
      </c>
      <c r="P3" t="s">
        <v>47</v>
      </c>
      <c r="Q3" t="s">
        <v>2</v>
      </c>
      <c r="R3" t="s">
        <v>64</v>
      </c>
      <c r="S3" t="s">
        <v>3</v>
      </c>
      <c r="T3" t="s">
        <v>267</v>
      </c>
      <c r="U3" t="s">
        <v>275</v>
      </c>
      <c r="V3" t="s">
        <v>295</v>
      </c>
      <c r="Y3" s="18" t="s">
        <v>46</v>
      </c>
      <c r="Z3" t="s" vm="2">
        <v>259</v>
      </c>
      <c r="AO3" s="18" t="s">
        <v>46</v>
      </c>
      <c r="AP3" t="s" vm="2">
        <v>259</v>
      </c>
      <c r="AU3" s="18" t="s">
        <v>46</v>
      </c>
      <c r="AV3" t="s" vm="2">
        <v>259</v>
      </c>
      <c r="AZ3" s="18" t="s">
        <v>46</v>
      </c>
      <c r="BA3" t="s" vm="2">
        <v>259</v>
      </c>
      <c r="BR3" s="18" t="s">
        <v>46</v>
      </c>
      <c r="BS3" t="s" vm="2">
        <v>259</v>
      </c>
      <c r="CI3" s="18" t="s">
        <v>46</v>
      </c>
      <c r="CJ3" t="s" vm="2">
        <v>259</v>
      </c>
    </row>
    <row r="4" spans="2:90" x14ac:dyDescent="0.25">
      <c r="O4" s="21" t="s">
        <v>50</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43</v>
      </c>
      <c r="C5" t="s">
        <v>71</v>
      </c>
      <c r="G5" s="18" t="s">
        <v>71</v>
      </c>
      <c r="H5" s="18" t="s">
        <v>48</v>
      </c>
      <c r="O5" s="20" t="s">
        <v>51</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71</v>
      </c>
      <c r="Z5" s="18" t="s">
        <v>48</v>
      </c>
      <c r="AO5" s="18" t="s">
        <v>43</v>
      </c>
      <c r="AP5" t="s">
        <v>71</v>
      </c>
      <c r="AU5" s="18" t="s">
        <v>43</v>
      </c>
      <c r="AV5" t="s">
        <v>202</v>
      </c>
      <c r="AZ5" s="18" t="s">
        <v>202</v>
      </c>
      <c r="BA5" s="18" t="s">
        <v>48</v>
      </c>
      <c r="BI5" t="s">
        <v>47</v>
      </c>
      <c r="BJ5" t="s">
        <v>2</v>
      </c>
      <c r="BK5" t="s">
        <v>64</v>
      </c>
      <c r="BL5" t="s">
        <v>3</v>
      </c>
      <c r="BM5" t="s">
        <v>267</v>
      </c>
      <c r="BN5" t="s">
        <v>302</v>
      </c>
      <c r="BO5" t="s">
        <v>295</v>
      </c>
      <c r="BR5" s="18" t="s">
        <v>202</v>
      </c>
      <c r="BS5" s="18" t="s">
        <v>48</v>
      </c>
      <c r="CI5" s="18" t="s">
        <v>43</v>
      </c>
      <c r="CJ5" t="s">
        <v>202</v>
      </c>
    </row>
    <row r="6" spans="2:90" x14ac:dyDescent="0.25">
      <c r="B6" s="19" t="s">
        <v>44</v>
      </c>
      <c r="C6" s="2">
        <v>3455</v>
      </c>
      <c r="D6" s="20"/>
      <c r="E6" s="20">
        <f>C6/4</f>
        <v>863.75</v>
      </c>
      <c r="F6" s="20"/>
      <c r="G6" s="18" t="s">
        <v>43</v>
      </c>
      <c r="H6" t="s">
        <v>2</v>
      </c>
      <c r="I6" t="s">
        <v>263</v>
      </c>
      <c r="J6" t="s">
        <v>49</v>
      </c>
      <c r="K6" t="s">
        <v>264</v>
      </c>
      <c r="L6" t="s">
        <v>265</v>
      </c>
      <c r="M6" t="s">
        <v>45</v>
      </c>
      <c r="N6" s="25"/>
      <c r="O6" s="20" t="s">
        <v>52</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43</v>
      </c>
      <c r="Z6" t="s">
        <v>50</v>
      </c>
      <c r="AA6" t="s">
        <v>59</v>
      </c>
      <c r="AB6" t="s">
        <v>60</v>
      </c>
      <c r="AC6" t="s">
        <v>51</v>
      </c>
      <c r="AD6" t="s">
        <v>52</v>
      </c>
      <c r="AE6" t="s">
        <v>53</v>
      </c>
      <c r="AF6" t="s">
        <v>54</v>
      </c>
      <c r="AG6" t="s">
        <v>55</v>
      </c>
      <c r="AH6" t="s">
        <v>56</v>
      </c>
      <c r="AI6" t="s">
        <v>57</v>
      </c>
      <c r="AJ6" t="s">
        <v>58</v>
      </c>
      <c r="AO6" s="19" t="s">
        <v>268</v>
      </c>
      <c r="AP6" s="2">
        <v>554</v>
      </c>
      <c r="AR6">
        <f>MAX(AP6:AP1048576)</f>
        <v>817</v>
      </c>
      <c r="AT6" s="26"/>
      <c r="AU6" s="19" t="s">
        <v>44</v>
      </c>
      <c r="AV6" s="2">
        <v>947</v>
      </c>
      <c r="AW6" s="26">
        <f>AV6/4</f>
        <v>236.75</v>
      </c>
      <c r="AX6" s="26"/>
      <c r="AY6" s="25"/>
      <c r="AZ6" s="18" t="s">
        <v>43</v>
      </c>
      <c r="BA6" t="s">
        <v>2</v>
      </c>
      <c r="BB6" t="s">
        <v>263</v>
      </c>
      <c r="BC6" t="s">
        <v>49</v>
      </c>
      <c r="BD6" t="s">
        <v>264</v>
      </c>
      <c r="BE6" t="s">
        <v>265</v>
      </c>
      <c r="BF6" t="s">
        <v>45</v>
      </c>
      <c r="BG6" s="25"/>
      <c r="BH6" s="21" t="s">
        <v>50</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43</v>
      </c>
      <c r="BS6" t="s">
        <v>50</v>
      </c>
      <c r="BT6" t="s">
        <v>59</v>
      </c>
      <c r="BU6" t="s">
        <v>60</v>
      </c>
      <c r="BV6" t="s">
        <v>51</v>
      </c>
      <c r="BW6" t="s">
        <v>52</v>
      </c>
      <c r="BX6" t="s">
        <v>53</v>
      </c>
      <c r="BY6" t="s">
        <v>54</v>
      </c>
      <c r="BZ6" t="s">
        <v>55</v>
      </c>
      <c r="CA6" t="s">
        <v>56</v>
      </c>
      <c r="CB6" t="s">
        <v>57</v>
      </c>
      <c r="CC6" t="s">
        <v>58</v>
      </c>
      <c r="CI6" s="19" t="s">
        <v>268</v>
      </c>
      <c r="CJ6" s="2">
        <v>135</v>
      </c>
      <c r="CL6">
        <f>MAX(CJ6:CJ1048576)</f>
        <v>178</v>
      </c>
    </row>
    <row r="7" spans="2:90" x14ac:dyDescent="0.25">
      <c r="B7" s="19" t="s">
        <v>280</v>
      </c>
      <c r="C7" s="2">
        <v>2610</v>
      </c>
      <c r="D7" s="20"/>
      <c r="E7" s="20">
        <f>C7/7</f>
        <v>372.85714285714283</v>
      </c>
      <c r="F7" s="20"/>
      <c r="G7" s="19" t="s">
        <v>50</v>
      </c>
      <c r="H7" s="2">
        <v>313</v>
      </c>
      <c r="I7" s="2">
        <v>1420</v>
      </c>
      <c r="J7" s="2">
        <v>1360</v>
      </c>
      <c r="K7" s="2">
        <v>211</v>
      </c>
      <c r="L7" s="2">
        <v>151</v>
      </c>
      <c r="M7" s="2">
        <v>3455</v>
      </c>
      <c r="N7" s="25"/>
      <c r="O7" s="20" t="s">
        <v>53</v>
      </c>
      <c r="P7" s="25">
        <f t="shared" si="0"/>
        <v>504.28571428571428</v>
      </c>
      <c r="Q7" s="25">
        <f t="shared" si="1"/>
        <v>81.428571428571431</v>
      </c>
      <c r="R7" s="25">
        <f t="shared" si="2"/>
        <v>126.42857142857143</v>
      </c>
      <c r="S7" s="25">
        <f t="shared" si="3"/>
        <v>223.71428571428572</v>
      </c>
      <c r="T7" s="25">
        <f t="shared" si="4"/>
        <v>3.2857142857142856</v>
      </c>
      <c r="U7" s="25">
        <f t="shared" si="5"/>
        <v>69.428571428571431</v>
      </c>
      <c r="V7" s="26">
        <f t="shared" si="6"/>
        <v>72.714285714285722</v>
      </c>
      <c r="W7" s="25"/>
      <c r="X7" s="25"/>
      <c r="Y7" s="19" t="s">
        <v>72</v>
      </c>
      <c r="Z7" s="2">
        <v>241</v>
      </c>
      <c r="AA7" s="2">
        <v>0</v>
      </c>
      <c r="AB7" s="2">
        <v>0</v>
      </c>
      <c r="AC7" s="2">
        <v>416</v>
      </c>
      <c r="AD7" s="2">
        <v>36</v>
      </c>
      <c r="AE7" s="2">
        <v>12</v>
      </c>
      <c r="AF7" s="2">
        <v>16</v>
      </c>
      <c r="AG7" s="2">
        <v>18</v>
      </c>
      <c r="AH7" s="2">
        <v>0</v>
      </c>
      <c r="AI7" s="2">
        <v>0</v>
      </c>
      <c r="AJ7" s="2">
        <v>0</v>
      </c>
      <c r="AO7" s="19" t="s">
        <v>269</v>
      </c>
      <c r="AP7" s="2">
        <v>542</v>
      </c>
      <c r="AR7">
        <f>MATCH(AR6,AP6:AP1048576,0)</f>
        <v>62</v>
      </c>
      <c r="AT7" s="26"/>
      <c r="AU7" s="19" t="s">
        <v>280</v>
      </c>
      <c r="AV7" s="2">
        <v>748</v>
      </c>
      <c r="AW7" s="26">
        <f>AV7/7</f>
        <v>106.85714285714286</v>
      </c>
      <c r="AX7" s="26"/>
      <c r="AY7" s="25"/>
      <c r="AZ7" s="19" t="s">
        <v>50</v>
      </c>
      <c r="BA7" s="2">
        <v>106</v>
      </c>
      <c r="BB7" s="2">
        <v>372</v>
      </c>
      <c r="BC7" s="2">
        <v>370</v>
      </c>
      <c r="BD7" s="2">
        <v>75</v>
      </c>
      <c r="BE7" s="2">
        <v>24</v>
      </c>
      <c r="BF7" s="2">
        <v>947</v>
      </c>
      <c r="BG7" s="25"/>
      <c r="BH7" s="20" t="s">
        <v>51</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72</v>
      </c>
      <c r="BS7" s="2">
        <v>30</v>
      </c>
      <c r="BT7" s="2">
        <v>0</v>
      </c>
      <c r="BU7" s="2">
        <v>0</v>
      </c>
      <c r="BV7" s="2">
        <v>69</v>
      </c>
      <c r="BW7" s="2">
        <v>10</v>
      </c>
      <c r="BX7" s="2">
        <v>0</v>
      </c>
      <c r="BY7" s="2">
        <v>2</v>
      </c>
      <c r="BZ7" s="2">
        <v>2</v>
      </c>
      <c r="CA7" s="2">
        <v>0</v>
      </c>
      <c r="CB7" s="2">
        <v>0</v>
      </c>
      <c r="CC7" s="2">
        <v>0</v>
      </c>
      <c r="CG7" s="2"/>
      <c r="CI7" s="19" t="s">
        <v>269</v>
      </c>
      <c r="CJ7" s="2">
        <v>112</v>
      </c>
      <c r="CL7">
        <f>MATCH(CL6,CJ6:CJ1048576,0)</f>
        <v>19</v>
      </c>
    </row>
    <row r="8" spans="2:90" x14ac:dyDescent="0.25">
      <c r="B8" s="19" t="s">
        <v>281</v>
      </c>
      <c r="C8" s="2">
        <v>3576</v>
      </c>
      <c r="D8" s="20"/>
      <c r="E8" s="20">
        <f>C8/7</f>
        <v>510.85714285714283</v>
      </c>
      <c r="F8" s="20"/>
      <c r="G8" s="19" t="s">
        <v>59</v>
      </c>
      <c r="H8" s="2">
        <v>140</v>
      </c>
      <c r="I8" s="2">
        <v>1028</v>
      </c>
      <c r="J8" s="2">
        <v>1946</v>
      </c>
      <c r="K8" s="2">
        <v>1342</v>
      </c>
      <c r="L8" s="2">
        <v>114</v>
      </c>
      <c r="M8" s="2">
        <v>4570</v>
      </c>
      <c r="N8" s="25"/>
      <c r="O8" s="20" t="s">
        <v>54</v>
      </c>
      <c r="P8" s="25">
        <f t="shared" si="0"/>
        <v>397.85714285714283</v>
      </c>
      <c r="Q8" s="25">
        <f t="shared" si="1"/>
        <v>63.857142857142854</v>
      </c>
      <c r="R8" s="25">
        <f t="shared" si="2"/>
        <v>86.428571428571431</v>
      </c>
      <c r="S8" s="25">
        <f t="shared" si="3"/>
        <v>199.28571428571428</v>
      </c>
      <c r="T8" s="25">
        <f t="shared" si="4"/>
        <v>14.285714285714286</v>
      </c>
      <c r="U8" s="25">
        <f t="shared" si="5"/>
        <v>34</v>
      </c>
      <c r="V8" s="26">
        <f t="shared" si="6"/>
        <v>48.285714285714285</v>
      </c>
      <c r="W8" s="25"/>
      <c r="X8" s="25"/>
      <c r="Y8" s="19" t="s">
        <v>73</v>
      </c>
      <c r="Z8" s="2">
        <v>72</v>
      </c>
      <c r="AA8" s="2">
        <v>0</v>
      </c>
      <c r="AB8" s="2">
        <v>0</v>
      </c>
      <c r="AC8" s="2">
        <v>8</v>
      </c>
      <c r="AD8" s="2">
        <v>0</v>
      </c>
      <c r="AE8" s="2">
        <v>0</v>
      </c>
      <c r="AF8" s="2">
        <v>0</v>
      </c>
      <c r="AG8" s="2">
        <v>0</v>
      </c>
      <c r="AH8" s="2">
        <v>0</v>
      </c>
      <c r="AI8" s="2">
        <v>0</v>
      </c>
      <c r="AJ8" s="2">
        <v>0</v>
      </c>
      <c r="AO8" s="19" t="s">
        <v>270</v>
      </c>
      <c r="AP8" s="2">
        <v>495</v>
      </c>
      <c r="AR8" t="str">
        <f>INDEX(AO6:AO1048576,AR7,0)</f>
        <v>02/02/19</v>
      </c>
      <c r="AT8" s="26"/>
      <c r="AU8" s="19" t="s">
        <v>281</v>
      </c>
      <c r="AV8" s="2">
        <v>952</v>
      </c>
      <c r="AW8" s="26">
        <f>AV8/7</f>
        <v>136</v>
      </c>
      <c r="AX8" s="26"/>
      <c r="AY8" s="25"/>
      <c r="AZ8" s="19" t="s">
        <v>59</v>
      </c>
      <c r="BA8" s="2">
        <v>41</v>
      </c>
      <c r="BB8" s="2">
        <v>233</v>
      </c>
      <c r="BC8" s="2">
        <v>532</v>
      </c>
      <c r="BD8" s="2">
        <v>270</v>
      </c>
      <c r="BE8" s="2">
        <v>12</v>
      </c>
      <c r="BF8" s="2">
        <v>1088</v>
      </c>
      <c r="BG8" s="25"/>
      <c r="BH8" s="20" t="s">
        <v>52</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73</v>
      </c>
      <c r="BS8" s="2">
        <v>0</v>
      </c>
      <c r="BT8" s="2">
        <v>0</v>
      </c>
      <c r="BU8" s="2">
        <v>0</v>
      </c>
      <c r="BV8" s="2">
        <v>1</v>
      </c>
      <c r="BW8" s="2">
        <v>0</v>
      </c>
      <c r="BX8" s="2">
        <v>0</v>
      </c>
      <c r="BY8" s="2">
        <v>0</v>
      </c>
      <c r="BZ8" s="2">
        <v>0</v>
      </c>
      <c r="CA8" s="2">
        <v>0</v>
      </c>
      <c r="CB8" s="2">
        <v>0</v>
      </c>
      <c r="CC8" s="2">
        <v>0</v>
      </c>
      <c r="CG8" s="2"/>
      <c r="CI8" s="19" t="s">
        <v>270</v>
      </c>
      <c r="CJ8" s="2">
        <v>124</v>
      </c>
      <c r="CL8" t="str">
        <f>INDEX(CI6:CI1048576,CL7,0)</f>
        <v>21/12/18</v>
      </c>
    </row>
    <row r="9" spans="2:90" x14ac:dyDescent="0.25">
      <c r="B9" s="19" t="s">
        <v>282</v>
      </c>
      <c r="C9" s="2">
        <v>3530</v>
      </c>
      <c r="D9" s="20"/>
      <c r="E9" s="20">
        <f t="shared" ref="E9:E20" si="14">C9/7</f>
        <v>504.28571428571428</v>
      </c>
      <c r="F9" s="20"/>
      <c r="G9" s="19" t="s">
        <v>60</v>
      </c>
      <c r="H9" s="2">
        <v>637</v>
      </c>
      <c r="I9" s="2">
        <v>1389</v>
      </c>
      <c r="J9" s="2">
        <v>1312</v>
      </c>
      <c r="K9" s="2">
        <v>983</v>
      </c>
      <c r="L9" s="2">
        <v>78</v>
      </c>
      <c r="M9" s="2">
        <v>4399</v>
      </c>
      <c r="N9" s="25"/>
      <c r="O9" s="20" t="s">
        <v>55</v>
      </c>
      <c r="P9" s="25">
        <f t="shared" si="0"/>
        <v>616.85714285714289</v>
      </c>
      <c r="Q9" s="25">
        <f>VLOOKUP($O9,$G$7:$M$1048576,2,FALSE)/7</f>
        <v>115.71428571428571</v>
      </c>
      <c r="R9" s="25">
        <f t="shared" si="2"/>
        <v>139.14285714285714</v>
      </c>
      <c r="S9" s="25">
        <f t="shared" si="3"/>
        <v>274.14285714285717</v>
      </c>
      <c r="T9" s="25">
        <f t="shared" si="4"/>
        <v>49.714285714285715</v>
      </c>
      <c r="U9" s="25">
        <f t="shared" si="5"/>
        <v>38.142857142857146</v>
      </c>
      <c r="V9" s="26">
        <f t="shared" si="6"/>
        <v>87.857142857142861</v>
      </c>
      <c r="W9" s="25"/>
      <c r="X9" s="25"/>
      <c r="Y9" s="19" t="s">
        <v>74</v>
      </c>
      <c r="Z9" s="2">
        <v>0</v>
      </c>
      <c r="AA9" s="2">
        <v>0</v>
      </c>
      <c r="AB9" s="2">
        <v>0</v>
      </c>
      <c r="AC9" s="2">
        <v>0</v>
      </c>
      <c r="AD9" s="2">
        <v>0</v>
      </c>
      <c r="AE9" s="2">
        <v>0</v>
      </c>
      <c r="AF9" s="2">
        <v>0</v>
      </c>
      <c r="AG9" s="2">
        <v>0</v>
      </c>
      <c r="AH9" s="2">
        <v>0</v>
      </c>
      <c r="AI9" s="2">
        <v>0</v>
      </c>
      <c r="AJ9" s="2">
        <v>0</v>
      </c>
      <c r="AO9" s="19" t="s">
        <v>271</v>
      </c>
      <c r="AP9" s="2">
        <v>462</v>
      </c>
      <c r="AT9" s="26"/>
      <c r="AU9" s="19" t="s">
        <v>282</v>
      </c>
      <c r="AV9" s="2">
        <v>789</v>
      </c>
      <c r="AW9" s="26">
        <f t="shared" ref="AW9:AW19" si="15">AV9/7</f>
        <v>112.71428571428571</v>
      </c>
      <c r="AX9" s="26"/>
      <c r="AY9" s="25"/>
      <c r="AZ9" s="19" t="s">
        <v>60</v>
      </c>
      <c r="BA9" s="2">
        <v>176</v>
      </c>
      <c r="BB9" s="2">
        <v>278</v>
      </c>
      <c r="BC9" s="2">
        <v>335</v>
      </c>
      <c r="BD9" s="2">
        <v>154</v>
      </c>
      <c r="BE9" s="2">
        <v>17</v>
      </c>
      <c r="BF9" s="2">
        <v>960</v>
      </c>
      <c r="BG9" s="25"/>
      <c r="BH9" s="20" t="s">
        <v>53</v>
      </c>
      <c r="BI9" s="25">
        <f t="shared" si="7"/>
        <v>112.71428571428571</v>
      </c>
      <c r="BJ9" s="25">
        <f t="shared" si="8"/>
        <v>24.857142857142858</v>
      </c>
      <c r="BK9" s="25">
        <f t="shared" si="9"/>
        <v>28.857142857142858</v>
      </c>
      <c r="BL9" s="25">
        <f t="shared" si="10"/>
        <v>40.714285714285715</v>
      </c>
      <c r="BM9" s="25">
        <f t="shared" si="11"/>
        <v>0.7142857142857143</v>
      </c>
      <c r="BN9" s="25">
        <f t="shared" si="12"/>
        <v>17.571428571428573</v>
      </c>
      <c r="BO9" s="25">
        <f t="shared" si="13"/>
        <v>18.285714285714288</v>
      </c>
      <c r="BP9" s="25"/>
      <c r="BQ9" s="2"/>
      <c r="BR9" s="19" t="s">
        <v>74</v>
      </c>
      <c r="BS9" s="2">
        <v>0</v>
      </c>
      <c r="BT9" s="2">
        <v>0</v>
      </c>
      <c r="BU9" s="2">
        <v>0</v>
      </c>
      <c r="BV9" s="2">
        <v>0</v>
      </c>
      <c r="BW9" s="2">
        <v>0</v>
      </c>
      <c r="BX9" s="2">
        <v>0</v>
      </c>
      <c r="BY9" s="2">
        <v>0</v>
      </c>
      <c r="BZ9" s="2">
        <v>0</v>
      </c>
      <c r="CA9" s="2">
        <v>0</v>
      </c>
      <c r="CB9" s="2">
        <v>0</v>
      </c>
      <c r="CC9" s="2">
        <v>0</v>
      </c>
      <c r="CG9" s="2"/>
      <c r="CI9" s="19" t="s">
        <v>271</v>
      </c>
      <c r="CJ9" s="2">
        <v>133</v>
      </c>
    </row>
    <row r="10" spans="2:90" x14ac:dyDescent="0.25">
      <c r="B10" s="19" t="s">
        <v>283</v>
      </c>
      <c r="C10" s="2">
        <v>2785</v>
      </c>
      <c r="D10" s="20"/>
      <c r="E10" s="20">
        <f t="shared" si="14"/>
        <v>397.85714285714283</v>
      </c>
      <c r="F10" s="20"/>
      <c r="G10" s="19" t="s">
        <v>51</v>
      </c>
      <c r="H10" s="2">
        <v>323</v>
      </c>
      <c r="I10" s="2">
        <v>498</v>
      </c>
      <c r="J10" s="2">
        <v>1339</v>
      </c>
      <c r="K10" s="2">
        <v>153</v>
      </c>
      <c r="L10" s="2">
        <v>297</v>
      </c>
      <c r="M10" s="2">
        <v>2610</v>
      </c>
      <c r="N10" s="25"/>
      <c r="O10" s="20" t="s">
        <v>56</v>
      </c>
      <c r="P10" s="25">
        <f t="shared" si="0"/>
        <v>566.71428571428567</v>
      </c>
      <c r="Q10" s="25">
        <f t="shared" si="1"/>
        <v>77.714285714285708</v>
      </c>
      <c r="R10" s="25">
        <f t="shared" si="2"/>
        <v>159</v>
      </c>
      <c r="S10" s="25">
        <f t="shared" si="3"/>
        <v>166.57142857142858</v>
      </c>
      <c r="T10" s="25">
        <f t="shared" si="4"/>
        <v>95.714285714285708</v>
      </c>
      <c r="U10" s="25">
        <f>VLOOKUP($O10,$G$7:$M$1048576,6,FALSE)/7</f>
        <v>67.714285714285708</v>
      </c>
      <c r="V10" s="26">
        <f>T10+U10</f>
        <v>163.42857142857142</v>
      </c>
      <c r="W10" s="25"/>
      <c r="X10" s="25"/>
      <c r="Y10" s="19" t="s">
        <v>75</v>
      </c>
      <c r="Z10" s="2">
        <v>0</v>
      </c>
      <c r="AA10" s="2">
        <v>159</v>
      </c>
      <c r="AB10" s="2">
        <v>154</v>
      </c>
      <c r="AC10" s="2">
        <v>0</v>
      </c>
      <c r="AD10" s="2">
        <v>99</v>
      </c>
      <c r="AE10" s="2">
        <v>6</v>
      </c>
      <c r="AF10" s="2">
        <v>30</v>
      </c>
      <c r="AG10" s="2">
        <v>30</v>
      </c>
      <c r="AH10" s="2">
        <v>0</v>
      </c>
      <c r="AI10" s="2">
        <v>0</v>
      </c>
      <c r="AJ10" s="2">
        <v>0</v>
      </c>
      <c r="AO10" s="19" t="s">
        <v>272</v>
      </c>
      <c r="AP10" s="2">
        <v>443</v>
      </c>
      <c r="AT10" s="26"/>
      <c r="AU10" s="19" t="s">
        <v>283</v>
      </c>
      <c r="AV10" s="2">
        <v>472</v>
      </c>
      <c r="AW10" s="26">
        <f t="shared" si="15"/>
        <v>67.428571428571431</v>
      </c>
      <c r="AX10" s="26"/>
      <c r="AY10" s="25"/>
      <c r="AZ10" s="19" t="s">
        <v>51</v>
      </c>
      <c r="BA10" s="2">
        <v>124</v>
      </c>
      <c r="BB10" s="2">
        <v>150</v>
      </c>
      <c r="BC10" s="2">
        <v>359</v>
      </c>
      <c r="BD10" s="2">
        <v>73</v>
      </c>
      <c r="BE10" s="2">
        <v>42</v>
      </c>
      <c r="BF10" s="2">
        <v>748</v>
      </c>
      <c r="BG10" s="25"/>
      <c r="BH10" s="20" t="s">
        <v>54</v>
      </c>
      <c r="BI10" s="25">
        <f t="shared" si="7"/>
        <v>67.428571428571431</v>
      </c>
      <c r="BJ10" s="25">
        <f t="shared" si="8"/>
        <v>12</v>
      </c>
      <c r="BK10" s="25">
        <f t="shared" si="9"/>
        <v>9.8571428571428577</v>
      </c>
      <c r="BL10" s="25">
        <f t="shared" si="10"/>
        <v>35</v>
      </c>
      <c r="BM10" s="25">
        <f t="shared" si="11"/>
        <v>1.1428571428571428</v>
      </c>
      <c r="BN10" s="25">
        <f t="shared" si="12"/>
        <v>9.4285714285714288</v>
      </c>
      <c r="BO10" s="25">
        <f t="shared" si="13"/>
        <v>10.571428571428571</v>
      </c>
      <c r="BP10" s="25"/>
      <c r="BQ10" s="2"/>
      <c r="BR10" s="19" t="s">
        <v>75</v>
      </c>
      <c r="BS10" s="2">
        <v>0</v>
      </c>
      <c r="BT10" s="2">
        <v>6</v>
      </c>
      <c r="BU10" s="2">
        <v>19</v>
      </c>
      <c r="BV10" s="2">
        <v>0</v>
      </c>
      <c r="BW10" s="2">
        <v>13</v>
      </c>
      <c r="BX10" s="2">
        <v>0</v>
      </c>
      <c r="BY10" s="2">
        <v>0</v>
      </c>
      <c r="BZ10" s="2">
        <v>2</v>
      </c>
      <c r="CA10" s="2">
        <v>0</v>
      </c>
      <c r="CB10" s="2">
        <v>0</v>
      </c>
      <c r="CC10" s="2">
        <v>0</v>
      </c>
      <c r="CG10" s="2"/>
      <c r="CI10" s="19" t="s">
        <v>272</v>
      </c>
      <c r="CJ10" s="2">
        <v>136</v>
      </c>
    </row>
    <row r="11" spans="2:90" x14ac:dyDescent="0.25">
      <c r="B11" s="19" t="s">
        <v>284</v>
      </c>
      <c r="C11" s="2">
        <v>4318</v>
      </c>
      <c r="D11" s="20"/>
      <c r="E11" s="20">
        <f t="shared" si="14"/>
        <v>616.85714285714289</v>
      </c>
      <c r="F11" s="20"/>
      <c r="G11" s="19" t="s">
        <v>52</v>
      </c>
      <c r="H11" s="2">
        <v>587</v>
      </c>
      <c r="I11" s="2">
        <v>1005</v>
      </c>
      <c r="J11" s="2">
        <v>1671</v>
      </c>
      <c r="K11" s="2">
        <v>152</v>
      </c>
      <c r="L11" s="2">
        <v>161</v>
      </c>
      <c r="M11" s="2">
        <v>3576</v>
      </c>
      <c r="N11" s="25"/>
      <c r="O11" s="20" t="s">
        <v>57</v>
      </c>
      <c r="P11" s="25">
        <f t="shared" si="0"/>
        <v>530</v>
      </c>
      <c r="Q11" s="25">
        <f t="shared" si="1"/>
        <v>79.857142857142861</v>
      </c>
      <c r="R11" s="25">
        <f t="shared" si="2"/>
        <v>111.85714285714286</v>
      </c>
      <c r="S11" s="25">
        <f t="shared" si="3"/>
        <v>119.14285714285714</v>
      </c>
      <c r="T11" s="25">
        <f>VLOOKUP($O11,$G$7:$M$1048576,5,FALSE)/7</f>
        <v>120.42857142857143</v>
      </c>
      <c r="U11" s="25">
        <f t="shared" si="5"/>
        <v>98.714285714285708</v>
      </c>
      <c r="V11" s="26">
        <f t="shared" si="6"/>
        <v>219.14285714285714</v>
      </c>
      <c r="W11" s="25"/>
      <c r="X11" s="25"/>
      <c r="Y11" s="19" t="s">
        <v>76</v>
      </c>
      <c r="Z11" s="2">
        <v>0</v>
      </c>
      <c r="AA11" s="2">
        <v>0</v>
      </c>
      <c r="AB11" s="2">
        <v>0</v>
      </c>
      <c r="AC11" s="2">
        <v>0</v>
      </c>
      <c r="AD11" s="2">
        <v>0</v>
      </c>
      <c r="AE11" s="2">
        <v>6</v>
      </c>
      <c r="AF11" s="2">
        <v>0</v>
      </c>
      <c r="AG11" s="2">
        <v>0</v>
      </c>
      <c r="AH11" s="2">
        <v>0</v>
      </c>
      <c r="AI11" s="2">
        <v>0</v>
      </c>
      <c r="AJ11" s="2">
        <v>0</v>
      </c>
      <c r="AO11" s="19" t="s">
        <v>273</v>
      </c>
      <c r="AP11" s="2">
        <v>484</v>
      </c>
      <c r="AT11" s="26"/>
      <c r="AU11" s="19" t="s">
        <v>284</v>
      </c>
      <c r="AV11" s="2">
        <v>915</v>
      </c>
      <c r="AW11" s="26">
        <f t="shared" si="15"/>
        <v>130.71428571428572</v>
      </c>
      <c r="AX11" s="26"/>
      <c r="AY11" s="25"/>
      <c r="AZ11" s="19" t="s">
        <v>52</v>
      </c>
      <c r="BA11" s="2">
        <v>201</v>
      </c>
      <c r="BB11" s="2">
        <v>191</v>
      </c>
      <c r="BC11" s="2">
        <v>488</v>
      </c>
      <c r="BD11" s="2">
        <v>48</v>
      </c>
      <c r="BE11" s="2">
        <v>24</v>
      </c>
      <c r="BF11" s="2">
        <v>952</v>
      </c>
      <c r="BG11" s="25"/>
      <c r="BH11" s="20" t="s">
        <v>55</v>
      </c>
      <c r="BI11" s="25">
        <f t="shared" si="7"/>
        <v>130.71428571428572</v>
      </c>
      <c r="BJ11" s="25">
        <f t="shared" si="8"/>
        <v>28.571428571428573</v>
      </c>
      <c r="BK11" s="25">
        <f t="shared" si="9"/>
        <v>30.428571428571427</v>
      </c>
      <c r="BL11" s="25">
        <f t="shared" si="10"/>
        <v>58.857142857142854</v>
      </c>
      <c r="BM11" s="25">
        <f t="shared" si="11"/>
        <v>7</v>
      </c>
      <c r="BN11" s="25">
        <f t="shared" si="12"/>
        <v>5.8571428571428568</v>
      </c>
      <c r="BO11" s="25">
        <f t="shared" si="13"/>
        <v>12.857142857142858</v>
      </c>
      <c r="BP11" s="25"/>
      <c r="BQ11" s="2"/>
      <c r="BR11" s="19" t="s">
        <v>76</v>
      </c>
      <c r="BS11" s="2">
        <v>0</v>
      </c>
      <c r="BT11" s="2">
        <v>0</v>
      </c>
      <c r="BU11" s="2">
        <v>0</v>
      </c>
      <c r="BV11" s="2">
        <v>0</v>
      </c>
      <c r="BW11" s="2">
        <v>0</v>
      </c>
      <c r="BX11" s="2">
        <v>4</v>
      </c>
      <c r="BY11" s="2">
        <v>0</v>
      </c>
      <c r="BZ11" s="2">
        <v>0</v>
      </c>
      <c r="CA11" s="2">
        <v>0</v>
      </c>
      <c r="CB11" s="2">
        <v>0</v>
      </c>
      <c r="CC11" s="2">
        <v>0</v>
      </c>
      <c r="CG11" s="2"/>
      <c r="CI11" s="19" t="s">
        <v>273</v>
      </c>
      <c r="CJ11" s="2">
        <v>147</v>
      </c>
    </row>
    <row r="12" spans="2:90" x14ac:dyDescent="0.25">
      <c r="B12" s="19" t="s">
        <v>285</v>
      </c>
      <c r="C12" s="2">
        <v>3967</v>
      </c>
      <c r="D12" s="20"/>
      <c r="E12" s="20">
        <f t="shared" si="14"/>
        <v>566.71428571428567</v>
      </c>
      <c r="F12" s="20"/>
      <c r="G12" s="19" t="s">
        <v>53</v>
      </c>
      <c r="H12" s="2">
        <v>570</v>
      </c>
      <c r="I12" s="2">
        <v>885</v>
      </c>
      <c r="J12" s="2">
        <v>1566</v>
      </c>
      <c r="K12" s="2">
        <v>23</v>
      </c>
      <c r="L12" s="2">
        <v>486</v>
      </c>
      <c r="M12" s="2">
        <v>3530</v>
      </c>
      <c r="N12" s="25"/>
      <c r="O12" s="20" t="s">
        <v>58</v>
      </c>
      <c r="P12" s="25">
        <f t="shared" si="0"/>
        <v>708.85714285714289</v>
      </c>
      <c r="Q12" s="25">
        <f t="shared" si="1"/>
        <v>86.428571428571431</v>
      </c>
      <c r="R12" s="25">
        <f t="shared" si="2"/>
        <v>113.85714285714286</v>
      </c>
      <c r="S12" s="25">
        <f>VLOOKUP($O12,$G$7:$M$1048576,4,FALSE)/7</f>
        <v>304.85714285714283</v>
      </c>
      <c r="T12" s="25">
        <f t="shared" si="4"/>
        <v>128.14285714285714</v>
      </c>
      <c r="U12" s="25">
        <f t="shared" si="5"/>
        <v>75.571428571428569</v>
      </c>
      <c r="V12" s="26">
        <f t="shared" si="6"/>
        <v>203.71428571428572</v>
      </c>
      <c r="W12" s="25"/>
      <c r="X12" s="25"/>
      <c r="Y12" s="19" t="s">
        <v>77</v>
      </c>
      <c r="Z12" s="2">
        <v>0</v>
      </c>
      <c r="AA12" s="2">
        <v>0</v>
      </c>
      <c r="AB12" s="2">
        <v>0</v>
      </c>
      <c r="AC12" s="2">
        <v>0</v>
      </c>
      <c r="AD12" s="2">
        <v>0</v>
      </c>
      <c r="AE12" s="2">
        <v>0</v>
      </c>
      <c r="AF12" s="2">
        <v>0</v>
      </c>
      <c r="AG12" s="2">
        <v>0</v>
      </c>
      <c r="AH12" s="2">
        <v>0</v>
      </c>
      <c r="AI12" s="2">
        <v>0</v>
      </c>
      <c r="AJ12" s="2">
        <v>0</v>
      </c>
      <c r="AO12" s="19" t="s">
        <v>274</v>
      </c>
      <c r="AP12" s="2">
        <v>475</v>
      </c>
      <c r="AT12" s="26"/>
      <c r="AU12" s="19" t="s">
        <v>285</v>
      </c>
      <c r="AV12" s="2">
        <v>872</v>
      </c>
      <c r="AW12" s="26">
        <f t="shared" si="15"/>
        <v>124.57142857142857</v>
      </c>
      <c r="AX12" s="26"/>
      <c r="AY12" s="25"/>
      <c r="AZ12" s="19" t="s">
        <v>53</v>
      </c>
      <c r="BA12" s="2">
        <v>174</v>
      </c>
      <c r="BB12" s="2">
        <v>202</v>
      </c>
      <c r="BC12" s="2">
        <v>285</v>
      </c>
      <c r="BD12" s="2">
        <v>5</v>
      </c>
      <c r="BE12" s="2">
        <v>123</v>
      </c>
      <c r="BF12" s="2">
        <v>789</v>
      </c>
      <c r="BG12" s="25"/>
      <c r="BH12" s="20" t="s">
        <v>56</v>
      </c>
      <c r="BI12" s="25">
        <f t="shared" si="7"/>
        <v>124.57142857142857</v>
      </c>
      <c r="BJ12" s="25">
        <f t="shared" si="8"/>
        <v>22.714285714285715</v>
      </c>
      <c r="BK12" s="25">
        <f t="shared" si="9"/>
        <v>31.428571428571427</v>
      </c>
      <c r="BL12" s="25">
        <f t="shared" si="10"/>
        <v>46.714285714285715</v>
      </c>
      <c r="BM12" s="25">
        <f t="shared" si="11"/>
        <v>13.714285714285714</v>
      </c>
      <c r="BN12" s="25">
        <f t="shared" si="12"/>
        <v>10</v>
      </c>
      <c r="BO12" s="25">
        <f t="shared" si="13"/>
        <v>23.714285714285715</v>
      </c>
      <c r="BP12" s="25"/>
      <c r="BQ12" s="2"/>
      <c r="BR12" s="19" t="s">
        <v>77</v>
      </c>
      <c r="BS12" s="2">
        <v>0</v>
      </c>
      <c r="BT12" s="2">
        <v>0</v>
      </c>
      <c r="BU12" s="2">
        <v>0</v>
      </c>
      <c r="BV12" s="2">
        <v>0</v>
      </c>
      <c r="BW12" s="2">
        <v>0</v>
      </c>
      <c r="BX12" s="2">
        <v>0</v>
      </c>
      <c r="BY12" s="2">
        <v>0</v>
      </c>
      <c r="BZ12" s="2">
        <v>0</v>
      </c>
      <c r="CA12" s="2">
        <v>0</v>
      </c>
      <c r="CB12" s="2">
        <v>0</v>
      </c>
      <c r="CC12" s="2">
        <v>0</v>
      </c>
      <c r="CG12" s="2"/>
      <c r="CI12" s="19" t="s">
        <v>274</v>
      </c>
      <c r="CJ12" s="2">
        <v>160</v>
      </c>
    </row>
    <row r="13" spans="2:90" x14ac:dyDescent="0.25">
      <c r="B13" s="19" t="s">
        <v>286</v>
      </c>
      <c r="C13" s="2">
        <v>3710</v>
      </c>
      <c r="D13" s="20"/>
      <c r="E13" s="20">
        <f t="shared" si="14"/>
        <v>530</v>
      </c>
      <c r="F13" s="20"/>
      <c r="G13" s="19" t="s">
        <v>54</v>
      </c>
      <c r="H13" s="2">
        <v>447</v>
      </c>
      <c r="I13" s="2">
        <v>605</v>
      </c>
      <c r="J13" s="2">
        <v>1395</v>
      </c>
      <c r="K13" s="2">
        <v>100</v>
      </c>
      <c r="L13" s="2">
        <v>238</v>
      </c>
      <c r="M13" s="2">
        <v>2785</v>
      </c>
      <c r="N13" s="25"/>
      <c r="O13" s="20" t="s">
        <v>59</v>
      </c>
      <c r="P13" s="25">
        <f t="shared" si="0"/>
        <v>652.85714285714289</v>
      </c>
      <c r="Q13" s="25">
        <f t="shared" si="1"/>
        <v>20</v>
      </c>
      <c r="R13" s="25">
        <f t="shared" si="2"/>
        <v>146.85714285714286</v>
      </c>
      <c r="S13" s="25">
        <f t="shared" si="3"/>
        <v>278</v>
      </c>
      <c r="T13" s="25">
        <f t="shared" si="4"/>
        <v>191.71428571428572</v>
      </c>
      <c r="U13" s="25">
        <f t="shared" si="5"/>
        <v>16.285714285714285</v>
      </c>
      <c r="V13" s="26">
        <f t="shared" si="6"/>
        <v>208</v>
      </c>
      <c r="W13" s="25"/>
      <c r="X13" s="25"/>
      <c r="Y13" s="19" t="s">
        <v>78</v>
      </c>
      <c r="Z13" s="2">
        <v>0</v>
      </c>
      <c r="AA13" s="2">
        <v>0</v>
      </c>
      <c r="AB13" s="2">
        <v>34</v>
      </c>
      <c r="AC13" s="2">
        <v>156</v>
      </c>
      <c r="AD13" s="2">
        <v>462</v>
      </c>
      <c r="AE13" s="2">
        <v>373</v>
      </c>
      <c r="AF13" s="2">
        <v>237</v>
      </c>
      <c r="AG13" s="2">
        <v>180</v>
      </c>
      <c r="AH13" s="2">
        <v>0</v>
      </c>
      <c r="AI13" s="2">
        <v>16</v>
      </c>
      <c r="AJ13" s="2">
        <v>0</v>
      </c>
      <c r="AO13" s="19" t="s">
        <v>330</v>
      </c>
      <c r="AP13" s="2">
        <v>493</v>
      </c>
      <c r="AT13" s="26"/>
      <c r="AU13" s="19" t="s">
        <v>286</v>
      </c>
      <c r="AV13" s="2">
        <v>747</v>
      </c>
      <c r="AW13" s="26">
        <f t="shared" si="15"/>
        <v>106.71428571428571</v>
      </c>
      <c r="AX13" s="26"/>
      <c r="AY13" s="25"/>
      <c r="AZ13" s="19" t="s">
        <v>54</v>
      </c>
      <c r="BA13" s="2">
        <v>84</v>
      </c>
      <c r="BB13" s="2">
        <v>69</v>
      </c>
      <c r="BC13" s="2">
        <v>245</v>
      </c>
      <c r="BD13" s="2">
        <v>8</v>
      </c>
      <c r="BE13" s="2">
        <v>66</v>
      </c>
      <c r="BF13" s="2">
        <v>472</v>
      </c>
      <c r="BG13" s="25"/>
      <c r="BH13" s="20" t="s">
        <v>57</v>
      </c>
      <c r="BI13" s="25">
        <f t="shared" si="7"/>
        <v>106.71428571428571</v>
      </c>
      <c r="BJ13" s="25">
        <f t="shared" si="8"/>
        <v>20.285714285714285</v>
      </c>
      <c r="BK13" s="25">
        <f t="shared" si="9"/>
        <v>19.142857142857142</v>
      </c>
      <c r="BL13" s="25">
        <f t="shared" si="10"/>
        <v>33</v>
      </c>
      <c r="BM13" s="25">
        <f t="shared" si="11"/>
        <v>19.428571428571427</v>
      </c>
      <c r="BN13" s="25">
        <f t="shared" si="12"/>
        <v>14.857142857142858</v>
      </c>
      <c r="BO13" s="25">
        <f t="shared" si="13"/>
        <v>34.285714285714285</v>
      </c>
      <c r="BP13" s="25"/>
      <c r="BQ13" s="2"/>
      <c r="BR13" s="19" t="s">
        <v>78</v>
      </c>
      <c r="BS13" s="2">
        <v>0</v>
      </c>
      <c r="BT13" s="2">
        <v>0</v>
      </c>
      <c r="BU13" s="2">
        <v>14</v>
      </c>
      <c r="BV13" s="2">
        <v>57</v>
      </c>
      <c r="BW13" s="2">
        <v>155</v>
      </c>
      <c r="BX13" s="2">
        <v>137</v>
      </c>
      <c r="BY13" s="2">
        <v>22</v>
      </c>
      <c r="BZ13" s="2">
        <v>27</v>
      </c>
      <c r="CA13" s="2">
        <v>0</v>
      </c>
      <c r="CB13" s="2">
        <v>5</v>
      </c>
      <c r="CC13" s="2">
        <v>0</v>
      </c>
      <c r="CG13" s="2"/>
      <c r="CI13" s="19" t="s">
        <v>330</v>
      </c>
      <c r="CJ13" s="2">
        <v>142</v>
      </c>
    </row>
    <row r="14" spans="2:90" x14ac:dyDescent="0.25">
      <c r="B14" s="19" t="s">
        <v>287</v>
      </c>
      <c r="C14" s="2">
        <v>4962</v>
      </c>
      <c r="D14" s="20"/>
      <c r="E14" s="20">
        <f t="shared" si="14"/>
        <v>708.85714285714289</v>
      </c>
      <c r="F14" s="20"/>
      <c r="G14" s="19" t="s">
        <v>55</v>
      </c>
      <c r="H14" s="2">
        <v>810</v>
      </c>
      <c r="I14" s="2">
        <v>974</v>
      </c>
      <c r="J14" s="2">
        <v>1919</v>
      </c>
      <c r="K14" s="2">
        <v>348</v>
      </c>
      <c r="L14" s="2">
        <v>267</v>
      </c>
      <c r="M14" s="2">
        <v>4318</v>
      </c>
      <c r="N14" s="25"/>
      <c r="O14" s="20" t="s">
        <v>60</v>
      </c>
      <c r="P14" s="25">
        <f t="shared" si="0"/>
        <v>628.42857142857144</v>
      </c>
      <c r="Q14" s="25">
        <f t="shared" si="1"/>
        <v>91</v>
      </c>
      <c r="R14" s="25">
        <f t="shared" si="2"/>
        <v>198.42857142857142</v>
      </c>
      <c r="S14" s="25">
        <f t="shared" si="3"/>
        <v>187.42857142857142</v>
      </c>
      <c r="T14" s="25">
        <f t="shared" si="4"/>
        <v>140.42857142857142</v>
      </c>
      <c r="U14" s="25">
        <f t="shared" si="5"/>
        <v>11.142857142857142</v>
      </c>
      <c r="V14" s="26">
        <f t="shared" si="6"/>
        <v>151.57142857142856</v>
      </c>
      <c r="W14" s="25"/>
      <c r="X14" s="25"/>
      <c r="Y14" s="19" t="s">
        <v>79</v>
      </c>
      <c r="Z14" s="2">
        <v>0</v>
      </c>
      <c r="AA14" s="2">
        <v>0</v>
      </c>
      <c r="AB14" s="2">
        <v>0</v>
      </c>
      <c r="AC14" s="2">
        <v>0</v>
      </c>
      <c r="AD14" s="2">
        <v>84</v>
      </c>
      <c r="AE14" s="2">
        <v>112</v>
      </c>
      <c r="AF14" s="2">
        <v>0</v>
      </c>
      <c r="AG14" s="2">
        <v>15</v>
      </c>
      <c r="AH14" s="2">
        <v>5</v>
      </c>
      <c r="AI14" s="2">
        <v>0</v>
      </c>
      <c r="AJ14" s="2">
        <v>0</v>
      </c>
      <c r="AO14" s="19" t="s">
        <v>331</v>
      </c>
      <c r="AP14" s="2">
        <v>421</v>
      </c>
      <c r="AT14" s="26"/>
      <c r="AU14" s="19" t="s">
        <v>287</v>
      </c>
      <c r="AV14" s="2">
        <v>966</v>
      </c>
      <c r="AW14" s="26">
        <f t="shared" si="15"/>
        <v>138</v>
      </c>
      <c r="AX14" s="26"/>
      <c r="AY14" s="25"/>
      <c r="AZ14" s="19" t="s">
        <v>55</v>
      </c>
      <c r="BA14" s="2">
        <v>200</v>
      </c>
      <c r="BB14" s="2">
        <v>213</v>
      </c>
      <c r="BC14" s="2">
        <v>412</v>
      </c>
      <c r="BD14" s="2">
        <v>49</v>
      </c>
      <c r="BE14" s="2">
        <v>41</v>
      </c>
      <c r="BF14" s="2">
        <v>915</v>
      </c>
      <c r="BG14" s="25"/>
      <c r="BH14" s="20" t="s">
        <v>58</v>
      </c>
      <c r="BI14" s="25">
        <f t="shared" si="7"/>
        <v>138</v>
      </c>
      <c r="BJ14" s="25">
        <f t="shared" si="8"/>
        <v>14.714285714285714</v>
      </c>
      <c r="BK14" s="25">
        <f t="shared" si="9"/>
        <v>26</v>
      </c>
      <c r="BL14" s="25">
        <f t="shared" si="10"/>
        <v>56.285714285714285</v>
      </c>
      <c r="BM14" s="25">
        <f t="shared" si="11"/>
        <v>24.714285714285715</v>
      </c>
      <c r="BN14" s="25">
        <f t="shared" si="12"/>
        <v>16.285714285714285</v>
      </c>
      <c r="BO14" s="25">
        <f t="shared" si="13"/>
        <v>41</v>
      </c>
      <c r="BP14" s="25"/>
      <c r="BQ14" s="2"/>
      <c r="BR14" s="19" t="s">
        <v>79</v>
      </c>
      <c r="BS14" s="2">
        <v>0</v>
      </c>
      <c r="BT14" s="2">
        <v>0</v>
      </c>
      <c r="BU14" s="2">
        <v>0</v>
      </c>
      <c r="BV14" s="2">
        <v>0</v>
      </c>
      <c r="BW14" s="2">
        <v>18</v>
      </c>
      <c r="BX14" s="2">
        <v>53</v>
      </c>
      <c r="BY14" s="2">
        <v>0</v>
      </c>
      <c r="BZ14" s="2">
        <v>15</v>
      </c>
      <c r="CA14" s="2">
        <v>5</v>
      </c>
      <c r="CB14" s="2">
        <v>0</v>
      </c>
      <c r="CC14" s="2">
        <v>0</v>
      </c>
      <c r="CG14" s="2"/>
      <c r="CI14" s="19" t="s">
        <v>331</v>
      </c>
      <c r="CJ14" s="2">
        <v>124</v>
      </c>
    </row>
    <row r="15" spans="2:90" x14ac:dyDescent="0.25">
      <c r="B15" s="19" t="s">
        <v>288</v>
      </c>
      <c r="C15" s="2">
        <v>4570</v>
      </c>
      <c r="D15" s="20"/>
      <c r="E15" s="20">
        <f t="shared" si="14"/>
        <v>652.85714285714289</v>
      </c>
      <c r="F15" s="20"/>
      <c r="G15" s="19" t="s">
        <v>56</v>
      </c>
      <c r="H15" s="2">
        <v>544</v>
      </c>
      <c r="I15" s="2">
        <v>1113</v>
      </c>
      <c r="J15" s="2">
        <v>1166</v>
      </c>
      <c r="K15" s="2">
        <v>670</v>
      </c>
      <c r="L15" s="2">
        <v>474</v>
      </c>
      <c r="M15" s="2">
        <v>3967</v>
      </c>
      <c r="N15" s="25"/>
      <c r="O15" s="20" t="s">
        <v>61</v>
      </c>
      <c r="P15" s="25" t="e">
        <f t="shared" si="0"/>
        <v>#N/A</v>
      </c>
      <c r="Q15" s="25" t="e">
        <f t="shared" si="1"/>
        <v>#N/A</v>
      </c>
      <c r="R15" s="25" t="e">
        <f t="shared" si="2"/>
        <v>#N/A</v>
      </c>
      <c r="S15" s="25" t="e">
        <f t="shared" si="3"/>
        <v>#N/A</v>
      </c>
      <c r="T15" s="25" t="e">
        <f t="shared" si="4"/>
        <v>#N/A</v>
      </c>
      <c r="U15" s="25" t="e">
        <f t="shared" si="5"/>
        <v>#N/A</v>
      </c>
      <c r="V15" s="26" t="e">
        <f t="shared" si="6"/>
        <v>#N/A</v>
      </c>
      <c r="W15" s="25"/>
      <c r="X15" s="25"/>
      <c r="Y15" s="19" t="s">
        <v>80</v>
      </c>
      <c r="Z15" s="2">
        <v>0</v>
      </c>
      <c r="AA15" s="2">
        <v>0</v>
      </c>
      <c r="AB15" s="2">
        <v>0</v>
      </c>
      <c r="AC15" s="2">
        <v>0</v>
      </c>
      <c r="AD15" s="2">
        <v>0</v>
      </c>
      <c r="AE15" s="2">
        <v>0</v>
      </c>
      <c r="AF15" s="2">
        <v>0</v>
      </c>
      <c r="AG15" s="2">
        <v>0</v>
      </c>
      <c r="AH15" s="2">
        <v>0</v>
      </c>
      <c r="AI15" s="2">
        <v>0</v>
      </c>
      <c r="AJ15" s="2">
        <v>0</v>
      </c>
      <c r="AO15" s="19" t="s">
        <v>332</v>
      </c>
      <c r="AP15" s="2">
        <v>338</v>
      </c>
      <c r="AT15" s="26"/>
      <c r="AU15" s="19" t="s">
        <v>288</v>
      </c>
      <c r="AV15" s="2">
        <v>1088</v>
      </c>
      <c r="AW15" s="26">
        <f t="shared" si="15"/>
        <v>155.42857142857142</v>
      </c>
      <c r="AX15" s="26"/>
      <c r="AY15" s="25"/>
      <c r="AZ15" s="19" t="s">
        <v>56</v>
      </c>
      <c r="BA15" s="2">
        <v>159</v>
      </c>
      <c r="BB15" s="2">
        <v>220</v>
      </c>
      <c r="BC15" s="2">
        <v>327</v>
      </c>
      <c r="BD15" s="2">
        <v>96</v>
      </c>
      <c r="BE15" s="2">
        <v>70</v>
      </c>
      <c r="BF15" s="2">
        <v>872</v>
      </c>
      <c r="BG15" s="25"/>
      <c r="BH15" s="20" t="s">
        <v>59</v>
      </c>
      <c r="BI15" s="25">
        <f t="shared" si="7"/>
        <v>155.42857142857142</v>
      </c>
      <c r="BJ15" s="25">
        <f t="shared" si="8"/>
        <v>5.8571428571428568</v>
      </c>
      <c r="BK15" s="25">
        <f t="shared" si="9"/>
        <v>33.285714285714285</v>
      </c>
      <c r="BL15" s="25">
        <f t="shared" si="10"/>
        <v>76</v>
      </c>
      <c r="BM15" s="25">
        <f t="shared" si="11"/>
        <v>38.571428571428569</v>
      </c>
      <c r="BN15" s="25">
        <f t="shared" si="12"/>
        <v>1.7142857142857142</v>
      </c>
      <c r="BO15" s="25">
        <f t="shared" si="13"/>
        <v>40.285714285714285</v>
      </c>
      <c r="BP15" s="25"/>
      <c r="BQ15" s="2"/>
      <c r="BR15" s="19" t="s">
        <v>80</v>
      </c>
      <c r="BS15" s="2">
        <v>0</v>
      </c>
      <c r="BT15" s="2">
        <v>0</v>
      </c>
      <c r="BU15" s="2">
        <v>0</v>
      </c>
      <c r="BV15" s="2">
        <v>0</v>
      </c>
      <c r="BW15" s="2">
        <v>0</v>
      </c>
      <c r="BX15" s="2">
        <v>0</v>
      </c>
      <c r="BY15" s="2">
        <v>0</v>
      </c>
      <c r="BZ15" s="2">
        <v>0</v>
      </c>
      <c r="CA15" s="2">
        <v>0</v>
      </c>
      <c r="CB15" s="2">
        <v>0</v>
      </c>
      <c r="CC15" s="2">
        <v>0</v>
      </c>
      <c r="CG15" s="2"/>
      <c r="CH15" s="2"/>
      <c r="CI15" s="19" t="s">
        <v>332</v>
      </c>
      <c r="CJ15" s="2">
        <v>99</v>
      </c>
    </row>
    <row r="16" spans="2:90" x14ac:dyDescent="0.25">
      <c r="B16" s="19" t="s">
        <v>289</v>
      </c>
      <c r="C16" s="2">
        <v>4399</v>
      </c>
      <c r="D16" s="20"/>
      <c r="E16" s="20">
        <f t="shared" si="14"/>
        <v>628.42857142857144</v>
      </c>
      <c r="F16" s="20"/>
      <c r="G16" s="19" t="s">
        <v>57</v>
      </c>
      <c r="H16" s="2">
        <v>559</v>
      </c>
      <c r="I16" s="2">
        <v>783</v>
      </c>
      <c r="J16" s="2">
        <v>834</v>
      </c>
      <c r="K16" s="2">
        <v>843</v>
      </c>
      <c r="L16" s="2">
        <v>691</v>
      </c>
      <c r="M16" s="2">
        <v>3710</v>
      </c>
      <c r="N16" s="25"/>
      <c r="O16" s="20" t="s">
        <v>62</v>
      </c>
      <c r="P16" s="25" t="e">
        <f t="shared" si="0"/>
        <v>#N/A</v>
      </c>
      <c r="Q16" s="25" t="e">
        <f t="shared" si="1"/>
        <v>#N/A</v>
      </c>
      <c r="R16" s="25" t="e">
        <f t="shared" si="2"/>
        <v>#N/A</v>
      </c>
      <c r="S16" s="25" t="e">
        <f t="shared" si="3"/>
        <v>#N/A</v>
      </c>
      <c r="T16" s="25" t="e">
        <f t="shared" si="4"/>
        <v>#N/A</v>
      </c>
      <c r="U16" s="25" t="e">
        <f t="shared" si="5"/>
        <v>#N/A</v>
      </c>
      <c r="V16" s="26" t="e">
        <f t="shared" si="6"/>
        <v>#N/A</v>
      </c>
      <c r="W16" s="25"/>
      <c r="X16" s="25"/>
      <c r="Y16" s="19" t="s">
        <v>81</v>
      </c>
      <c r="Z16" s="2">
        <v>0</v>
      </c>
      <c r="AA16" s="2">
        <v>0</v>
      </c>
      <c r="AB16" s="2">
        <v>0</v>
      </c>
      <c r="AC16" s="2">
        <v>0</v>
      </c>
      <c r="AD16" s="2">
        <v>0</v>
      </c>
      <c r="AE16" s="2">
        <v>0</v>
      </c>
      <c r="AF16" s="2">
        <v>0</v>
      </c>
      <c r="AG16" s="2">
        <v>0</v>
      </c>
      <c r="AH16" s="2">
        <v>0</v>
      </c>
      <c r="AI16" s="2">
        <v>0</v>
      </c>
      <c r="AJ16" s="2">
        <v>0</v>
      </c>
      <c r="AO16" s="19" t="s">
        <v>333</v>
      </c>
      <c r="AP16" s="2">
        <v>366</v>
      </c>
      <c r="AT16" s="26"/>
      <c r="AU16" s="19" t="s">
        <v>289</v>
      </c>
      <c r="AV16" s="2">
        <v>960</v>
      </c>
      <c r="AW16" s="26">
        <f t="shared" si="15"/>
        <v>137.14285714285714</v>
      </c>
      <c r="AX16" s="26"/>
      <c r="AY16" s="25"/>
      <c r="AZ16" s="19" t="s">
        <v>57</v>
      </c>
      <c r="BA16" s="2">
        <v>142</v>
      </c>
      <c r="BB16" s="2">
        <v>134</v>
      </c>
      <c r="BC16" s="2">
        <v>231</v>
      </c>
      <c r="BD16" s="2">
        <v>136</v>
      </c>
      <c r="BE16" s="2">
        <v>104</v>
      </c>
      <c r="BF16" s="2">
        <v>747</v>
      </c>
      <c r="BG16" s="25"/>
      <c r="BH16" s="20" t="s">
        <v>60</v>
      </c>
      <c r="BI16" s="25">
        <f t="shared" si="7"/>
        <v>137.14285714285714</v>
      </c>
      <c r="BJ16" s="25">
        <f t="shared" si="8"/>
        <v>25.142857142857142</v>
      </c>
      <c r="BK16" s="25">
        <f t="shared" si="9"/>
        <v>39.714285714285715</v>
      </c>
      <c r="BL16" s="25">
        <f t="shared" si="10"/>
        <v>47.857142857142854</v>
      </c>
      <c r="BM16" s="25">
        <f t="shared" si="11"/>
        <v>22</v>
      </c>
      <c r="BN16" s="25">
        <f t="shared" si="12"/>
        <v>2.4285714285714284</v>
      </c>
      <c r="BO16" s="25">
        <f t="shared" si="13"/>
        <v>24.428571428571427</v>
      </c>
      <c r="BP16" s="25"/>
      <c r="BQ16" s="2"/>
      <c r="BR16" s="19" t="s">
        <v>81</v>
      </c>
      <c r="BS16" s="2">
        <v>0</v>
      </c>
      <c r="BT16" s="2">
        <v>0</v>
      </c>
      <c r="BU16" s="2">
        <v>0</v>
      </c>
      <c r="BV16" s="2">
        <v>0</v>
      </c>
      <c r="BW16" s="2">
        <v>0</v>
      </c>
      <c r="BX16" s="2">
        <v>0</v>
      </c>
      <c r="BY16" s="2">
        <v>0</v>
      </c>
      <c r="BZ16" s="2">
        <v>0</v>
      </c>
      <c r="CA16" s="2">
        <v>0</v>
      </c>
      <c r="CB16" s="2">
        <v>0</v>
      </c>
      <c r="CC16" s="2">
        <v>0</v>
      </c>
      <c r="CG16" s="2"/>
      <c r="CI16" s="19" t="s">
        <v>333</v>
      </c>
      <c r="CJ16" s="2">
        <v>105</v>
      </c>
    </row>
    <row r="17" spans="4:88" x14ac:dyDescent="0.25">
      <c r="D17" s="20"/>
      <c r="E17" s="20">
        <f t="shared" si="14"/>
        <v>0</v>
      </c>
      <c r="F17" s="20"/>
      <c r="G17" s="19" t="s">
        <v>58</v>
      </c>
      <c r="H17" s="2">
        <v>605</v>
      </c>
      <c r="I17" s="2">
        <v>797</v>
      </c>
      <c r="J17" s="2">
        <v>2134</v>
      </c>
      <c r="K17" s="2">
        <v>897</v>
      </c>
      <c r="L17" s="2">
        <v>529</v>
      </c>
      <c r="M17" s="2">
        <v>4962</v>
      </c>
      <c r="N17" s="25"/>
      <c r="O17" s="20" t="s">
        <v>63</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82</v>
      </c>
      <c r="Z17" s="2">
        <v>105</v>
      </c>
      <c r="AA17" s="2">
        <v>75</v>
      </c>
      <c r="AB17" s="2">
        <v>186</v>
      </c>
      <c r="AC17" s="2">
        <v>10</v>
      </c>
      <c r="AD17" s="2">
        <v>8</v>
      </c>
      <c r="AE17" s="2">
        <v>0</v>
      </c>
      <c r="AF17" s="2">
        <v>0</v>
      </c>
      <c r="AG17" s="2">
        <v>0</v>
      </c>
      <c r="AH17" s="2">
        <v>0</v>
      </c>
      <c r="AI17" s="2">
        <v>0</v>
      </c>
      <c r="AJ17" s="2">
        <v>0</v>
      </c>
      <c r="AO17" s="19" t="s">
        <v>334</v>
      </c>
      <c r="AP17" s="2">
        <v>348</v>
      </c>
      <c r="AT17" s="26"/>
      <c r="AW17" s="26">
        <f t="shared" si="15"/>
        <v>0</v>
      </c>
      <c r="AX17" s="26"/>
      <c r="AY17" s="25"/>
      <c r="AZ17" s="19" t="s">
        <v>58</v>
      </c>
      <c r="BA17" s="2">
        <v>103</v>
      </c>
      <c r="BB17" s="2">
        <v>182</v>
      </c>
      <c r="BC17" s="2">
        <v>394</v>
      </c>
      <c r="BD17" s="2">
        <v>173</v>
      </c>
      <c r="BE17" s="2">
        <v>114</v>
      </c>
      <c r="BF17" s="2">
        <v>966</v>
      </c>
      <c r="BG17" s="25"/>
      <c r="BH17" s="20" t="s">
        <v>61</v>
      </c>
      <c r="BI17" s="25" t="e">
        <f t="shared" si="7"/>
        <v>#N/A</v>
      </c>
      <c r="BJ17" s="25" t="e">
        <f t="shared" si="8"/>
        <v>#N/A</v>
      </c>
      <c r="BK17" s="25" t="e">
        <f t="shared" si="9"/>
        <v>#N/A</v>
      </c>
      <c r="BL17" s="25" t="e">
        <f t="shared" si="10"/>
        <v>#N/A</v>
      </c>
      <c r="BM17" s="25" t="e">
        <f t="shared" si="11"/>
        <v>#N/A</v>
      </c>
      <c r="BN17" s="25" t="e">
        <f t="shared" si="12"/>
        <v>#N/A</v>
      </c>
      <c r="BO17" s="25" t="e">
        <f t="shared" si="13"/>
        <v>#N/A</v>
      </c>
      <c r="BP17" s="25"/>
      <c r="BQ17" s="2"/>
      <c r="BR17" s="19" t="s">
        <v>82</v>
      </c>
      <c r="BS17" s="2">
        <v>10</v>
      </c>
      <c r="BT17" s="2">
        <v>9</v>
      </c>
      <c r="BU17" s="2">
        <v>22</v>
      </c>
      <c r="BV17" s="2">
        <v>0</v>
      </c>
      <c r="BW17" s="2">
        <v>0</v>
      </c>
      <c r="BX17" s="2">
        <v>0</v>
      </c>
      <c r="BY17" s="2">
        <v>0</v>
      </c>
      <c r="BZ17" s="2">
        <v>0</v>
      </c>
      <c r="CA17" s="2">
        <v>0</v>
      </c>
      <c r="CB17" s="2">
        <v>0</v>
      </c>
      <c r="CC17" s="2">
        <v>0</v>
      </c>
      <c r="CG17" s="2"/>
      <c r="CI17" s="19" t="s">
        <v>334</v>
      </c>
      <c r="CJ17" s="2">
        <v>93</v>
      </c>
    </row>
    <row r="18" spans="4:88" x14ac:dyDescent="0.25">
      <c r="D18" s="20"/>
      <c r="E18" s="20">
        <f t="shared" si="14"/>
        <v>0</v>
      </c>
      <c r="F18" s="20"/>
      <c r="G18" s="19" t="s">
        <v>45</v>
      </c>
      <c r="H18" s="2">
        <v>5535</v>
      </c>
      <c r="I18" s="2">
        <v>10497</v>
      </c>
      <c r="J18" s="2">
        <v>16642</v>
      </c>
      <c r="K18" s="2">
        <v>5722</v>
      </c>
      <c r="L18" s="2">
        <v>3486</v>
      </c>
      <c r="M18" s="2">
        <v>41882</v>
      </c>
      <c r="N18" s="25"/>
      <c r="O18" s="25"/>
      <c r="P18" s="25"/>
      <c r="Q18" s="25"/>
      <c r="R18" s="25"/>
      <c r="S18" s="25"/>
      <c r="T18" s="25"/>
      <c r="U18" s="25"/>
      <c r="V18" s="25"/>
      <c r="W18" s="25"/>
      <c r="X18" s="25"/>
      <c r="Y18" s="19" t="s">
        <v>83</v>
      </c>
      <c r="Z18" s="2">
        <v>60</v>
      </c>
      <c r="AA18" s="2">
        <v>20</v>
      </c>
      <c r="AB18" s="2">
        <v>56</v>
      </c>
      <c r="AC18" s="2">
        <v>52</v>
      </c>
      <c r="AD18" s="2">
        <v>485</v>
      </c>
      <c r="AE18" s="2">
        <v>691</v>
      </c>
      <c r="AF18" s="2">
        <v>393</v>
      </c>
      <c r="AG18" s="2">
        <v>144</v>
      </c>
      <c r="AH18" s="2">
        <v>34</v>
      </c>
      <c r="AI18" s="2">
        <v>28</v>
      </c>
      <c r="AJ18" s="2">
        <v>64</v>
      </c>
      <c r="AO18" s="19" t="s">
        <v>335</v>
      </c>
      <c r="AP18" s="2">
        <v>343</v>
      </c>
      <c r="AT18" s="26"/>
      <c r="AW18" s="26">
        <f t="shared" si="15"/>
        <v>0</v>
      </c>
      <c r="AX18" s="26"/>
      <c r="AY18" s="25"/>
      <c r="AZ18" s="19" t="s">
        <v>45</v>
      </c>
      <c r="BA18" s="2">
        <v>1510</v>
      </c>
      <c r="BB18" s="2">
        <v>2244</v>
      </c>
      <c r="BC18" s="2">
        <v>3978</v>
      </c>
      <c r="BD18" s="2">
        <v>1087</v>
      </c>
      <c r="BE18" s="2">
        <v>637</v>
      </c>
      <c r="BF18" s="2">
        <v>9456</v>
      </c>
      <c r="BG18" s="25"/>
      <c r="BH18" s="20" t="s">
        <v>62</v>
      </c>
      <c r="BI18" s="25" t="e">
        <f t="shared" si="7"/>
        <v>#N/A</v>
      </c>
      <c r="BJ18" s="25" t="e">
        <f t="shared" si="8"/>
        <v>#N/A</v>
      </c>
      <c r="BK18" s="25" t="e">
        <f t="shared" si="9"/>
        <v>#N/A</v>
      </c>
      <c r="BL18" s="25" t="e">
        <f t="shared" si="10"/>
        <v>#N/A</v>
      </c>
      <c r="BM18" s="25" t="e">
        <f t="shared" si="11"/>
        <v>#N/A</v>
      </c>
      <c r="BN18" s="25" t="e">
        <f t="shared" si="12"/>
        <v>#N/A</v>
      </c>
      <c r="BO18" s="25" t="e">
        <f t="shared" si="13"/>
        <v>#N/A</v>
      </c>
      <c r="BP18" s="25"/>
      <c r="BQ18" s="2"/>
      <c r="BR18" s="19" t="s">
        <v>83</v>
      </c>
      <c r="BS18" s="2">
        <v>1</v>
      </c>
      <c r="BT18" s="2">
        <v>2</v>
      </c>
      <c r="BU18" s="2">
        <v>9</v>
      </c>
      <c r="BV18" s="2">
        <v>7</v>
      </c>
      <c r="BW18" s="2">
        <v>128</v>
      </c>
      <c r="BX18" s="2">
        <v>130</v>
      </c>
      <c r="BY18" s="2">
        <v>83</v>
      </c>
      <c r="BZ18" s="2">
        <v>31</v>
      </c>
      <c r="CA18" s="2">
        <v>2</v>
      </c>
      <c r="CB18" s="2">
        <v>4</v>
      </c>
      <c r="CC18" s="2">
        <v>12</v>
      </c>
      <c r="CG18" s="2"/>
      <c r="CI18" s="19" t="s">
        <v>335</v>
      </c>
      <c r="CJ18" s="2">
        <v>104</v>
      </c>
    </row>
    <row r="19" spans="4:88" x14ac:dyDescent="0.25">
      <c r="D19" s="20"/>
      <c r="E19" s="20">
        <f t="shared" si="14"/>
        <v>0</v>
      </c>
      <c r="F19" s="20"/>
      <c r="M19" s="25"/>
      <c r="N19" s="25"/>
      <c r="O19" s="25"/>
      <c r="P19" s="25"/>
      <c r="Q19" s="25"/>
      <c r="R19" s="25"/>
      <c r="S19" s="25"/>
      <c r="T19" s="25"/>
      <c r="U19" s="25"/>
      <c r="V19" s="25"/>
      <c r="W19" s="25"/>
      <c r="X19" s="25"/>
      <c r="Y19" s="19" t="s">
        <v>84</v>
      </c>
      <c r="Z19" s="2">
        <v>2</v>
      </c>
      <c r="AA19" s="2">
        <v>12</v>
      </c>
      <c r="AB19" s="2">
        <v>8</v>
      </c>
      <c r="AC19" s="2">
        <v>0</v>
      </c>
      <c r="AD19" s="2">
        <v>18</v>
      </c>
      <c r="AE19" s="2">
        <v>16</v>
      </c>
      <c r="AF19" s="2">
        <v>20</v>
      </c>
      <c r="AG19" s="2">
        <v>32</v>
      </c>
      <c r="AH19" s="2">
        <v>46</v>
      </c>
      <c r="AI19" s="2">
        <v>60</v>
      </c>
      <c r="AJ19" s="2">
        <v>101</v>
      </c>
      <c r="AO19" s="19" t="s">
        <v>336</v>
      </c>
      <c r="AP19" s="2">
        <v>301</v>
      </c>
      <c r="AT19" s="26"/>
      <c r="AW19" s="26">
        <f t="shared" si="15"/>
        <v>0</v>
      </c>
      <c r="AX19" s="26"/>
      <c r="AY19" s="25"/>
      <c r="BF19" s="25"/>
      <c r="BG19" s="25"/>
      <c r="BH19" s="20" t="s">
        <v>63</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84</v>
      </c>
      <c r="BS19" s="2">
        <v>1</v>
      </c>
      <c r="BT19" s="2">
        <v>4</v>
      </c>
      <c r="BU19" s="2">
        <v>4</v>
      </c>
      <c r="BV19" s="2">
        <v>0</v>
      </c>
      <c r="BW19" s="2">
        <v>9</v>
      </c>
      <c r="BX19" s="2">
        <v>8</v>
      </c>
      <c r="BY19" s="2">
        <v>10</v>
      </c>
      <c r="BZ19" s="2">
        <v>16</v>
      </c>
      <c r="CA19" s="2">
        <v>23</v>
      </c>
      <c r="CB19" s="2">
        <v>19</v>
      </c>
      <c r="CC19" s="2">
        <v>29</v>
      </c>
      <c r="CG19" s="2"/>
      <c r="CI19" s="19" t="s">
        <v>336</v>
      </c>
      <c r="CJ19" s="2">
        <v>81</v>
      </c>
    </row>
    <row r="20" spans="4:88" x14ac:dyDescent="0.25">
      <c r="D20" s="20"/>
      <c r="E20" s="20">
        <f t="shared" si="14"/>
        <v>0</v>
      </c>
      <c r="F20" s="20"/>
      <c r="Y20" s="19" t="s">
        <v>85</v>
      </c>
      <c r="Z20" s="2">
        <v>138</v>
      </c>
      <c r="AA20" s="2">
        <v>12</v>
      </c>
      <c r="AB20" s="2">
        <v>6</v>
      </c>
      <c r="AC20" s="2">
        <v>0</v>
      </c>
      <c r="AD20" s="2">
        <v>0</v>
      </c>
      <c r="AE20" s="2">
        <v>0</v>
      </c>
      <c r="AF20" s="2">
        <v>9</v>
      </c>
      <c r="AG20" s="2">
        <v>5</v>
      </c>
      <c r="AH20" s="2">
        <v>0</v>
      </c>
      <c r="AI20" s="2">
        <v>21</v>
      </c>
      <c r="AJ20" s="2">
        <v>0</v>
      </c>
      <c r="AO20" s="19" t="s">
        <v>344</v>
      </c>
      <c r="AP20" s="2">
        <v>309</v>
      </c>
      <c r="AT20" s="26"/>
      <c r="AW20" s="26">
        <f>AV20/7</f>
        <v>0</v>
      </c>
      <c r="AX20" s="26"/>
      <c r="BQ20" s="2"/>
      <c r="BR20" s="19" t="s">
        <v>85</v>
      </c>
      <c r="BS20" s="2">
        <v>25</v>
      </c>
      <c r="BT20" s="2">
        <v>0</v>
      </c>
      <c r="BU20" s="2">
        <v>1</v>
      </c>
      <c r="BV20" s="2">
        <v>0</v>
      </c>
      <c r="BW20" s="2">
        <v>0</v>
      </c>
      <c r="BX20" s="2">
        <v>0</v>
      </c>
      <c r="BY20" s="2">
        <v>1</v>
      </c>
      <c r="BZ20" s="2">
        <v>2</v>
      </c>
      <c r="CA20" s="2">
        <v>0</v>
      </c>
      <c r="CB20" s="2">
        <v>5</v>
      </c>
      <c r="CC20" s="2">
        <v>0</v>
      </c>
      <c r="CG20" s="2"/>
      <c r="CI20" s="19" t="s">
        <v>344</v>
      </c>
      <c r="CJ20" s="2">
        <v>86</v>
      </c>
    </row>
    <row r="21" spans="4:88" x14ac:dyDescent="0.25">
      <c r="Y21" s="19" t="s">
        <v>86</v>
      </c>
      <c r="Z21" s="2">
        <v>0</v>
      </c>
      <c r="AA21" s="2">
        <v>440</v>
      </c>
      <c r="AB21" s="2">
        <v>72</v>
      </c>
      <c r="AC21" s="2">
        <v>0</v>
      </c>
      <c r="AD21" s="2">
        <v>0</v>
      </c>
      <c r="AE21" s="2">
        <v>0</v>
      </c>
      <c r="AF21" s="2">
        <v>0</v>
      </c>
      <c r="AG21" s="2">
        <v>0</v>
      </c>
      <c r="AH21" s="2">
        <v>0</v>
      </c>
      <c r="AI21" s="2">
        <v>124</v>
      </c>
      <c r="AJ21" s="2">
        <v>447</v>
      </c>
      <c r="AO21" s="19" t="s">
        <v>345</v>
      </c>
      <c r="AP21" s="2">
        <v>436</v>
      </c>
      <c r="BQ21" s="2"/>
      <c r="BR21" s="19" t="s">
        <v>86</v>
      </c>
      <c r="BS21" s="2">
        <v>0</v>
      </c>
      <c r="BT21" s="2">
        <v>139</v>
      </c>
      <c r="BU21" s="2">
        <v>21</v>
      </c>
      <c r="BV21" s="2">
        <v>0</v>
      </c>
      <c r="BW21" s="2">
        <v>0</v>
      </c>
      <c r="BX21" s="2">
        <v>0</v>
      </c>
      <c r="BY21" s="2">
        <v>0</v>
      </c>
      <c r="BZ21" s="2">
        <v>0</v>
      </c>
      <c r="CA21" s="2">
        <v>0</v>
      </c>
      <c r="CB21" s="2">
        <v>23</v>
      </c>
      <c r="CC21" s="2">
        <v>107</v>
      </c>
      <c r="CG21" s="2"/>
      <c r="CI21" s="19" t="s">
        <v>345</v>
      </c>
      <c r="CJ21" s="2">
        <v>114</v>
      </c>
    </row>
    <row r="22" spans="4:88" x14ac:dyDescent="0.25">
      <c r="Y22" s="19" t="s">
        <v>87</v>
      </c>
      <c r="Z22" s="2">
        <v>0</v>
      </c>
      <c r="AA22" s="2">
        <v>0</v>
      </c>
      <c r="AB22" s="2">
        <v>0</v>
      </c>
      <c r="AC22" s="2">
        <v>0</v>
      </c>
      <c r="AD22" s="2">
        <v>0</v>
      </c>
      <c r="AE22" s="2">
        <v>0</v>
      </c>
      <c r="AF22" s="2">
        <v>1</v>
      </c>
      <c r="AG22" s="2">
        <v>114</v>
      </c>
      <c r="AH22" s="2">
        <v>30</v>
      </c>
      <c r="AI22" s="2">
        <v>0</v>
      </c>
      <c r="AJ22" s="2">
        <v>0</v>
      </c>
      <c r="AO22" s="19" t="s">
        <v>346</v>
      </c>
      <c r="AP22" s="2">
        <v>419</v>
      </c>
      <c r="BQ22" s="2"/>
      <c r="BR22" s="19" t="s">
        <v>87</v>
      </c>
      <c r="BS22" s="2">
        <v>0</v>
      </c>
      <c r="BT22" s="2">
        <v>0</v>
      </c>
      <c r="BU22" s="2">
        <v>0</v>
      </c>
      <c r="BV22" s="2">
        <v>0</v>
      </c>
      <c r="BW22" s="2">
        <v>0</v>
      </c>
      <c r="BX22" s="2">
        <v>0</v>
      </c>
      <c r="BY22" s="2">
        <v>0</v>
      </c>
      <c r="BZ22" s="2">
        <v>14</v>
      </c>
      <c r="CA22" s="2">
        <v>4</v>
      </c>
      <c r="CB22" s="2">
        <v>0</v>
      </c>
      <c r="CC22" s="2">
        <v>0</v>
      </c>
      <c r="CG22" s="2"/>
      <c r="CI22" s="19" t="s">
        <v>346</v>
      </c>
      <c r="CJ22" s="2">
        <v>101</v>
      </c>
    </row>
    <row r="23" spans="4:88" x14ac:dyDescent="0.25">
      <c r="Y23" s="19" t="s">
        <v>88</v>
      </c>
      <c r="Z23" s="2">
        <v>0</v>
      </c>
      <c r="AA23" s="2">
        <v>338</v>
      </c>
      <c r="AB23" s="2">
        <v>339</v>
      </c>
      <c r="AC23" s="2">
        <v>0</v>
      </c>
      <c r="AD23" s="2">
        <v>0</v>
      </c>
      <c r="AE23" s="2">
        <v>0</v>
      </c>
      <c r="AF23" s="2">
        <v>0</v>
      </c>
      <c r="AG23" s="2">
        <v>0</v>
      </c>
      <c r="AH23" s="2">
        <v>0</v>
      </c>
      <c r="AI23" s="2">
        <v>0</v>
      </c>
      <c r="AJ23" s="2">
        <v>0</v>
      </c>
      <c r="AO23" s="19" t="s">
        <v>347</v>
      </c>
      <c r="AP23" s="2">
        <v>618</v>
      </c>
      <c r="BQ23" s="2"/>
      <c r="BR23" s="19" t="s">
        <v>88</v>
      </c>
      <c r="BS23" s="2">
        <v>0</v>
      </c>
      <c r="BT23" s="2">
        <v>83</v>
      </c>
      <c r="BU23" s="2">
        <v>49</v>
      </c>
      <c r="BV23" s="2">
        <v>0</v>
      </c>
      <c r="BW23" s="2">
        <v>0</v>
      </c>
      <c r="BX23" s="2">
        <v>0</v>
      </c>
      <c r="BY23" s="2">
        <v>0</v>
      </c>
      <c r="BZ23" s="2">
        <v>0</v>
      </c>
      <c r="CA23" s="2">
        <v>0</v>
      </c>
      <c r="CB23" s="2">
        <v>0</v>
      </c>
      <c r="CC23" s="2">
        <v>0</v>
      </c>
      <c r="CG23" s="2"/>
      <c r="CI23" s="19" t="s">
        <v>347</v>
      </c>
      <c r="CJ23" s="2">
        <v>149</v>
      </c>
    </row>
    <row r="24" spans="4:88" x14ac:dyDescent="0.25">
      <c r="Y24" s="19" t="s">
        <v>89</v>
      </c>
      <c r="Z24" s="2">
        <v>12</v>
      </c>
      <c r="AA24" s="2">
        <v>0</v>
      </c>
      <c r="AB24" s="2">
        <v>0</v>
      </c>
      <c r="AC24" s="2">
        <v>0</v>
      </c>
      <c r="AD24" s="2">
        <v>0</v>
      </c>
      <c r="AE24" s="2">
        <v>0</v>
      </c>
      <c r="AF24" s="2">
        <v>0</v>
      </c>
      <c r="AG24" s="2">
        <v>0</v>
      </c>
      <c r="AH24" s="2">
        <v>0</v>
      </c>
      <c r="AI24" s="2">
        <v>0</v>
      </c>
      <c r="AJ24" s="2">
        <v>0</v>
      </c>
      <c r="AO24" s="19" t="s">
        <v>348</v>
      </c>
      <c r="AP24" s="2">
        <v>604</v>
      </c>
      <c r="BQ24" s="2"/>
      <c r="BR24" s="19" t="s">
        <v>89</v>
      </c>
      <c r="BS24" s="2">
        <v>2</v>
      </c>
      <c r="BT24" s="2">
        <v>0</v>
      </c>
      <c r="BU24" s="2">
        <v>0</v>
      </c>
      <c r="BV24" s="2">
        <v>0</v>
      </c>
      <c r="BW24" s="2">
        <v>0</v>
      </c>
      <c r="BX24" s="2">
        <v>0</v>
      </c>
      <c r="BY24" s="2">
        <v>0</v>
      </c>
      <c r="BZ24" s="2">
        <v>0</v>
      </c>
      <c r="CA24" s="2">
        <v>0</v>
      </c>
      <c r="CB24" s="2">
        <v>0</v>
      </c>
      <c r="CC24" s="2">
        <v>0</v>
      </c>
      <c r="CG24" s="2"/>
      <c r="CI24" s="19" t="s">
        <v>348</v>
      </c>
      <c r="CJ24" s="2">
        <v>178</v>
      </c>
    </row>
    <row r="25" spans="4:88" x14ac:dyDescent="0.25">
      <c r="Y25" s="19" t="s">
        <v>90</v>
      </c>
      <c r="Z25" s="2">
        <v>3</v>
      </c>
      <c r="AA25" s="2">
        <v>27</v>
      </c>
      <c r="AB25" s="2">
        <v>18</v>
      </c>
      <c r="AC25" s="2">
        <v>7</v>
      </c>
      <c r="AD25" s="2">
        <v>9</v>
      </c>
      <c r="AE25" s="2">
        <v>18</v>
      </c>
      <c r="AF25" s="2">
        <v>14</v>
      </c>
      <c r="AG25" s="2">
        <v>20</v>
      </c>
      <c r="AH25" s="2">
        <v>71</v>
      </c>
      <c r="AI25" s="2">
        <v>8</v>
      </c>
      <c r="AJ25" s="2">
        <v>7</v>
      </c>
      <c r="AO25" s="19" t="s">
        <v>349</v>
      </c>
      <c r="AP25" s="2">
        <v>628</v>
      </c>
      <c r="BQ25" s="2"/>
      <c r="BR25" s="19" t="s">
        <v>90</v>
      </c>
      <c r="BS25" s="2">
        <v>1</v>
      </c>
      <c r="BT25" s="2">
        <v>10</v>
      </c>
      <c r="BU25" s="2">
        <v>9</v>
      </c>
      <c r="BV25" s="2">
        <v>0</v>
      </c>
      <c r="BW25" s="2">
        <v>0</v>
      </c>
      <c r="BX25" s="2">
        <v>0</v>
      </c>
      <c r="BY25" s="2">
        <v>6</v>
      </c>
      <c r="BZ25" s="2">
        <v>12</v>
      </c>
      <c r="CA25" s="2">
        <v>44</v>
      </c>
      <c r="CB25" s="2">
        <v>2</v>
      </c>
      <c r="CC25" s="2">
        <v>0</v>
      </c>
      <c r="CG25" s="2"/>
      <c r="CI25" s="19" t="s">
        <v>349</v>
      </c>
      <c r="CJ25" s="2">
        <v>173</v>
      </c>
    </row>
    <row r="26" spans="4:88" x14ac:dyDescent="0.25">
      <c r="Y26" s="19" t="s">
        <v>91</v>
      </c>
      <c r="Z26" s="2">
        <v>0</v>
      </c>
      <c r="AA26" s="2">
        <v>35</v>
      </c>
      <c r="AB26" s="2">
        <v>24</v>
      </c>
      <c r="AC26" s="2">
        <v>0</v>
      </c>
      <c r="AD26" s="2">
        <v>12</v>
      </c>
      <c r="AE26" s="2">
        <v>12</v>
      </c>
      <c r="AF26" s="2">
        <v>6</v>
      </c>
      <c r="AG26" s="2">
        <v>0</v>
      </c>
      <c r="AH26" s="2">
        <v>34</v>
      </c>
      <c r="AI26" s="2">
        <v>12</v>
      </c>
      <c r="AJ26" s="2">
        <v>22</v>
      </c>
      <c r="AO26" s="19" t="s">
        <v>350</v>
      </c>
      <c r="AP26" s="2">
        <v>562</v>
      </c>
      <c r="BQ26" s="2"/>
      <c r="BR26" s="19" t="s">
        <v>91</v>
      </c>
      <c r="BS26" s="2">
        <v>0</v>
      </c>
      <c r="BT26" s="2">
        <v>5</v>
      </c>
      <c r="BU26" s="2">
        <v>3</v>
      </c>
      <c r="BV26" s="2">
        <v>0</v>
      </c>
      <c r="BW26" s="2">
        <v>0</v>
      </c>
      <c r="BX26" s="2">
        <v>0</v>
      </c>
      <c r="BY26" s="2">
        <v>6</v>
      </c>
      <c r="BZ26" s="2">
        <v>0</v>
      </c>
      <c r="CA26" s="2">
        <v>5</v>
      </c>
      <c r="CB26" s="2">
        <v>2</v>
      </c>
      <c r="CC26" s="2">
        <v>0</v>
      </c>
      <c r="CG26" s="2"/>
      <c r="CI26" s="19" t="s">
        <v>350</v>
      </c>
      <c r="CJ26" s="2">
        <v>151</v>
      </c>
    </row>
    <row r="27" spans="4:88" x14ac:dyDescent="0.25">
      <c r="Y27" s="19" t="s">
        <v>92</v>
      </c>
      <c r="Z27" s="2">
        <v>0</v>
      </c>
      <c r="AA27" s="2">
        <v>0</v>
      </c>
      <c r="AB27" s="2">
        <v>0</v>
      </c>
      <c r="AC27" s="2">
        <v>0</v>
      </c>
      <c r="AD27" s="2">
        <v>0</v>
      </c>
      <c r="AE27" s="2">
        <v>0</v>
      </c>
      <c r="AF27" s="2">
        <v>0</v>
      </c>
      <c r="AG27" s="2">
        <v>0</v>
      </c>
      <c r="AH27" s="2">
        <v>0</v>
      </c>
      <c r="AI27" s="2">
        <v>0</v>
      </c>
      <c r="AJ27" s="2">
        <v>0</v>
      </c>
      <c r="AO27" s="19" t="s">
        <v>352</v>
      </c>
      <c r="AP27" s="2">
        <v>535</v>
      </c>
      <c r="BQ27" s="2"/>
      <c r="BR27" s="19" t="s">
        <v>92</v>
      </c>
      <c r="BS27" s="2">
        <v>0</v>
      </c>
      <c r="BT27" s="2">
        <v>0</v>
      </c>
      <c r="BU27" s="2">
        <v>0</v>
      </c>
      <c r="BV27" s="2">
        <v>0</v>
      </c>
      <c r="BW27" s="2">
        <v>0</v>
      </c>
      <c r="BX27" s="2">
        <v>0</v>
      </c>
      <c r="BY27" s="2">
        <v>0</v>
      </c>
      <c r="BZ27" s="2">
        <v>0</v>
      </c>
      <c r="CA27" s="2">
        <v>0</v>
      </c>
      <c r="CB27" s="2">
        <v>0</v>
      </c>
      <c r="CC27" s="2">
        <v>0</v>
      </c>
      <c r="CG27" s="2"/>
      <c r="CI27" s="19" t="s">
        <v>352</v>
      </c>
      <c r="CJ27" s="2">
        <v>149</v>
      </c>
    </row>
    <row r="28" spans="4:88" x14ac:dyDescent="0.25">
      <c r="Y28" s="19" t="s">
        <v>93</v>
      </c>
      <c r="Z28" s="2">
        <v>0</v>
      </c>
      <c r="AA28" s="2">
        <v>1</v>
      </c>
      <c r="AB28" s="2">
        <v>0</v>
      </c>
      <c r="AC28" s="2">
        <v>0</v>
      </c>
      <c r="AD28" s="2">
        <v>0</v>
      </c>
      <c r="AE28" s="2">
        <v>0</v>
      </c>
      <c r="AF28" s="2">
        <v>0</v>
      </c>
      <c r="AG28" s="2">
        <v>0</v>
      </c>
      <c r="AH28" s="2">
        <v>8</v>
      </c>
      <c r="AI28" s="2">
        <v>12</v>
      </c>
      <c r="AJ28" s="2">
        <v>0</v>
      </c>
      <c r="AO28" s="19" t="s">
        <v>353</v>
      </c>
      <c r="AP28" s="2">
        <v>606</v>
      </c>
      <c r="BQ28" s="2"/>
      <c r="BR28" s="19" t="s">
        <v>93</v>
      </c>
      <c r="BS28" s="2">
        <v>0</v>
      </c>
      <c r="BT28" s="2">
        <v>0</v>
      </c>
      <c r="BU28" s="2">
        <v>0</v>
      </c>
      <c r="BV28" s="2">
        <v>0</v>
      </c>
      <c r="BW28" s="2">
        <v>0</v>
      </c>
      <c r="BX28" s="2">
        <v>0</v>
      </c>
      <c r="BY28" s="2">
        <v>0</v>
      </c>
      <c r="BZ28" s="2">
        <v>0</v>
      </c>
      <c r="CA28" s="2">
        <v>7</v>
      </c>
      <c r="CB28" s="2">
        <v>6</v>
      </c>
      <c r="CC28" s="2">
        <v>0</v>
      </c>
      <c r="CG28" s="2"/>
      <c r="CI28" s="19" t="s">
        <v>353</v>
      </c>
      <c r="CJ28" s="2">
        <v>154</v>
      </c>
    </row>
    <row r="29" spans="4:88" x14ac:dyDescent="0.25">
      <c r="Y29" s="19" t="s">
        <v>94</v>
      </c>
      <c r="Z29" s="2">
        <v>0</v>
      </c>
      <c r="AA29" s="2">
        <v>0</v>
      </c>
      <c r="AB29" s="2">
        <v>0</v>
      </c>
      <c r="AC29" s="2">
        <v>0</v>
      </c>
      <c r="AD29" s="2">
        <v>12</v>
      </c>
      <c r="AE29" s="2">
        <v>0</v>
      </c>
      <c r="AF29" s="2">
        <v>12</v>
      </c>
      <c r="AG29" s="2">
        <v>0</v>
      </c>
      <c r="AH29" s="2">
        <v>0</v>
      </c>
      <c r="AI29" s="2">
        <v>0</v>
      </c>
      <c r="AJ29" s="2">
        <v>0</v>
      </c>
      <c r="AO29" s="19" t="s">
        <v>354</v>
      </c>
      <c r="AP29" s="2">
        <v>516</v>
      </c>
      <c r="BQ29" s="2"/>
      <c r="BR29" s="19" t="s">
        <v>94</v>
      </c>
      <c r="BS29" s="2">
        <v>0</v>
      </c>
      <c r="BT29" s="2">
        <v>0</v>
      </c>
      <c r="BU29" s="2">
        <v>0</v>
      </c>
      <c r="BV29" s="2">
        <v>0</v>
      </c>
      <c r="BW29" s="2">
        <v>0</v>
      </c>
      <c r="BX29" s="2">
        <v>0</v>
      </c>
      <c r="BY29" s="2">
        <v>0</v>
      </c>
      <c r="BZ29" s="2">
        <v>0</v>
      </c>
      <c r="CA29" s="2">
        <v>0</v>
      </c>
      <c r="CB29" s="2">
        <v>0</v>
      </c>
      <c r="CC29" s="2">
        <v>0</v>
      </c>
      <c r="CG29" s="2"/>
      <c r="CI29" s="19" t="s">
        <v>354</v>
      </c>
      <c r="CJ29" s="2">
        <v>111</v>
      </c>
    </row>
    <row r="30" spans="4:88" x14ac:dyDescent="0.25">
      <c r="Y30" s="19" t="s">
        <v>95</v>
      </c>
      <c r="Z30" s="2">
        <v>0</v>
      </c>
      <c r="AA30" s="2">
        <v>0</v>
      </c>
      <c r="AB30" s="2">
        <v>0</v>
      </c>
      <c r="AC30" s="2">
        <v>0</v>
      </c>
      <c r="AD30" s="2">
        <v>0</v>
      </c>
      <c r="AE30" s="2">
        <v>0</v>
      </c>
      <c r="AF30" s="2">
        <v>0</v>
      </c>
      <c r="AG30" s="2">
        <v>0</v>
      </c>
      <c r="AH30" s="2">
        <v>108</v>
      </c>
      <c r="AI30" s="2">
        <v>81</v>
      </c>
      <c r="AJ30" s="2">
        <v>0</v>
      </c>
      <c r="AO30" s="19" t="s">
        <v>355</v>
      </c>
      <c r="AP30" s="2">
        <v>456</v>
      </c>
      <c r="BQ30" s="2"/>
      <c r="BR30" s="19" t="s">
        <v>95</v>
      </c>
      <c r="BS30" s="2">
        <v>0</v>
      </c>
      <c r="BT30" s="2">
        <v>0</v>
      </c>
      <c r="BU30" s="2">
        <v>0</v>
      </c>
      <c r="BV30" s="2">
        <v>0</v>
      </c>
      <c r="BW30" s="2">
        <v>0</v>
      </c>
      <c r="BX30" s="2">
        <v>0</v>
      </c>
      <c r="BY30" s="2">
        <v>0</v>
      </c>
      <c r="BZ30" s="2">
        <v>0</v>
      </c>
      <c r="CA30" s="2">
        <v>4</v>
      </c>
      <c r="CB30" s="2">
        <v>25</v>
      </c>
      <c r="CC30" s="2">
        <v>0</v>
      </c>
      <c r="CG30" s="2"/>
      <c r="CI30" s="19" t="s">
        <v>355</v>
      </c>
      <c r="CJ30" s="2">
        <v>99</v>
      </c>
    </row>
    <row r="31" spans="4:88" x14ac:dyDescent="0.25">
      <c r="Y31" s="19" t="s">
        <v>96</v>
      </c>
      <c r="Z31" s="2">
        <v>0</v>
      </c>
      <c r="AA31" s="2">
        <v>0</v>
      </c>
      <c r="AB31" s="2">
        <v>0</v>
      </c>
      <c r="AC31" s="2">
        <v>0</v>
      </c>
      <c r="AD31" s="2">
        <v>0</v>
      </c>
      <c r="AE31" s="2">
        <v>0</v>
      </c>
      <c r="AF31" s="2">
        <v>2</v>
      </c>
      <c r="AG31" s="2">
        <v>0</v>
      </c>
      <c r="AH31" s="2">
        <v>0</v>
      </c>
      <c r="AI31" s="2">
        <v>0</v>
      </c>
      <c r="AJ31" s="2">
        <v>0</v>
      </c>
      <c r="AO31" s="19" t="s">
        <v>356</v>
      </c>
      <c r="AP31" s="2">
        <v>410</v>
      </c>
      <c r="BQ31" s="2"/>
      <c r="BR31" s="19" t="s">
        <v>96</v>
      </c>
      <c r="BS31" s="2">
        <v>0</v>
      </c>
      <c r="BT31" s="2">
        <v>0</v>
      </c>
      <c r="BU31" s="2">
        <v>0</v>
      </c>
      <c r="BV31" s="2">
        <v>0</v>
      </c>
      <c r="BW31" s="2">
        <v>0</v>
      </c>
      <c r="BX31" s="2">
        <v>0</v>
      </c>
      <c r="BY31" s="2">
        <v>2</v>
      </c>
      <c r="BZ31" s="2">
        <v>0</v>
      </c>
      <c r="CA31" s="2">
        <v>0</v>
      </c>
      <c r="CB31" s="2">
        <v>0</v>
      </c>
      <c r="CC31" s="2">
        <v>0</v>
      </c>
      <c r="CG31" s="2"/>
      <c r="CI31" s="19" t="s">
        <v>356</v>
      </c>
      <c r="CJ31" s="2">
        <v>96</v>
      </c>
    </row>
    <row r="32" spans="4:88" x14ac:dyDescent="0.25">
      <c r="Y32" s="19" t="s">
        <v>97</v>
      </c>
      <c r="Z32" s="2">
        <v>0</v>
      </c>
      <c r="AA32" s="2">
        <v>0</v>
      </c>
      <c r="AB32" s="2">
        <v>0</v>
      </c>
      <c r="AC32" s="2">
        <v>0</v>
      </c>
      <c r="AD32" s="2">
        <v>0</v>
      </c>
      <c r="AE32" s="2">
        <v>0</v>
      </c>
      <c r="AF32" s="2">
        <v>0</v>
      </c>
      <c r="AG32" s="2">
        <v>0</v>
      </c>
      <c r="AH32" s="2">
        <v>0</v>
      </c>
      <c r="AI32" s="2">
        <v>0</v>
      </c>
      <c r="AJ32" s="2">
        <v>0</v>
      </c>
      <c r="AO32" s="19" t="s">
        <v>357</v>
      </c>
      <c r="AP32" s="2">
        <v>577</v>
      </c>
      <c r="BQ32" s="2"/>
      <c r="BR32" s="19" t="s">
        <v>97</v>
      </c>
      <c r="BS32" s="2">
        <v>0</v>
      </c>
      <c r="BT32" s="2">
        <v>0</v>
      </c>
      <c r="BU32" s="2">
        <v>0</v>
      </c>
      <c r="BV32" s="2">
        <v>0</v>
      </c>
      <c r="BW32" s="2">
        <v>0</v>
      </c>
      <c r="BX32" s="2">
        <v>0</v>
      </c>
      <c r="BY32" s="2">
        <v>0</v>
      </c>
      <c r="BZ32" s="2">
        <v>0</v>
      </c>
      <c r="CA32" s="2">
        <v>0</v>
      </c>
      <c r="CB32" s="2">
        <v>0</v>
      </c>
      <c r="CC32" s="2">
        <v>0</v>
      </c>
      <c r="CG32" s="2"/>
      <c r="CI32" s="19" t="s">
        <v>357</v>
      </c>
      <c r="CJ32" s="2">
        <v>106</v>
      </c>
    </row>
    <row r="33" spans="25:88" x14ac:dyDescent="0.25">
      <c r="Y33" s="19" t="s">
        <v>98</v>
      </c>
      <c r="Z33" s="2">
        <v>0</v>
      </c>
      <c r="AA33" s="2">
        <v>85</v>
      </c>
      <c r="AB33" s="2">
        <v>0</v>
      </c>
      <c r="AC33" s="2">
        <v>4</v>
      </c>
      <c r="AD33" s="2">
        <v>94</v>
      </c>
      <c r="AE33" s="2">
        <v>67</v>
      </c>
      <c r="AF33" s="2">
        <v>0</v>
      </c>
      <c r="AG33" s="2">
        <v>5</v>
      </c>
      <c r="AH33" s="2">
        <v>0</v>
      </c>
      <c r="AI33" s="2">
        <v>0</v>
      </c>
      <c r="AJ33" s="2">
        <v>172</v>
      </c>
      <c r="AO33" s="19" t="s">
        <v>358</v>
      </c>
      <c r="AP33" s="2">
        <v>430</v>
      </c>
      <c r="BQ33" s="2"/>
      <c r="BR33" s="19" t="s">
        <v>98</v>
      </c>
      <c r="BS33" s="2">
        <v>0</v>
      </c>
      <c r="BT33" s="2">
        <v>20</v>
      </c>
      <c r="BU33" s="2">
        <v>0</v>
      </c>
      <c r="BV33" s="2">
        <v>2</v>
      </c>
      <c r="BW33" s="2">
        <v>32</v>
      </c>
      <c r="BX33" s="2">
        <v>43</v>
      </c>
      <c r="BY33" s="2">
        <v>0</v>
      </c>
      <c r="BZ33" s="2">
        <v>1</v>
      </c>
      <c r="CA33" s="2">
        <v>0</v>
      </c>
      <c r="CB33" s="2">
        <v>0</v>
      </c>
      <c r="CC33" s="2">
        <v>33</v>
      </c>
      <c r="CG33" s="2"/>
      <c r="CI33" s="19" t="s">
        <v>358</v>
      </c>
      <c r="CJ33" s="2">
        <v>74</v>
      </c>
    </row>
    <row r="34" spans="25:88" x14ac:dyDescent="0.25">
      <c r="Y34" s="19" t="s">
        <v>99</v>
      </c>
      <c r="Z34" s="2">
        <v>0</v>
      </c>
      <c r="AA34" s="2">
        <v>0</v>
      </c>
      <c r="AB34" s="2">
        <v>0</v>
      </c>
      <c r="AC34" s="2">
        <v>0</v>
      </c>
      <c r="AD34" s="2">
        <v>0</v>
      </c>
      <c r="AE34" s="2">
        <v>0</v>
      </c>
      <c r="AF34" s="2">
        <v>0</v>
      </c>
      <c r="AG34" s="2">
        <v>0</v>
      </c>
      <c r="AH34" s="2">
        <v>0</v>
      </c>
      <c r="AI34" s="2">
        <v>0</v>
      </c>
      <c r="AJ34" s="2">
        <v>0</v>
      </c>
      <c r="AO34" s="19" t="s">
        <v>360</v>
      </c>
      <c r="AP34" s="2">
        <v>388</v>
      </c>
      <c r="BQ34" s="2"/>
      <c r="BR34" s="19" t="s">
        <v>99</v>
      </c>
      <c r="BS34" s="2">
        <v>0</v>
      </c>
      <c r="BT34" s="2">
        <v>0</v>
      </c>
      <c r="BU34" s="2">
        <v>0</v>
      </c>
      <c r="BV34" s="2">
        <v>0</v>
      </c>
      <c r="BW34" s="2">
        <v>0</v>
      </c>
      <c r="BX34" s="2">
        <v>0</v>
      </c>
      <c r="BY34" s="2">
        <v>0</v>
      </c>
      <c r="BZ34" s="2">
        <v>0</v>
      </c>
      <c r="CA34" s="2">
        <v>0</v>
      </c>
      <c r="CB34" s="2">
        <v>0</v>
      </c>
      <c r="CC34" s="2">
        <v>0</v>
      </c>
      <c r="CG34" s="2"/>
      <c r="CI34" s="19" t="s">
        <v>360</v>
      </c>
      <c r="CJ34" s="2">
        <v>85</v>
      </c>
    </row>
    <row r="35" spans="25:88" x14ac:dyDescent="0.25">
      <c r="Y35" s="19" t="s">
        <v>100</v>
      </c>
      <c r="Z35" s="2">
        <v>0</v>
      </c>
      <c r="AA35" s="2">
        <v>0</v>
      </c>
      <c r="AB35" s="2">
        <v>0</v>
      </c>
      <c r="AC35" s="2">
        <v>0</v>
      </c>
      <c r="AD35" s="2">
        <v>0</v>
      </c>
      <c r="AE35" s="2">
        <v>0</v>
      </c>
      <c r="AF35" s="2">
        <v>0</v>
      </c>
      <c r="AG35" s="2">
        <v>0</v>
      </c>
      <c r="AH35" s="2">
        <v>0</v>
      </c>
      <c r="AI35" s="2">
        <v>0</v>
      </c>
      <c r="AJ35" s="2">
        <v>0</v>
      </c>
      <c r="AO35" s="19" t="s">
        <v>361</v>
      </c>
      <c r="AP35" s="2">
        <v>340</v>
      </c>
      <c r="BQ35" s="2"/>
      <c r="BR35" s="19" t="s">
        <v>100</v>
      </c>
      <c r="BS35" s="2">
        <v>0</v>
      </c>
      <c r="BT35" s="2">
        <v>0</v>
      </c>
      <c r="BU35" s="2">
        <v>0</v>
      </c>
      <c r="BV35" s="2">
        <v>0</v>
      </c>
      <c r="BW35" s="2">
        <v>0</v>
      </c>
      <c r="BX35" s="2">
        <v>0</v>
      </c>
      <c r="BY35" s="2">
        <v>0</v>
      </c>
      <c r="BZ35" s="2">
        <v>0</v>
      </c>
      <c r="CA35" s="2">
        <v>0</v>
      </c>
      <c r="CB35" s="2">
        <v>0</v>
      </c>
      <c r="CC35" s="2">
        <v>0</v>
      </c>
      <c r="CG35" s="2"/>
      <c r="CI35" s="19" t="s">
        <v>361</v>
      </c>
      <c r="CJ35" s="2">
        <v>63</v>
      </c>
    </row>
    <row r="36" spans="25:88" x14ac:dyDescent="0.25">
      <c r="Y36" s="19" t="s">
        <v>101</v>
      </c>
      <c r="Z36" s="2">
        <v>0</v>
      </c>
      <c r="AA36" s="2">
        <v>0</v>
      </c>
      <c r="AB36" s="2">
        <v>0</v>
      </c>
      <c r="AC36" s="2">
        <v>0</v>
      </c>
      <c r="AD36" s="2">
        <v>0</v>
      </c>
      <c r="AE36" s="2">
        <v>0</v>
      </c>
      <c r="AF36" s="2">
        <v>0</v>
      </c>
      <c r="AG36" s="2">
        <v>99</v>
      </c>
      <c r="AH36" s="2">
        <v>20</v>
      </c>
      <c r="AI36" s="2">
        <v>4</v>
      </c>
      <c r="AJ36" s="2">
        <v>0</v>
      </c>
      <c r="AO36" s="19" t="s">
        <v>362</v>
      </c>
      <c r="AP36" s="2">
        <v>326</v>
      </c>
      <c r="BQ36" s="2"/>
      <c r="BR36" s="19" t="s">
        <v>101</v>
      </c>
      <c r="BS36" s="2">
        <v>0</v>
      </c>
      <c r="BT36" s="2">
        <v>0</v>
      </c>
      <c r="BU36" s="2">
        <v>0</v>
      </c>
      <c r="BV36" s="2">
        <v>0</v>
      </c>
      <c r="BW36" s="2">
        <v>0</v>
      </c>
      <c r="BX36" s="2">
        <v>0</v>
      </c>
      <c r="BY36" s="2">
        <v>0</v>
      </c>
      <c r="BZ36" s="2">
        <v>4</v>
      </c>
      <c r="CA36" s="2">
        <v>2</v>
      </c>
      <c r="CB36" s="2">
        <v>0</v>
      </c>
      <c r="CC36" s="2">
        <v>0</v>
      </c>
      <c r="CG36" s="2"/>
      <c r="CI36" s="19" t="s">
        <v>362</v>
      </c>
      <c r="CJ36" s="2">
        <v>45</v>
      </c>
    </row>
    <row r="37" spans="25:88" x14ac:dyDescent="0.25">
      <c r="Y37" s="19" t="s">
        <v>260</v>
      </c>
      <c r="Z37" s="2">
        <v>48</v>
      </c>
      <c r="AA37" s="2">
        <v>126</v>
      </c>
      <c r="AB37" s="2">
        <v>108</v>
      </c>
      <c r="AC37" s="2">
        <v>18</v>
      </c>
      <c r="AD37" s="2">
        <v>0</v>
      </c>
      <c r="AE37" s="2">
        <v>0</v>
      </c>
      <c r="AF37" s="2">
        <v>0</v>
      </c>
      <c r="AG37" s="2">
        <v>0</v>
      </c>
      <c r="AH37" s="2">
        <v>0</v>
      </c>
      <c r="AI37" s="2">
        <v>51</v>
      </c>
      <c r="AJ37" s="2">
        <v>96</v>
      </c>
      <c r="AO37" s="19" t="s">
        <v>363</v>
      </c>
      <c r="AP37" s="2">
        <v>323</v>
      </c>
      <c r="BQ37" s="2"/>
      <c r="BR37" s="19" t="s">
        <v>260</v>
      </c>
      <c r="BS37" s="2">
        <v>8</v>
      </c>
      <c r="BT37" s="2">
        <v>35</v>
      </c>
      <c r="BU37" s="2">
        <v>30</v>
      </c>
      <c r="BV37" s="2">
        <v>5</v>
      </c>
      <c r="BW37" s="2">
        <v>0</v>
      </c>
      <c r="BX37" s="2">
        <v>0</v>
      </c>
      <c r="BY37" s="2">
        <v>0</v>
      </c>
      <c r="BZ37" s="2">
        <v>0</v>
      </c>
      <c r="CA37" s="2">
        <v>0</v>
      </c>
      <c r="CB37" s="2">
        <v>5</v>
      </c>
      <c r="CC37" s="2">
        <v>17</v>
      </c>
      <c r="CG37" s="2"/>
      <c r="CI37" s="19" t="s">
        <v>363</v>
      </c>
      <c r="CJ37" s="2">
        <v>55</v>
      </c>
    </row>
    <row r="38" spans="25:88" x14ac:dyDescent="0.25">
      <c r="Y38" s="19" t="s">
        <v>102</v>
      </c>
      <c r="Z38" s="2">
        <v>0</v>
      </c>
      <c r="AA38" s="2">
        <v>0</v>
      </c>
      <c r="AB38" s="2">
        <v>0</v>
      </c>
      <c r="AC38" s="2">
        <v>5</v>
      </c>
      <c r="AD38" s="2">
        <v>6</v>
      </c>
      <c r="AE38" s="2">
        <v>0</v>
      </c>
      <c r="AF38" s="2">
        <v>0</v>
      </c>
      <c r="AG38" s="2">
        <v>0</v>
      </c>
      <c r="AH38" s="2">
        <v>0</v>
      </c>
      <c r="AI38" s="2">
        <v>0</v>
      </c>
      <c r="AJ38" s="2">
        <v>0</v>
      </c>
      <c r="AO38" s="19" t="s">
        <v>364</v>
      </c>
      <c r="AP38" s="2">
        <v>344</v>
      </c>
      <c r="BQ38" s="2"/>
      <c r="BR38" s="19" t="s">
        <v>102</v>
      </c>
      <c r="BS38" s="2">
        <v>0</v>
      </c>
      <c r="BT38" s="2">
        <v>0</v>
      </c>
      <c r="BU38" s="2">
        <v>0</v>
      </c>
      <c r="BV38" s="2">
        <v>0</v>
      </c>
      <c r="BW38" s="2">
        <v>0</v>
      </c>
      <c r="BX38" s="2">
        <v>0</v>
      </c>
      <c r="BY38" s="2">
        <v>0</v>
      </c>
      <c r="BZ38" s="2">
        <v>0</v>
      </c>
      <c r="CA38" s="2">
        <v>0</v>
      </c>
      <c r="CB38" s="2">
        <v>0</v>
      </c>
      <c r="CC38" s="2">
        <v>0</v>
      </c>
      <c r="CG38" s="2"/>
      <c r="CI38" s="19" t="s">
        <v>364</v>
      </c>
      <c r="CJ38" s="2">
        <v>63</v>
      </c>
    </row>
    <row r="39" spans="25:88" x14ac:dyDescent="0.25">
      <c r="Y39" s="19" t="s">
        <v>103</v>
      </c>
      <c r="Z39" s="2">
        <v>0</v>
      </c>
      <c r="AA39" s="2">
        <v>0</v>
      </c>
      <c r="AB39" s="2">
        <v>37</v>
      </c>
      <c r="AC39" s="2">
        <v>0</v>
      </c>
      <c r="AD39" s="2">
        <v>0</v>
      </c>
      <c r="AE39" s="2">
        <v>84</v>
      </c>
      <c r="AF39" s="2">
        <v>0</v>
      </c>
      <c r="AG39" s="2">
        <v>0</v>
      </c>
      <c r="AH39" s="2">
        <v>0</v>
      </c>
      <c r="AI39" s="2">
        <v>0</v>
      </c>
      <c r="AJ39" s="2">
        <v>249</v>
      </c>
      <c r="AO39" s="19" t="s">
        <v>365</v>
      </c>
      <c r="AP39" s="2">
        <v>467</v>
      </c>
      <c r="BQ39" s="2"/>
      <c r="BR39" s="19" t="s">
        <v>103</v>
      </c>
      <c r="BS39" s="2">
        <v>0</v>
      </c>
      <c r="BT39" s="2">
        <v>0</v>
      </c>
      <c r="BU39" s="2">
        <v>2</v>
      </c>
      <c r="BV39" s="2">
        <v>0</v>
      </c>
      <c r="BW39" s="2">
        <v>0</v>
      </c>
      <c r="BX39" s="2">
        <v>10</v>
      </c>
      <c r="BY39" s="2">
        <v>0</v>
      </c>
      <c r="BZ39" s="2">
        <v>0</v>
      </c>
      <c r="CA39" s="2">
        <v>0</v>
      </c>
      <c r="CB39" s="2">
        <v>0</v>
      </c>
      <c r="CC39" s="2">
        <v>14</v>
      </c>
      <c r="CG39" s="2"/>
      <c r="CI39" s="19" t="s">
        <v>365</v>
      </c>
      <c r="CJ39" s="2">
        <v>65</v>
      </c>
    </row>
    <row r="40" spans="25:88" x14ac:dyDescent="0.25">
      <c r="Y40" s="19" t="s">
        <v>104</v>
      </c>
      <c r="Z40" s="2">
        <v>0</v>
      </c>
      <c r="AA40" s="2">
        <v>0</v>
      </c>
      <c r="AB40" s="2">
        <v>0</v>
      </c>
      <c r="AC40" s="2">
        <v>0</v>
      </c>
      <c r="AD40" s="2">
        <v>0</v>
      </c>
      <c r="AE40" s="2">
        <v>0</v>
      </c>
      <c r="AF40" s="2">
        <v>0</v>
      </c>
      <c r="AG40" s="2">
        <v>0</v>
      </c>
      <c r="AH40" s="2">
        <v>0</v>
      </c>
      <c r="AI40" s="2">
        <v>0</v>
      </c>
      <c r="AJ40" s="2">
        <v>0</v>
      </c>
      <c r="AO40" s="19" t="s">
        <v>366</v>
      </c>
      <c r="AP40" s="2">
        <v>597</v>
      </c>
      <c r="BQ40" s="2"/>
      <c r="BR40" s="19" t="s">
        <v>104</v>
      </c>
      <c r="BS40" s="2">
        <v>0</v>
      </c>
      <c r="BT40" s="2">
        <v>0</v>
      </c>
      <c r="BU40" s="2">
        <v>0</v>
      </c>
      <c r="BV40" s="2">
        <v>0</v>
      </c>
      <c r="BW40" s="2">
        <v>0</v>
      </c>
      <c r="BX40" s="2">
        <v>0</v>
      </c>
      <c r="BY40" s="2">
        <v>0</v>
      </c>
      <c r="BZ40" s="2">
        <v>0</v>
      </c>
      <c r="CA40" s="2">
        <v>0</v>
      </c>
      <c r="CB40" s="2">
        <v>0</v>
      </c>
      <c r="CC40" s="2">
        <v>0</v>
      </c>
      <c r="CG40" s="2"/>
      <c r="CI40" s="19" t="s">
        <v>366</v>
      </c>
      <c r="CJ40" s="2">
        <v>96</v>
      </c>
    </row>
    <row r="41" spans="25:88" x14ac:dyDescent="0.25">
      <c r="Y41" s="19" t="s">
        <v>105</v>
      </c>
      <c r="Z41" s="2">
        <v>0</v>
      </c>
      <c r="AA41" s="2">
        <v>0</v>
      </c>
      <c r="AB41" s="2">
        <v>3</v>
      </c>
      <c r="AC41" s="2">
        <v>0</v>
      </c>
      <c r="AD41" s="2">
        <v>0</v>
      </c>
      <c r="AE41" s="2">
        <v>0</v>
      </c>
      <c r="AF41" s="2">
        <v>81</v>
      </c>
      <c r="AG41" s="2">
        <v>133</v>
      </c>
      <c r="AH41" s="2">
        <v>4</v>
      </c>
      <c r="AI41" s="2">
        <v>14</v>
      </c>
      <c r="AJ41" s="2">
        <v>17</v>
      </c>
      <c r="AO41" s="19" t="s">
        <v>387</v>
      </c>
      <c r="AP41" s="2">
        <v>650</v>
      </c>
      <c r="BQ41" s="2"/>
      <c r="BR41" s="19" t="s">
        <v>105</v>
      </c>
      <c r="BS41" s="2">
        <v>0</v>
      </c>
      <c r="BT41" s="2">
        <v>0</v>
      </c>
      <c r="BU41" s="2">
        <v>3</v>
      </c>
      <c r="BV41" s="2">
        <v>0</v>
      </c>
      <c r="BW41" s="2">
        <v>0</v>
      </c>
      <c r="BX41" s="2">
        <v>0</v>
      </c>
      <c r="BY41" s="2">
        <v>27</v>
      </c>
      <c r="BZ41" s="2">
        <v>91</v>
      </c>
      <c r="CA41" s="2">
        <v>0</v>
      </c>
      <c r="CB41" s="2">
        <v>14</v>
      </c>
      <c r="CC41" s="2">
        <v>14</v>
      </c>
      <c r="CG41" s="2"/>
      <c r="CI41" s="19" t="s">
        <v>387</v>
      </c>
      <c r="CJ41" s="2">
        <v>90</v>
      </c>
    </row>
    <row r="42" spans="25:88" x14ac:dyDescent="0.25">
      <c r="Y42" s="19" t="s">
        <v>106</v>
      </c>
      <c r="Z42" s="2">
        <v>0</v>
      </c>
      <c r="AA42" s="2">
        <v>0</v>
      </c>
      <c r="AB42" s="2">
        <v>3</v>
      </c>
      <c r="AC42" s="2">
        <v>0</v>
      </c>
      <c r="AD42" s="2">
        <v>0</v>
      </c>
      <c r="AE42" s="2">
        <v>0</v>
      </c>
      <c r="AF42" s="2">
        <v>0</v>
      </c>
      <c r="AG42" s="2">
        <v>19</v>
      </c>
      <c r="AH42" s="2">
        <v>106</v>
      </c>
      <c r="AI42" s="2">
        <v>0</v>
      </c>
      <c r="AJ42" s="2">
        <v>0</v>
      </c>
      <c r="AO42" s="19" t="s">
        <v>388</v>
      </c>
      <c r="AP42" s="2">
        <v>772</v>
      </c>
      <c r="BQ42" s="2"/>
      <c r="BR42" s="19" t="s">
        <v>106</v>
      </c>
      <c r="BS42" s="2">
        <v>0</v>
      </c>
      <c r="BT42" s="2">
        <v>0</v>
      </c>
      <c r="BU42" s="2">
        <v>3</v>
      </c>
      <c r="BV42" s="2">
        <v>0</v>
      </c>
      <c r="BW42" s="2">
        <v>0</v>
      </c>
      <c r="BX42" s="2">
        <v>0</v>
      </c>
      <c r="BY42" s="2">
        <v>0</v>
      </c>
      <c r="BZ42" s="2">
        <v>4</v>
      </c>
      <c r="CA42" s="2">
        <v>9</v>
      </c>
      <c r="CB42" s="2">
        <v>0</v>
      </c>
      <c r="CC42" s="2">
        <v>0</v>
      </c>
      <c r="CG42" s="2"/>
      <c r="CI42" s="19" t="s">
        <v>388</v>
      </c>
      <c r="CJ42" s="2">
        <v>163</v>
      </c>
    </row>
    <row r="43" spans="25:88" x14ac:dyDescent="0.25">
      <c r="Y43" s="19" t="s">
        <v>107</v>
      </c>
      <c r="Z43" s="2">
        <v>0</v>
      </c>
      <c r="AA43" s="2">
        <v>0</v>
      </c>
      <c r="AB43" s="2">
        <v>52</v>
      </c>
      <c r="AC43" s="2">
        <v>0</v>
      </c>
      <c r="AD43" s="2">
        <v>0</v>
      </c>
      <c r="AE43" s="2">
        <v>4</v>
      </c>
      <c r="AF43" s="2">
        <v>4</v>
      </c>
      <c r="AG43" s="2">
        <v>0</v>
      </c>
      <c r="AH43" s="2">
        <v>0</v>
      </c>
      <c r="AI43" s="2">
        <v>0</v>
      </c>
      <c r="AJ43" s="2">
        <v>0</v>
      </c>
      <c r="AO43" s="19" t="s">
        <v>389</v>
      </c>
      <c r="AP43" s="2">
        <v>677</v>
      </c>
      <c r="BQ43" s="2"/>
      <c r="BR43" s="19" t="s">
        <v>107</v>
      </c>
      <c r="BS43" s="2">
        <v>0</v>
      </c>
      <c r="BT43" s="2">
        <v>0</v>
      </c>
      <c r="BU43" s="2">
        <v>14</v>
      </c>
      <c r="BV43" s="2">
        <v>0</v>
      </c>
      <c r="BW43" s="2">
        <v>0</v>
      </c>
      <c r="BX43" s="2">
        <v>1</v>
      </c>
      <c r="BY43" s="2">
        <v>1</v>
      </c>
      <c r="BZ43" s="2">
        <v>0</v>
      </c>
      <c r="CA43" s="2">
        <v>0</v>
      </c>
      <c r="CB43" s="2">
        <v>0</v>
      </c>
      <c r="CC43" s="2">
        <v>0</v>
      </c>
      <c r="CG43" s="2"/>
      <c r="CI43" s="19" t="s">
        <v>389</v>
      </c>
      <c r="CJ43" s="2">
        <v>166</v>
      </c>
    </row>
    <row r="44" spans="25:88" x14ac:dyDescent="0.25">
      <c r="Y44" s="19" t="s">
        <v>108</v>
      </c>
      <c r="Z44" s="2">
        <v>0</v>
      </c>
      <c r="AA44" s="2">
        <v>8</v>
      </c>
      <c r="AB44" s="2">
        <v>14</v>
      </c>
      <c r="AC44" s="2">
        <v>0</v>
      </c>
      <c r="AD44" s="2">
        <v>0</v>
      </c>
      <c r="AE44" s="2">
        <v>0</v>
      </c>
      <c r="AF44" s="2">
        <v>25</v>
      </c>
      <c r="AG44" s="2">
        <v>147</v>
      </c>
      <c r="AH44" s="2">
        <v>62</v>
      </c>
      <c r="AI44" s="2">
        <v>183</v>
      </c>
      <c r="AJ44" s="2">
        <v>152</v>
      </c>
      <c r="AO44" s="19" t="s">
        <v>390</v>
      </c>
      <c r="AP44" s="2">
        <v>572</v>
      </c>
      <c r="BQ44" s="2"/>
      <c r="BR44" s="19" t="s">
        <v>108</v>
      </c>
      <c r="BS44" s="2">
        <v>0</v>
      </c>
      <c r="BT44" s="2">
        <v>1</v>
      </c>
      <c r="BU44" s="2">
        <v>0</v>
      </c>
      <c r="BV44" s="2">
        <v>0</v>
      </c>
      <c r="BW44" s="2">
        <v>0</v>
      </c>
      <c r="BX44" s="2">
        <v>0</v>
      </c>
      <c r="BY44" s="2">
        <v>1</v>
      </c>
      <c r="BZ44" s="2">
        <v>29</v>
      </c>
      <c r="CA44" s="2">
        <v>10</v>
      </c>
      <c r="CB44" s="2">
        <v>27</v>
      </c>
      <c r="CC44" s="2">
        <v>44</v>
      </c>
      <c r="CG44" s="2"/>
      <c r="CI44" s="19" t="s">
        <v>390</v>
      </c>
      <c r="CJ44" s="2">
        <v>133</v>
      </c>
    </row>
    <row r="45" spans="25:88" x14ac:dyDescent="0.25">
      <c r="Y45" s="19" t="s">
        <v>109</v>
      </c>
      <c r="Z45" s="2">
        <v>0</v>
      </c>
      <c r="AA45" s="2">
        <v>0</v>
      </c>
      <c r="AB45" s="2">
        <v>0</v>
      </c>
      <c r="AC45" s="2">
        <v>0</v>
      </c>
      <c r="AD45" s="2">
        <v>0</v>
      </c>
      <c r="AE45" s="2">
        <v>0</v>
      </c>
      <c r="AF45" s="2">
        <v>0</v>
      </c>
      <c r="AG45" s="2">
        <v>0</v>
      </c>
      <c r="AH45" s="2">
        <v>0</v>
      </c>
      <c r="AI45" s="2">
        <v>0</v>
      </c>
      <c r="AJ45" s="2">
        <v>4</v>
      </c>
      <c r="AO45" s="19" t="s">
        <v>391</v>
      </c>
      <c r="AP45" s="2">
        <v>568</v>
      </c>
      <c r="BQ45" s="2"/>
      <c r="BR45" s="19" t="s">
        <v>109</v>
      </c>
      <c r="BS45" s="2">
        <v>0</v>
      </c>
      <c r="BT45" s="2">
        <v>0</v>
      </c>
      <c r="BU45" s="2">
        <v>0</v>
      </c>
      <c r="BV45" s="2">
        <v>0</v>
      </c>
      <c r="BW45" s="2">
        <v>0</v>
      </c>
      <c r="BX45" s="2">
        <v>0</v>
      </c>
      <c r="BY45" s="2">
        <v>0</v>
      </c>
      <c r="BZ45" s="2">
        <v>0</v>
      </c>
      <c r="CA45" s="2">
        <v>0</v>
      </c>
      <c r="CB45" s="2">
        <v>0</v>
      </c>
      <c r="CC45" s="2">
        <v>2</v>
      </c>
      <c r="CG45" s="2"/>
      <c r="CI45" s="19" t="s">
        <v>391</v>
      </c>
      <c r="CJ45" s="2">
        <v>137</v>
      </c>
    </row>
    <row r="46" spans="25:88" x14ac:dyDescent="0.25">
      <c r="Y46" s="19" t="s">
        <v>110</v>
      </c>
      <c r="Z46" s="2">
        <v>19</v>
      </c>
      <c r="AA46" s="2">
        <v>40</v>
      </c>
      <c r="AB46" s="2">
        <v>32</v>
      </c>
      <c r="AC46" s="2">
        <v>17</v>
      </c>
      <c r="AD46" s="2">
        <v>10</v>
      </c>
      <c r="AE46" s="2">
        <v>6</v>
      </c>
      <c r="AF46" s="2">
        <v>41</v>
      </c>
      <c r="AG46" s="2">
        <v>40</v>
      </c>
      <c r="AH46" s="2">
        <v>11</v>
      </c>
      <c r="AI46" s="2">
        <v>18</v>
      </c>
      <c r="AJ46" s="2">
        <v>7</v>
      </c>
      <c r="AO46" s="19" t="s">
        <v>392</v>
      </c>
      <c r="AP46" s="2">
        <v>517</v>
      </c>
      <c r="BQ46" s="2"/>
      <c r="BR46" s="19" t="s">
        <v>110</v>
      </c>
      <c r="BS46" s="2">
        <v>1</v>
      </c>
      <c r="BT46" s="2">
        <v>5</v>
      </c>
      <c r="BU46" s="2">
        <v>8</v>
      </c>
      <c r="BV46" s="2">
        <v>2</v>
      </c>
      <c r="BW46" s="2">
        <v>0</v>
      </c>
      <c r="BX46" s="2">
        <v>1</v>
      </c>
      <c r="BY46" s="2">
        <v>1</v>
      </c>
      <c r="BZ46" s="2">
        <v>3</v>
      </c>
      <c r="CA46" s="2">
        <v>1</v>
      </c>
      <c r="CB46" s="2">
        <v>1</v>
      </c>
      <c r="CC46" s="2">
        <v>0</v>
      </c>
      <c r="CG46" s="2"/>
      <c r="CI46" s="19" t="s">
        <v>392</v>
      </c>
      <c r="CJ46" s="2">
        <v>114</v>
      </c>
    </row>
    <row r="47" spans="25:88" x14ac:dyDescent="0.25">
      <c r="Y47" s="19" t="s">
        <v>111</v>
      </c>
      <c r="Z47" s="2">
        <v>16</v>
      </c>
      <c r="AA47" s="2">
        <v>2</v>
      </c>
      <c r="AB47" s="2">
        <v>13</v>
      </c>
      <c r="AC47" s="2">
        <v>19</v>
      </c>
      <c r="AD47" s="2">
        <v>9</v>
      </c>
      <c r="AE47" s="2">
        <v>11</v>
      </c>
      <c r="AF47" s="2">
        <v>9</v>
      </c>
      <c r="AG47" s="2">
        <v>5</v>
      </c>
      <c r="AH47" s="2">
        <v>2</v>
      </c>
      <c r="AI47" s="2">
        <v>7</v>
      </c>
      <c r="AJ47" s="2">
        <v>7</v>
      </c>
      <c r="AO47" s="19" t="s">
        <v>393</v>
      </c>
      <c r="AP47" s="2">
        <v>562</v>
      </c>
      <c r="BQ47" s="2"/>
      <c r="BR47" s="19" t="s">
        <v>111</v>
      </c>
      <c r="BS47" s="2">
        <v>13</v>
      </c>
      <c r="BT47" s="2">
        <v>2</v>
      </c>
      <c r="BU47" s="2">
        <v>7</v>
      </c>
      <c r="BV47" s="2">
        <v>12</v>
      </c>
      <c r="BW47" s="2">
        <v>8</v>
      </c>
      <c r="BX47" s="2">
        <v>4</v>
      </c>
      <c r="BY47" s="2">
        <v>1</v>
      </c>
      <c r="BZ47" s="2">
        <v>1</v>
      </c>
      <c r="CA47" s="2">
        <v>1</v>
      </c>
      <c r="CB47" s="2">
        <v>0</v>
      </c>
      <c r="CC47" s="2">
        <v>3</v>
      </c>
      <c r="CG47" s="2"/>
      <c r="CI47" s="19" t="s">
        <v>393</v>
      </c>
      <c r="CJ47" s="2">
        <v>112</v>
      </c>
    </row>
    <row r="48" spans="25:88" x14ac:dyDescent="0.25">
      <c r="Y48" s="19" t="s">
        <v>112</v>
      </c>
      <c r="Z48" s="2">
        <v>0</v>
      </c>
      <c r="AA48" s="2">
        <v>6</v>
      </c>
      <c r="AB48" s="2">
        <v>32</v>
      </c>
      <c r="AC48" s="2">
        <v>0</v>
      </c>
      <c r="AD48" s="2">
        <v>0</v>
      </c>
      <c r="AE48" s="2">
        <v>0</v>
      </c>
      <c r="AF48" s="2">
        <v>0</v>
      </c>
      <c r="AG48" s="2">
        <v>0</v>
      </c>
      <c r="AH48" s="2">
        <v>0</v>
      </c>
      <c r="AI48" s="2">
        <v>0</v>
      </c>
      <c r="AJ48" s="2">
        <v>18</v>
      </c>
      <c r="AO48" s="19" t="s">
        <v>396</v>
      </c>
      <c r="AP48" s="2">
        <v>614</v>
      </c>
      <c r="BQ48" s="2"/>
      <c r="BR48" s="19" t="s">
        <v>112</v>
      </c>
      <c r="BS48" s="2">
        <v>0</v>
      </c>
      <c r="BT48" s="2">
        <v>6</v>
      </c>
      <c r="BU48" s="2">
        <v>32</v>
      </c>
      <c r="BV48" s="2">
        <v>0</v>
      </c>
      <c r="BW48" s="2">
        <v>0</v>
      </c>
      <c r="BX48" s="2">
        <v>0</v>
      </c>
      <c r="BY48" s="2">
        <v>0</v>
      </c>
      <c r="BZ48" s="2">
        <v>0</v>
      </c>
      <c r="CA48" s="2">
        <v>0</v>
      </c>
      <c r="CB48" s="2">
        <v>0</v>
      </c>
      <c r="CC48" s="2">
        <v>0</v>
      </c>
      <c r="CG48" s="2"/>
      <c r="CI48" s="19" t="s">
        <v>396</v>
      </c>
      <c r="CJ48" s="2">
        <v>137</v>
      </c>
    </row>
    <row r="49" spans="25:88" x14ac:dyDescent="0.25">
      <c r="Y49" s="19" t="s">
        <v>113</v>
      </c>
      <c r="Z49" s="2">
        <v>306</v>
      </c>
      <c r="AA49" s="2">
        <v>13</v>
      </c>
      <c r="AB49" s="2">
        <v>3</v>
      </c>
      <c r="AC49" s="2">
        <v>437</v>
      </c>
      <c r="AD49" s="2">
        <v>282</v>
      </c>
      <c r="AE49" s="2">
        <v>58</v>
      </c>
      <c r="AF49" s="2">
        <v>92</v>
      </c>
      <c r="AG49" s="2">
        <v>104</v>
      </c>
      <c r="AH49" s="2">
        <v>0</v>
      </c>
      <c r="AI49" s="2">
        <v>0</v>
      </c>
      <c r="AJ49" s="2">
        <v>52</v>
      </c>
      <c r="AO49" s="19" t="s">
        <v>397</v>
      </c>
      <c r="AP49" s="2">
        <v>637</v>
      </c>
      <c r="BQ49" s="2"/>
      <c r="BR49" s="19" t="s">
        <v>113</v>
      </c>
      <c r="BS49" s="2">
        <v>61</v>
      </c>
      <c r="BT49" s="2">
        <v>3</v>
      </c>
      <c r="BU49" s="2">
        <v>0</v>
      </c>
      <c r="BV49" s="2">
        <v>74</v>
      </c>
      <c r="BW49" s="2">
        <v>51</v>
      </c>
      <c r="BX49" s="2">
        <v>21</v>
      </c>
      <c r="BY49" s="2">
        <v>7</v>
      </c>
      <c r="BZ49" s="2">
        <v>9</v>
      </c>
      <c r="CA49" s="2">
        <v>0</v>
      </c>
      <c r="CB49" s="2">
        <v>0</v>
      </c>
      <c r="CC49" s="2">
        <v>2</v>
      </c>
      <c r="CG49" s="2"/>
      <c r="CI49" s="19" t="s">
        <v>397</v>
      </c>
      <c r="CJ49" s="2">
        <v>154</v>
      </c>
    </row>
    <row r="50" spans="25:88" x14ac:dyDescent="0.25">
      <c r="Y50" s="19" t="s">
        <v>114</v>
      </c>
      <c r="Z50" s="2">
        <v>0</v>
      </c>
      <c r="AA50" s="2">
        <v>0</v>
      </c>
      <c r="AB50" s="2">
        <v>0</v>
      </c>
      <c r="AC50" s="2">
        <v>0</v>
      </c>
      <c r="AD50" s="2">
        <v>0</v>
      </c>
      <c r="AE50" s="2">
        <v>0</v>
      </c>
      <c r="AF50" s="2">
        <v>0</v>
      </c>
      <c r="AG50" s="2">
        <v>0</v>
      </c>
      <c r="AH50" s="2">
        <v>0</v>
      </c>
      <c r="AI50" s="2">
        <v>0</v>
      </c>
      <c r="AJ50" s="2">
        <v>0</v>
      </c>
      <c r="AO50" s="19" t="s">
        <v>398</v>
      </c>
      <c r="AP50" s="2">
        <v>516</v>
      </c>
      <c r="BQ50" s="2"/>
      <c r="BR50" s="19" t="s">
        <v>114</v>
      </c>
      <c r="BS50" s="2">
        <v>0</v>
      </c>
      <c r="BT50" s="2">
        <v>0</v>
      </c>
      <c r="BU50" s="2">
        <v>0</v>
      </c>
      <c r="BV50" s="2">
        <v>0</v>
      </c>
      <c r="BW50" s="2">
        <v>0</v>
      </c>
      <c r="BX50" s="2">
        <v>0</v>
      </c>
      <c r="BY50" s="2">
        <v>0</v>
      </c>
      <c r="BZ50" s="2">
        <v>0</v>
      </c>
      <c r="CA50" s="2">
        <v>0</v>
      </c>
      <c r="CB50" s="2">
        <v>0</v>
      </c>
      <c r="CC50" s="2">
        <v>0</v>
      </c>
      <c r="CG50" s="2"/>
      <c r="CI50" s="19" t="s">
        <v>398</v>
      </c>
      <c r="CJ50" s="2">
        <v>138</v>
      </c>
    </row>
    <row r="51" spans="25:88" x14ac:dyDescent="0.25">
      <c r="Y51" s="19" t="s">
        <v>115</v>
      </c>
      <c r="Z51" s="2">
        <v>0</v>
      </c>
      <c r="AA51" s="2">
        <v>0</v>
      </c>
      <c r="AB51" s="2">
        <v>0</v>
      </c>
      <c r="AC51" s="2">
        <v>0</v>
      </c>
      <c r="AD51" s="2">
        <v>0</v>
      </c>
      <c r="AE51" s="2">
        <v>0</v>
      </c>
      <c r="AF51" s="2">
        <v>0</v>
      </c>
      <c r="AG51" s="2">
        <v>0</v>
      </c>
      <c r="AH51" s="2">
        <v>0</v>
      </c>
      <c r="AI51" s="2">
        <v>0</v>
      </c>
      <c r="AJ51" s="2">
        <v>0</v>
      </c>
      <c r="AO51" s="19" t="s">
        <v>399</v>
      </c>
      <c r="AP51" s="2">
        <v>531</v>
      </c>
      <c r="BQ51" s="2"/>
      <c r="BR51" s="19" t="s">
        <v>115</v>
      </c>
      <c r="BS51" s="2">
        <v>0</v>
      </c>
      <c r="BT51" s="2">
        <v>0</v>
      </c>
      <c r="BU51" s="2">
        <v>0</v>
      </c>
      <c r="BV51" s="2">
        <v>0</v>
      </c>
      <c r="BW51" s="2">
        <v>0</v>
      </c>
      <c r="BX51" s="2">
        <v>0</v>
      </c>
      <c r="BY51" s="2">
        <v>0</v>
      </c>
      <c r="BZ51" s="2">
        <v>0</v>
      </c>
      <c r="CA51" s="2">
        <v>0</v>
      </c>
      <c r="CB51" s="2">
        <v>0</v>
      </c>
      <c r="CC51" s="2">
        <v>0</v>
      </c>
      <c r="CG51" s="2"/>
      <c r="CI51" s="19" t="s">
        <v>399</v>
      </c>
      <c r="CJ51" s="2">
        <v>120</v>
      </c>
    </row>
    <row r="52" spans="25:88" x14ac:dyDescent="0.25">
      <c r="Y52" s="19" t="s">
        <v>116</v>
      </c>
      <c r="Z52" s="2">
        <v>36</v>
      </c>
      <c r="AA52" s="2">
        <v>35</v>
      </c>
      <c r="AB52" s="2">
        <v>0</v>
      </c>
      <c r="AC52" s="2">
        <v>45</v>
      </c>
      <c r="AD52" s="2">
        <v>0</v>
      </c>
      <c r="AE52" s="2">
        <v>0</v>
      </c>
      <c r="AF52" s="2">
        <v>0</v>
      </c>
      <c r="AG52" s="2">
        <v>0</v>
      </c>
      <c r="AH52" s="2">
        <v>0</v>
      </c>
      <c r="AI52" s="2">
        <v>0</v>
      </c>
      <c r="AJ52" s="2">
        <v>5</v>
      </c>
      <c r="AO52" s="19" t="s">
        <v>400</v>
      </c>
      <c r="AP52" s="2">
        <v>498</v>
      </c>
      <c r="BQ52" s="2"/>
      <c r="BR52" s="19" t="s">
        <v>116</v>
      </c>
      <c r="BS52" s="2">
        <v>18</v>
      </c>
      <c r="BT52" s="2">
        <v>12</v>
      </c>
      <c r="BU52" s="2">
        <v>0</v>
      </c>
      <c r="BV52" s="2">
        <v>45</v>
      </c>
      <c r="BW52" s="2">
        <v>0</v>
      </c>
      <c r="BX52" s="2">
        <v>0</v>
      </c>
      <c r="BY52" s="2">
        <v>0</v>
      </c>
      <c r="BZ52" s="2">
        <v>0</v>
      </c>
      <c r="CA52" s="2">
        <v>0</v>
      </c>
      <c r="CB52" s="2">
        <v>0</v>
      </c>
      <c r="CC52" s="2">
        <v>5</v>
      </c>
      <c r="CG52" s="2"/>
      <c r="CI52" s="19" t="s">
        <v>400</v>
      </c>
      <c r="CJ52" s="2">
        <v>113</v>
      </c>
    </row>
    <row r="53" spans="25:88" x14ac:dyDescent="0.25">
      <c r="Y53" s="19" t="s">
        <v>117</v>
      </c>
      <c r="Z53" s="2">
        <v>2</v>
      </c>
      <c r="AA53" s="2">
        <v>0</v>
      </c>
      <c r="AB53" s="2">
        <v>0</v>
      </c>
      <c r="AC53" s="2">
        <v>0</v>
      </c>
      <c r="AD53" s="2">
        <v>3</v>
      </c>
      <c r="AE53" s="2">
        <v>0</v>
      </c>
      <c r="AF53" s="2">
        <v>0</v>
      </c>
      <c r="AG53" s="2">
        <v>2</v>
      </c>
      <c r="AH53" s="2">
        <v>24</v>
      </c>
      <c r="AI53" s="2">
        <v>17</v>
      </c>
      <c r="AJ53" s="2">
        <v>18</v>
      </c>
      <c r="AO53" s="19" t="s">
        <v>401</v>
      </c>
      <c r="AP53" s="2">
        <v>561</v>
      </c>
      <c r="BQ53" s="2"/>
      <c r="BR53" s="19" t="s">
        <v>117</v>
      </c>
      <c r="BS53" s="2">
        <v>0</v>
      </c>
      <c r="BT53" s="2">
        <v>0</v>
      </c>
      <c r="BU53" s="2">
        <v>0</v>
      </c>
      <c r="BV53" s="2">
        <v>0</v>
      </c>
      <c r="BW53" s="2">
        <v>0</v>
      </c>
      <c r="BX53" s="2">
        <v>0</v>
      </c>
      <c r="BY53" s="2">
        <v>0</v>
      </c>
      <c r="BZ53" s="2">
        <v>0</v>
      </c>
      <c r="CA53" s="2">
        <v>0</v>
      </c>
      <c r="CB53" s="2">
        <v>0</v>
      </c>
      <c r="CC53" s="2">
        <v>0</v>
      </c>
      <c r="CG53" s="2"/>
      <c r="CI53" s="19" t="s">
        <v>401</v>
      </c>
      <c r="CJ53" s="2">
        <v>102</v>
      </c>
    </row>
    <row r="54" spans="25:88" x14ac:dyDescent="0.25">
      <c r="Y54" s="19" t="s">
        <v>118</v>
      </c>
      <c r="Z54" s="2">
        <v>8</v>
      </c>
      <c r="AA54" s="2">
        <v>56</v>
      </c>
      <c r="AB54" s="2">
        <v>0</v>
      </c>
      <c r="AC54" s="2">
        <v>17</v>
      </c>
      <c r="AD54" s="2">
        <v>4</v>
      </c>
      <c r="AE54" s="2">
        <v>4</v>
      </c>
      <c r="AF54" s="2">
        <v>32</v>
      </c>
      <c r="AG54" s="2">
        <v>91</v>
      </c>
      <c r="AH54" s="2">
        <v>196</v>
      </c>
      <c r="AI54" s="2">
        <v>320</v>
      </c>
      <c r="AJ54" s="2">
        <v>222</v>
      </c>
      <c r="AO54" s="19" t="s">
        <v>402</v>
      </c>
      <c r="AP54" s="2">
        <v>610</v>
      </c>
      <c r="BQ54" s="2"/>
      <c r="BR54" s="19" t="s">
        <v>118</v>
      </c>
      <c r="BS54" s="2">
        <v>2</v>
      </c>
      <c r="BT54" s="2">
        <v>16</v>
      </c>
      <c r="BU54" s="2">
        <v>0</v>
      </c>
      <c r="BV54" s="2">
        <v>4</v>
      </c>
      <c r="BW54" s="2">
        <v>2</v>
      </c>
      <c r="BX54" s="2">
        <v>0</v>
      </c>
      <c r="BY54" s="2">
        <v>2</v>
      </c>
      <c r="BZ54" s="2">
        <v>29</v>
      </c>
      <c r="CA54" s="2">
        <v>40</v>
      </c>
      <c r="CB54" s="2">
        <v>86</v>
      </c>
      <c r="CC54" s="2">
        <v>42</v>
      </c>
      <c r="CG54" s="2"/>
      <c r="CI54" s="19" t="s">
        <v>402</v>
      </c>
      <c r="CJ54" s="2">
        <v>108</v>
      </c>
    </row>
    <row r="55" spans="25:88" x14ac:dyDescent="0.25">
      <c r="Y55" s="19" t="s">
        <v>119</v>
      </c>
      <c r="Z55" s="2">
        <v>0</v>
      </c>
      <c r="AA55" s="2">
        <v>0</v>
      </c>
      <c r="AB55" s="2">
        <v>0</v>
      </c>
      <c r="AC55" s="2">
        <v>0</v>
      </c>
      <c r="AD55" s="2">
        <v>0</v>
      </c>
      <c r="AE55" s="2">
        <v>0</v>
      </c>
      <c r="AF55" s="2">
        <v>0</v>
      </c>
      <c r="AG55" s="2">
        <v>6</v>
      </c>
      <c r="AH55" s="2">
        <v>0</v>
      </c>
      <c r="AI55" s="2">
        <v>0</v>
      </c>
      <c r="AJ55" s="2">
        <v>0</v>
      </c>
      <c r="AO55" s="19" t="s">
        <v>404</v>
      </c>
      <c r="AP55" s="2">
        <v>605</v>
      </c>
      <c r="BQ55" s="2"/>
      <c r="BR55" s="19" t="s">
        <v>119</v>
      </c>
      <c r="BS55" s="2">
        <v>0</v>
      </c>
      <c r="BT55" s="2">
        <v>0</v>
      </c>
      <c r="BU55" s="2">
        <v>0</v>
      </c>
      <c r="BV55" s="2">
        <v>0</v>
      </c>
      <c r="BW55" s="2">
        <v>0</v>
      </c>
      <c r="BX55" s="2">
        <v>0</v>
      </c>
      <c r="BY55" s="2">
        <v>0</v>
      </c>
      <c r="BZ55" s="2">
        <v>0</v>
      </c>
      <c r="CA55" s="2">
        <v>0</v>
      </c>
      <c r="CB55" s="2">
        <v>0</v>
      </c>
      <c r="CC55" s="2">
        <v>0</v>
      </c>
      <c r="CG55" s="2"/>
      <c r="CI55" s="19" t="s">
        <v>404</v>
      </c>
      <c r="CJ55" s="2">
        <v>114</v>
      </c>
    </row>
    <row r="56" spans="25:88" x14ac:dyDescent="0.25">
      <c r="Y56" s="19" t="s">
        <v>120</v>
      </c>
      <c r="Z56" s="2">
        <v>0</v>
      </c>
      <c r="AA56" s="2">
        <v>240</v>
      </c>
      <c r="AB56" s="2">
        <v>213</v>
      </c>
      <c r="AC56" s="2">
        <v>0</v>
      </c>
      <c r="AD56" s="2">
        <v>0</v>
      </c>
      <c r="AE56" s="2">
        <v>0</v>
      </c>
      <c r="AF56" s="2">
        <v>0</v>
      </c>
      <c r="AG56" s="2">
        <v>0</v>
      </c>
      <c r="AH56" s="2">
        <v>0</v>
      </c>
      <c r="AI56" s="2">
        <v>0</v>
      </c>
      <c r="AJ56" s="2">
        <v>308</v>
      </c>
      <c r="AO56" s="19" t="s">
        <v>405</v>
      </c>
      <c r="AP56" s="2">
        <v>538</v>
      </c>
      <c r="BQ56" s="2"/>
      <c r="BR56" s="19" t="s">
        <v>120</v>
      </c>
      <c r="BS56" s="2">
        <v>0</v>
      </c>
      <c r="BT56" s="2">
        <v>84</v>
      </c>
      <c r="BU56" s="2">
        <v>17</v>
      </c>
      <c r="BV56" s="2">
        <v>0</v>
      </c>
      <c r="BW56" s="2">
        <v>0</v>
      </c>
      <c r="BX56" s="2">
        <v>0</v>
      </c>
      <c r="BY56" s="2">
        <v>0</v>
      </c>
      <c r="BZ56" s="2">
        <v>0</v>
      </c>
      <c r="CA56" s="2">
        <v>0</v>
      </c>
      <c r="CB56" s="2">
        <v>0</v>
      </c>
      <c r="CC56" s="2">
        <v>41</v>
      </c>
      <c r="CG56" s="2"/>
      <c r="CI56" s="19" t="s">
        <v>405</v>
      </c>
      <c r="CJ56" s="2">
        <v>115</v>
      </c>
    </row>
    <row r="57" spans="25:88" x14ac:dyDescent="0.25">
      <c r="Y57" s="19" t="s">
        <v>121</v>
      </c>
      <c r="Z57" s="2">
        <v>0</v>
      </c>
      <c r="AA57" s="2">
        <v>48</v>
      </c>
      <c r="AB57" s="2">
        <v>44</v>
      </c>
      <c r="AC57" s="2">
        <v>44</v>
      </c>
      <c r="AD57" s="2">
        <v>142</v>
      </c>
      <c r="AE57" s="2">
        <v>78</v>
      </c>
      <c r="AF57" s="2">
        <v>0</v>
      </c>
      <c r="AG57" s="2">
        <v>70</v>
      </c>
      <c r="AH57" s="2">
        <v>68</v>
      </c>
      <c r="AI57" s="2">
        <v>0</v>
      </c>
      <c r="AJ57" s="2">
        <v>0</v>
      </c>
      <c r="AO57" s="19" t="s">
        <v>406</v>
      </c>
      <c r="AP57" s="2">
        <v>607</v>
      </c>
      <c r="BQ57" s="2"/>
      <c r="BR57" s="19" t="s">
        <v>121</v>
      </c>
      <c r="BS57" s="2">
        <v>0</v>
      </c>
      <c r="BT57" s="2">
        <v>8</v>
      </c>
      <c r="BU57" s="2">
        <v>0</v>
      </c>
      <c r="BV57" s="2">
        <v>4</v>
      </c>
      <c r="BW57" s="2">
        <v>40</v>
      </c>
      <c r="BX57" s="2">
        <v>24</v>
      </c>
      <c r="BY57" s="2">
        <v>0</v>
      </c>
      <c r="BZ57" s="2">
        <v>3</v>
      </c>
      <c r="CA57" s="2">
        <v>7</v>
      </c>
      <c r="CB57" s="2">
        <v>0</v>
      </c>
      <c r="CC57" s="2">
        <v>0</v>
      </c>
      <c r="CG57" s="2"/>
      <c r="CI57" s="19" t="s">
        <v>406</v>
      </c>
      <c r="CJ57" s="2">
        <v>143</v>
      </c>
    </row>
    <row r="58" spans="25:88" x14ac:dyDescent="0.25">
      <c r="Y58" s="19" t="s">
        <v>122</v>
      </c>
      <c r="Z58" s="2">
        <v>0</v>
      </c>
      <c r="AA58" s="2">
        <v>0</v>
      </c>
      <c r="AB58" s="2">
        <v>188</v>
      </c>
      <c r="AC58" s="2">
        <v>0</v>
      </c>
      <c r="AD58" s="2">
        <v>4</v>
      </c>
      <c r="AE58" s="2">
        <v>28</v>
      </c>
      <c r="AF58" s="2">
        <v>0</v>
      </c>
      <c r="AG58" s="2">
        <v>108</v>
      </c>
      <c r="AH58" s="2">
        <v>197</v>
      </c>
      <c r="AI58" s="2">
        <v>144</v>
      </c>
      <c r="AJ58" s="2">
        <v>68</v>
      </c>
      <c r="AO58" s="19" t="s">
        <v>407</v>
      </c>
      <c r="AP58" s="2">
        <v>543</v>
      </c>
      <c r="BQ58" s="2"/>
      <c r="BR58" s="19" t="s">
        <v>122</v>
      </c>
      <c r="BS58" s="2">
        <v>0</v>
      </c>
      <c r="BT58" s="2">
        <v>0</v>
      </c>
      <c r="BU58" s="2">
        <v>34</v>
      </c>
      <c r="BV58" s="2">
        <v>0</v>
      </c>
      <c r="BW58" s="2">
        <v>0</v>
      </c>
      <c r="BX58" s="2">
        <v>1</v>
      </c>
      <c r="BY58" s="2">
        <v>0</v>
      </c>
      <c r="BZ58" s="2">
        <v>18</v>
      </c>
      <c r="CA58" s="2">
        <v>77</v>
      </c>
      <c r="CB58" s="2">
        <v>38</v>
      </c>
      <c r="CC58" s="2">
        <v>33</v>
      </c>
      <c r="CG58" s="2"/>
      <c r="CI58" s="19" t="s">
        <v>407</v>
      </c>
      <c r="CJ58" s="2">
        <v>103</v>
      </c>
    </row>
    <row r="59" spans="25:88" x14ac:dyDescent="0.25">
      <c r="Y59" s="19" t="s">
        <v>261</v>
      </c>
      <c r="Z59" s="2">
        <v>3</v>
      </c>
      <c r="AA59" s="2">
        <v>44</v>
      </c>
      <c r="AB59" s="2">
        <v>57</v>
      </c>
      <c r="AC59" s="2">
        <v>42</v>
      </c>
      <c r="AD59" s="2">
        <v>19</v>
      </c>
      <c r="AE59" s="2">
        <v>9</v>
      </c>
      <c r="AF59" s="2">
        <v>6</v>
      </c>
      <c r="AG59" s="2">
        <v>49</v>
      </c>
      <c r="AH59" s="2">
        <v>34</v>
      </c>
      <c r="AI59" s="2">
        <v>29</v>
      </c>
      <c r="AJ59" s="2">
        <v>16</v>
      </c>
      <c r="AO59" s="19" t="s">
        <v>408</v>
      </c>
      <c r="AP59" s="2">
        <v>404</v>
      </c>
      <c r="BQ59" s="2"/>
      <c r="BR59" s="19" t="s">
        <v>261</v>
      </c>
      <c r="BS59" s="2">
        <v>1</v>
      </c>
      <c r="BT59" s="2">
        <v>19</v>
      </c>
      <c r="BU59" s="2">
        <v>30</v>
      </c>
      <c r="BV59" s="2">
        <v>23</v>
      </c>
      <c r="BW59" s="2">
        <v>12</v>
      </c>
      <c r="BX59" s="2">
        <v>5</v>
      </c>
      <c r="BY59" s="2">
        <v>3</v>
      </c>
      <c r="BZ59" s="2">
        <v>21</v>
      </c>
      <c r="CA59" s="2">
        <v>13</v>
      </c>
      <c r="CB59" s="2">
        <v>8</v>
      </c>
      <c r="CC59" s="2">
        <v>5</v>
      </c>
      <c r="CG59" s="2"/>
      <c r="CI59" s="19" t="s">
        <v>408</v>
      </c>
      <c r="CJ59" s="2">
        <v>79</v>
      </c>
    </row>
    <row r="60" spans="25:88" x14ac:dyDescent="0.25">
      <c r="Y60" s="19" t="s">
        <v>123</v>
      </c>
      <c r="Z60" s="2">
        <v>0</v>
      </c>
      <c r="AA60" s="2">
        <v>0</v>
      </c>
      <c r="AB60" s="2">
        <v>8</v>
      </c>
      <c r="AC60" s="2">
        <v>0</v>
      </c>
      <c r="AD60" s="2">
        <v>0</v>
      </c>
      <c r="AE60" s="2">
        <v>0</v>
      </c>
      <c r="AF60" s="2">
        <v>0</v>
      </c>
      <c r="AG60" s="2">
        <v>0</v>
      </c>
      <c r="AH60" s="2">
        <v>57</v>
      </c>
      <c r="AI60" s="2">
        <v>4</v>
      </c>
      <c r="AJ60" s="2">
        <v>0</v>
      </c>
      <c r="AO60" s="19" t="s">
        <v>409</v>
      </c>
      <c r="AP60" s="2">
        <v>495</v>
      </c>
      <c r="BQ60" s="2"/>
      <c r="BR60" s="19" t="s">
        <v>123</v>
      </c>
      <c r="BS60" s="2">
        <v>0</v>
      </c>
      <c r="BT60" s="2">
        <v>0</v>
      </c>
      <c r="BU60" s="2">
        <v>2</v>
      </c>
      <c r="BV60" s="2">
        <v>0</v>
      </c>
      <c r="BW60" s="2">
        <v>0</v>
      </c>
      <c r="BX60" s="2">
        <v>0</v>
      </c>
      <c r="BY60" s="2">
        <v>0</v>
      </c>
      <c r="BZ60" s="2">
        <v>0</v>
      </c>
      <c r="CA60" s="2">
        <v>17</v>
      </c>
      <c r="CB60" s="2">
        <v>4</v>
      </c>
      <c r="CC60" s="2">
        <v>0</v>
      </c>
      <c r="CG60" s="2"/>
      <c r="CI60" s="19" t="s">
        <v>409</v>
      </c>
      <c r="CJ60" s="2">
        <v>95</v>
      </c>
    </row>
    <row r="61" spans="25:88" x14ac:dyDescent="0.25">
      <c r="Y61" s="19" t="s">
        <v>124</v>
      </c>
      <c r="Z61" s="2">
        <v>0</v>
      </c>
      <c r="AA61" s="2">
        <v>0</v>
      </c>
      <c r="AB61" s="2">
        <v>0</v>
      </c>
      <c r="AC61" s="2">
        <v>0</v>
      </c>
      <c r="AD61" s="2">
        <v>0</v>
      </c>
      <c r="AE61" s="2">
        <v>0</v>
      </c>
      <c r="AF61" s="2">
        <v>0</v>
      </c>
      <c r="AG61" s="2">
        <v>0</v>
      </c>
      <c r="AH61" s="2">
        <v>0</v>
      </c>
      <c r="AI61" s="2">
        <v>0</v>
      </c>
      <c r="AJ61" s="2">
        <v>0</v>
      </c>
      <c r="AO61" s="19" t="s">
        <v>410</v>
      </c>
      <c r="AP61" s="2">
        <v>518</v>
      </c>
      <c r="BQ61" s="2"/>
      <c r="BR61" s="19" t="s">
        <v>124</v>
      </c>
      <c r="BS61" s="2">
        <v>0</v>
      </c>
      <c r="BT61" s="2">
        <v>0</v>
      </c>
      <c r="BU61" s="2">
        <v>0</v>
      </c>
      <c r="BV61" s="2">
        <v>0</v>
      </c>
      <c r="BW61" s="2">
        <v>0</v>
      </c>
      <c r="BX61" s="2">
        <v>0</v>
      </c>
      <c r="BY61" s="2">
        <v>0</v>
      </c>
      <c r="BZ61" s="2">
        <v>0</v>
      </c>
      <c r="CA61" s="2">
        <v>0</v>
      </c>
      <c r="CB61" s="2">
        <v>0</v>
      </c>
      <c r="CC61" s="2">
        <v>0</v>
      </c>
      <c r="CG61" s="2"/>
      <c r="CI61" s="19" t="s">
        <v>410</v>
      </c>
      <c r="CJ61" s="2">
        <v>98</v>
      </c>
    </row>
    <row r="62" spans="25:88" x14ac:dyDescent="0.25">
      <c r="Y62" s="19" t="s">
        <v>125</v>
      </c>
      <c r="Z62" s="2">
        <v>0</v>
      </c>
      <c r="AA62" s="2">
        <v>0</v>
      </c>
      <c r="AB62" s="2">
        <v>0</v>
      </c>
      <c r="AC62" s="2">
        <v>0</v>
      </c>
      <c r="AD62" s="2">
        <v>0</v>
      </c>
      <c r="AE62" s="2">
        <v>0</v>
      </c>
      <c r="AF62" s="2">
        <v>30</v>
      </c>
      <c r="AG62" s="2">
        <v>8</v>
      </c>
      <c r="AH62" s="2">
        <v>0</v>
      </c>
      <c r="AI62" s="2">
        <v>0</v>
      </c>
      <c r="AJ62" s="2">
        <v>0</v>
      </c>
      <c r="AO62" s="19" t="s">
        <v>414</v>
      </c>
      <c r="AP62" s="2">
        <v>561</v>
      </c>
      <c r="BQ62" s="2"/>
      <c r="BR62" s="19" t="s">
        <v>125</v>
      </c>
      <c r="BS62" s="2">
        <v>0</v>
      </c>
      <c r="BT62" s="2">
        <v>0</v>
      </c>
      <c r="BU62" s="2">
        <v>0</v>
      </c>
      <c r="BV62" s="2">
        <v>0</v>
      </c>
      <c r="BW62" s="2">
        <v>0</v>
      </c>
      <c r="BX62" s="2">
        <v>0</v>
      </c>
      <c r="BY62" s="2">
        <v>0</v>
      </c>
      <c r="BZ62" s="2">
        <v>0</v>
      </c>
      <c r="CA62" s="2">
        <v>0</v>
      </c>
      <c r="CB62" s="2">
        <v>0</v>
      </c>
      <c r="CC62" s="2">
        <v>0</v>
      </c>
      <c r="CG62" s="2"/>
      <c r="CI62" s="19" t="s">
        <v>414</v>
      </c>
      <c r="CJ62" s="2">
        <v>101</v>
      </c>
    </row>
    <row r="63" spans="25:88" x14ac:dyDescent="0.25">
      <c r="Y63" s="19" t="s">
        <v>126</v>
      </c>
      <c r="Z63" s="2">
        <v>0</v>
      </c>
      <c r="AA63" s="2">
        <v>0</v>
      </c>
      <c r="AB63" s="2">
        <v>0</v>
      </c>
      <c r="AC63" s="2">
        <v>0</v>
      </c>
      <c r="AD63" s="2">
        <v>0</v>
      </c>
      <c r="AE63" s="2">
        <v>0</v>
      </c>
      <c r="AF63" s="2">
        <v>0</v>
      </c>
      <c r="AG63" s="2">
        <v>0</v>
      </c>
      <c r="AH63" s="2">
        <v>0</v>
      </c>
      <c r="AI63" s="2">
        <v>0</v>
      </c>
      <c r="AJ63" s="2">
        <v>0</v>
      </c>
      <c r="AO63" s="19" t="s">
        <v>415</v>
      </c>
      <c r="AP63" s="2">
        <v>653</v>
      </c>
      <c r="BQ63" s="2"/>
      <c r="BR63" s="19" t="s">
        <v>126</v>
      </c>
      <c r="BS63" s="2">
        <v>0</v>
      </c>
      <c r="BT63" s="2">
        <v>0</v>
      </c>
      <c r="BU63" s="2">
        <v>0</v>
      </c>
      <c r="BV63" s="2">
        <v>0</v>
      </c>
      <c r="BW63" s="2">
        <v>0</v>
      </c>
      <c r="BX63" s="2">
        <v>0</v>
      </c>
      <c r="BY63" s="2">
        <v>0</v>
      </c>
      <c r="BZ63" s="2">
        <v>0</v>
      </c>
      <c r="CA63" s="2">
        <v>0</v>
      </c>
      <c r="CB63" s="2">
        <v>0</v>
      </c>
      <c r="CC63" s="2">
        <v>0</v>
      </c>
      <c r="CG63" s="2"/>
      <c r="CI63" s="19" t="s">
        <v>415</v>
      </c>
      <c r="CJ63" s="2">
        <v>105</v>
      </c>
    </row>
    <row r="64" spans="25:88" x14ac:dyDescent="0.25">
      <c r="Y64" s="19" t="s">
        <v>127</v>
      </c>
      <c r="Z64" s="2">
        <v>0</v>
      </c>
      <c r="AA64" s="2">
        <v>0</v>
      </c>
      <c r="AB64" s="2">
        <v>0</v>
      </c>
      <c r="AC64" s="2">
        <v>4</v>
      </c>
      <c r="AD64" s="2">
        <v>0</v>
      </c>
      <c r="AE64" s="2">
        <v>76</v>
      </c>
      <c r="AF64" s="2">
        <v>44</v>
      </c>
      <c r="AG64" s="2">
        <v>38</v>
      </c>
      <c r="AH64" s="2">
        <v>0</v>
      </c>
      <c r="AI64" s="2">
        <v>1</v>
      </c>
      <c r="AJ64" s="2">
        <v>0</v>
      </c>
      <c r="AO64" s="19" t="s">
        <v>416</v>
      </c>
      <c r="AP64" s="2">
        <v>694</v>
      </c>
      <c r="BQ64" s="2"/>
      <c r="BR64" s="19" t="s">
        <v>127</v>
      </c>
      <c r="BS64" s="2">
        <v>0</v>
      </c>
      <c r="BT64" s="2">
        <v>0</v>
      </c>
      <c r="BU64" s="2">
        <v>0</v>
      </c>
      <c r="BV64" s="2">
        <v>0</v>
      </c>
      <c r="BW64" s="2">
        <v>0</v>
      </c>
      <c r="BX64" s="2">
        <v>10</v>
      </c>
      <c r="BY64" s="2">
        <v>10</v>
      </c>
      <c r="BZ64" s="2">
        <v>2</v>
      </c>
      <c r="CA64" s="2">
        <v>0</v>
      </c>
      <c r="CB64" s="2">
        <v>1</v>
      </c>
      <c r="CC64" s="2">
        <v>0</v>
      </c>
      <c r="CG64" s="2"/>
      <c r="CI64" s="19" t="s">
        <v>416</v>
      </c>
      <c r="CJ64" s="2">
        <v>134</v>
      </c>
    </row>
    <row r="65" spans="25:88" x14ac:dyDescent="0.25">
      <c r="Y65" s="19" t="s">
        <v>128</v>
      </c>
      <c r="Z65" s="2">
        <v>48</v>
      </c>
      <c r="AA65" s="2">
        <v>24</v>
      </c>
      <c r="AB65" s="2">
        <v>5</v>
      </c>
      <c r="AC65" s="2">
        <v>0</v>
      </c>
      <c r="AD65" s="2">
        <v>0</v>
      </c>
      <c r="AE65" s="2">
        <v>0</v>
      </c>
      <c r="AF65" s="2">
        <v>0</v>
      </c>
      <c r="AG65" s="2">
        <v>0</v>
      </c>
      <c r="AH65" s="2">
        <v>0</v>
      </c>
      <c r="AI65" s="2">
        <v>0</v>
      </c>
      <c r="AJ65" s="2">
        <v>0</v>
      </c>
      <c r="AO65" s="19" t="s">
        <v>417</v>
      </c>
      <c r="AP65" s="2">
        <v>670</v>
      </c>
      <c r="BQ65" s="2"/>
      <c r="BR65" s="19" t="s">
        <v>128</v>
      </c>
      <c r="BS65" s="2">
        <v>24</v>
      </c>
      <c r="BT65" s="2">
        <v>10</v>
      </c>
      <c r="BU65" s="2">
        <v>5</v>
      </c>
      <c r="BV65" s="2">
        <v>0</v>
      </c>
      <c r="BW65" s="2">
        <v>0</v>
      </c>
      <c r="BX65" s="2">
        <v>0</v>
      </c>
      <c r="BY65" s="2">
        <v>0</v>
      </c>
      <c r="BZ65" s="2">
        <v>0</v>
      </c>
      <c r="CA65" s="2">
        <v>0</v>
      </c>
      <c r="CB65" s="2">
        <v>0</v>
      </c>
      <c r="CC65" s="2">
        <v>0</v>
      </c>
      <c r="CG65" s="2"/>
      <c r="CI65" s="19" t="s">
        <v>417</v>
      </c>
      <c r="CJ65" s="2">
        <v>135</v>
      </c>
    </row>
    <row r="66" spans="25:88" x14ac:dyDescent="0.25">
      <c r="Y66" s="19" t="s">
        <v>129</v>
      </c>
      <c r="Z66" s="2">
        <v>0</v>
      </c>
      <c r="AA66" s="2">
        <v>228</v>
      </c>
      <c r="AB66" s="2">
        <v>44</v>
      </c>
      <c r="AC66" s="2">
        <v>70</v>
      </c>
      <c r="AD66" s="2">
        <v>151</v>
      </c>
      <c r="AE66" s="2">
        <v>52</v>
      </c>
      <c r="AF66" s="2">
        <v>0</v>
      </c>
      <c r="AG66" s="2">
        <v>0</v>
      </c>
      <c r="AH66" s="2">
        <v>0</v>
      </c>
      <c r="AI66" s="2">
        <v>12</v>
      </c>
      <c r="AJ66" s="2">
        <v>126</v>
      </c>
      <c r="AO66" s="19" t="s">
        <v>418</v>
      </c>
      <c r="AP66" s="2">
        <v>767</v>
      </c>
      <c r="BQ66" s="2"/>
      <c r="BR66" s="19" t="s">
        <v>129</v>
      </c>
      <c r="BS66" s="2">
        <v>0</v>
      </c>
      <c r="BT66" s="2">
        <v>63</v>
      </c>
      <c r="BU66" s="2">
        <v>8</v>
      </c>
      <c r="BV66" s="2">
        <v>11</v>
      </c>
      <c r="BW66" s="2">
        <v>46</v>
      </c>
      <c r="BX66" s="2">
        <v>5</v>
      </c>
      <c r="BY66" s="2">
        <v>0</v>
      </c>
      <c r="BZ66" s="2">
        <v>0</v>
      </c>
      <c r="CA66" s="2">
        <v>0</v>
      </c>
      <c r="CB66" s="2">
        <v>4</v>
      </c>
      <c r="CC66" s="2">
        <v>24</v>
      </c>
      <c r="CG66" s="2"/>
      <c r="CI66" s="19" t="s">
        <v>418</v>
      </c>
      <c r="CJ66" s="2">
        <v>155</v>
      </c>
    </row>
    <row r="67" spans="25:88" x14ac:dyDescent="0.25">
      <c r="Y67" s="19" t="s">
        <v>130</v>
      </c>
      <c r="Z67" s="2">
        <v>0</v>
      </c>
      <c r="AA67" s="2">
        <v>0</v>
      </c>
      <c r="AB67" s="2">
        <v>0</v>
      </c>
      <c r="AC67" s="2">
        <v>0</v>
      </c>
      <c r="AD67" s="2">
        <v>0</v>
      </c>
      <c r="AE67" s="2">
        <v>0</v>
      </c>
      <c r="AF67" s="2">
        <v>0</v>
      </c>
      <c r="AG67" s="2">
        <v>0</v>
      </c>
      <c r="AH67" s="2">
        <v>0</v>
      </c>
      <c r="AI67" s="2">
        <v>0</v>
      </c>
      <c r="AJ67" s="2">
        <v>0</v>
      </c>
      <c r="AO67" s="19" t="s">
        <v>419</v>
      </c>
      <c r="AP67" s="2">
        <v>817</v>
      </c>
      <c r="BQ67" s="2"/>
      <c r="BR67" s="19" t="s">
        <v>130</v>
      </c>
      <c r="BS67" s="2">
        <v>0</v>
      </c>
      <c r="BT67" s="2">
        <v>0</v>
      </c>
      <c r="BU67" s="2">
        <v>0</v>
      </c>
      <c r="BV67" s="2">
        <v>0</v>
      </c>
      <c r="BW67" s="2">
        <v>0</v>
      </c>
      <c r="BX67" s="2">
        <v>0</v>
      </c>
      <c r="BY67" s="2">
        <v>0</v>
      </c>
      <c r="BZ67" s="2">
        <v>0</v>
      </c>
      <c r="CA67" s="2">
        <v>0</v>
      </c>
      <c r="CB67" s="2">
        <v>0</v>
      </c>
      <c r="CC67" s="2">
        <v>0</v>
      </c>
      <c r="CG67" s="2"/>
      <c r="CI67" s="19" t="s">
        <v>419</v>
      </c>
      <c r="CJ67" s="2">
        <v>175</v>
      </c>
    </row>
    <row r="68" spans="25:88" x14ac:dyDescent="0.25">
      <c r="Y68" s="19" t="s">
        <v>131</v>
      </c>
      <c r="Z68" s="2">
        <v>256</v>
      </c>
      <c r="AA68" s="2">
        <v>0</v>
      </c>
      <c r="AB68" s="2">
        <v>74</v>
      </c>
      <c r="AC68" s="2">
        <v>44</v>
      </c>
      <c r="AD68" s="2">
        <v>55</v>
      </c>
      <c r="AE68" s="2">
        <v>120</v>
      </c>
      <c r="AF68" s="2">
        <v>24</v>
      </c>
      <c r="AG68" s="2">
        <v>6</v>
      </c>
      <c r="AH68" s="2">
        <v>12</v>
      </c>
      <c r="AI68" s="2">
        <v>0</v>
      </c>
      <c r="AJ68" s="2">
        <v>24</v>
      </c>
      <c r="AO68" s="19" t="s">
        <v>420</v>
      </c>
      <c r="AP68" s="2">
        <v>800</v>
      </c>
      <c r="BQ68" s="2"/>
      <c r="BR68" s="19" t="s">
        <v>131</v>
      </c>
      <c r="BS68" s="2">
        <v>83</v>
      </c>
      <c r="BT68" s="2">
        <v>0</v>
      </c>
      <c r="BU68" s="2">
        <v>0</v>
      </c>
      <c r="BV68" s="2">
        <v>11</v>
      </c>
      <c r="BW68" s="2">
        <v>3</v>
      </c>
      <c r="BX68" s="2">
        <v>16</v>
      </c>
      <c r="BY68" s="2">
        <v>7</v>
      </c>
      <c r="BZ68" s="2">
        <v>0</v>
      </c>
      <c r="CA68" s="2">
        <v>1</v>
      </c>
      <c r="CB68" s="2">
        <v>0</v>
      </c>
      <c r="CC68" s="2">
        <v>2</v>
      </c>
      <c r="CG68" s="2"/>
      <c r="CI68" s="19" t="s">
        <v>420</v>
      </c>
      <c r="CJ68" s="2">
        <v>161</v>
      </c>
    </row>
    <row r="69" spans="25:88" x14ac:dyDescent="0.25">
      <c r="Y69" s="19" t="s">
        <v>132</v>
      </c>
      <c r="Z69" s="2">
        <v>0</v>
      </c>
      <c r="AA69" s="2">
        <v>0</v>
      </c>
      <c r="AB69" s="2">
        <v>0</v>
      </c>
      <c r="AC69" s="2">
        <v>0</v>
      </c>
      <c r="AD69" s="2">
        <v>0</v>
      </c>
      <c r="AE69" s="2">
        <v>1</v>
      </c>
      <c r="AF69" s="2">
        <v>0</v>
      </c>
      <c r="AG69" s="2">
        <v>0</v>
      </c>
      <c r="AH69" s="2">
        <v>0</v>
      </c>
      <c r="AI69" s="2">
        <v>0</v>
      </c>
      <c r="AJ69" s="2">
        <v>4</v>
      </c>
      <c r="AO69" s="19" t="s">
        <v>422</v>
      </c>
      <c r="AP69" s="2">
        <v>742</v>
      </c>
      <c r="BQ69" s="2"/>
      <c r="BR69" s="19" t="s">
        <v>132</v>
      </c>
      <c r="BS69" s="2">
        <v>0</v>
      </c>
      <c r="BT69" s="2">
        <v>0</v>
      </c>
      <c r="BU69" s="2">
        <v>0</v>
      </c>
      <c r="BV69" s="2">
        <v>0</v>
      </c>
      <c r="BW69" s="2">
        <v>0</v>
      </c>
      <c r="BX69" s="2">
        <v>1</v>
      </c>
      <c r="BY69" s="2">
        <v>0</v>
      </c>
      <c r="BZ69" s="2">
        <v>0</v>
      </c>
      <c r="CA69" s="2">
        <v>0</v>
      </c>
      <c r="CB69" s="2">
        <v>0</v>
      </c>
      <c r="CC69" s="2">
        <v>1</v>
      </c>
      <c r="CG69" s="2"/>
      <c r="CI69" s="19" t="s">
        <v>422</v>
      </c>
      <c r="CJ69" s="2">
        <v>167</v>
      </c>
    </row>
    <row r="70" spans="25:88" x14ac:dyDescent="0.25">
      <c r="Y70" s="19" t="s">
        <v>133</v>
      </c>
      <c r="Z70" s="2">
        <v>10</v>
      </c>
      <c r="AA70" s="2">
        <v>120</v>
      </c>
      <c r="AB70" s="2">
        <v>12</v>
      </c>
      <c r="AC70" s="2">
        <v>10</v>
      </c>
      <c r="AD70" s="2">
        <v>40</v>
      </c>
      <c r="AE70" s="2">
        <v>0</v>
      </c>
      <c r="AF70" s="2">
        <v>55</v>
      </c>
      <c r="AG70" s="2">
        <v>110</v>
      </c>
      <c r="AH70" s="2">
        <v>41</v>
      </c>
      <c r="AI70" s="2">
        <v>7</v>
      </c>
      <c r="AJ70" s="2">
        <v>125</v>
      </c>
      <c r="AO70" s="19" t="s">
        <v>423</v>
      </c>
      <c r="AP70" s="2">
        <v>697</v>
      </c>
      <c r="BQ70" s="2"/>
      <c r="BR70" s="19" t="s">
        <v>133</v>
      </c>
      <c r="BS70" s="2">
        <v>2</v>
      </c>
      <c r="BT70" s="2">
        <v>19</v>
      </c>
      <c r="BU70" s="2">
        <v>5</v>
      </c>
      <c r="BV70" s="2">
        <v>2</v>
      </c>
      <c r="BW70" s="2">
        <v>10</v>
      </c>
      <c r="BX70" s="2">
        <v>0</v>
      </c>
      <c r="BY70" s="2">
        <v>6</v>
      </c>
      <c r="BZ70" s="2">
        <v>27</v>
      </c>
      <c r="CA70" s="2">
        <v>13</v>
      </c>
      <c r="CB70" s="2">
        <v>3</v>
      </c>
      <c r="CC70" s="2">
        <v>5</v>
      </c>
      <c r="CG70" s="2"/>
      <c r="CI70" s="19" t="s">
        <v>423</v>
      </c>
      <c r="CJ70" s="2">
        <v>161</v>
      </c>
    </row>
    <row r="71" spans="25:88" x14ac:dyDescent="0.25">
      <c r="Y71" s="19" t="s">
        <v>134</v>
      </c>
      <c r="Z71" s="2">
        <v>0</v>
      </c>
      <c r="AA71" s="2">
        <v>0</v>
      </c>
      <c r="AB71" s="2">
        <v>0</v>
      </c>
      <c r="AC71" s="2">
        <v>0</v>
      </c>
      <c r="AD71" s="2">
        <v>0</v>
      </c>
      <c r="AE71" s="2">
        <v>0</v>
      </c>
      <c r="AF71" s="2">
        <v>0</v>
      </c>
      <c r="AG71" s="2">
        <v>0</v>
      </c>
      <c r="AH71" s="2">
        <v>0</v>
      </c>
      <c r="AI71" s="2">
        <v>0</v>
      </c>
      <c r="AJ71" s="2">
        <v>0</v>
      </c>
      <c r="AO71" s="19" t="s">
        <v>424</v>
      </c>
      <c r="AP71" s="2">
        <v>674</v>
      </c>
      <c r="BQ71" s="2"/>
      <c r="BR71" s="19" t="s">
        <v>134</v>
      </c>
      <c r="BS71" s="2">
        <v>0</v>
      </c>
      <c r="BT71" s="2">
        <v>0</v>
      </c>
      <c r="BU71" s="2">
        <v>0</v>
      </c>
      <c r="BV71" s="2">
        <v>0</v>
      </c>
      <c r="BW71" s="2">
        <v>0</v>
      </c>
      <c r="BX71" s="2">
        <v>0</v>
      </c>
      <c r="BY71" s="2">
        <v>0</v>
      </c>
      <c r="BZ71" s="2">
        <v>0</v>
      </c>
      <c r="CA71" s="2">
        <v>0</v>
      </c>
      <c r="CB71" s="2">
        <v>0</v>
      </c>
      <c r="CC71" s="2">
        <v>0</v>
      </c>
      <c r="CG71" s="2"/>
      <c r="CI71" s="19" t="s">
        <v>424</v>
      </c>
      <c r="CJ71" s="2">
        <v>176</v>
      </c>
    </row>
    <row r="72" spans="25:88" x14ac:dyDescent="0.25">
      <c r="Y72" s="19" t="s">
        <v>135</v>
      </c>
      <c r="Z72" s="2">
        <v>0</v>
      </c>
      <c r="AA72" s="2">
        <v>0</v>
      </c>
      <c r="AB72" s="2">
        <v>0</v>
      </c>
      <c r="AC72" s="2">
        <v>0</v>
      </c>
      <c r="AD72" s="2">
        <v>31</v>
      </c>
      <c r="AE72" s="2">
        <v>0</v>
      </c>
      <c r="AF72" s="2">
        <v>0</v>
      </c>
      <c r="AG72" s="2">
        <v>0</v>
      </c>
      <c r="AH72" s="2">
        <v>0</v>
      </c>
      <c r="AI72" s="2">
        <v>0</v>
      </c>
      <c r="AJ72" s="2">
        <v>0</v>
      </c>
      <c r="AO72" s="19" t="s">
        <v>425</v>
      </c>
      <c r="AP72" s="2">
        <v>695</v>
      </c>
      <c r="BQ72" s="2"/>
      <c r="BR72" s="19" t="s">
        <v>135</v>
      </c>
      <c r="BS72" s="2">
        <v>0</v>
      </c>
      <c r="BT72" s="2">
        <v>0</v>
      </c>
      <c r="BU72" s="2">
        <v>0</v>
      </c>
      <c r="BV72" s="2">
        <v>0</v>
      </c>
      <c r="BW72" s="2">
        <v>7</v>
      </c>
      <c r="BX72" s="2">
        <v>0</v>
      </c>
      <c r="BY72" s="2">
        <v>0</v>
      </c>
      <c r="BZ72" s="2">
        <v>0</v>
      </c>
      <c r="CA72" s="2">
        <v>0</v>
      </c>
      <c r="CB72" s="2">
        <v>0</v>
      </c>
      <c r="CC72" s="2">
        <v>0</v>
      </c>
      <c r="CG72" s="2"/>
      <c r="CI72" s="19" t="s">
        <v>425</v>
      </c>
      <c r="CJ72" s="2">
        <v>173</v>
      </c>
    </row>
    <row r="73" spans="25:88" x14ac:dyDescent="0.25">
      <c r="Y73" s="19" t="s">
        <v>136</v>
      </c>
      <c r="Z73" s="2">
        <v>7</v>
      </c>
      <c r="AA73" s="2">
        <v>0</v>
      </c>
      <c r="AB73" s="2">
        <v>2</v>
      </c>
      <c r="AC73" s="2">
        <v>0</v>
      </c>
      <c r="AD73" s="2">
        <v>0</v>
      </c>
      <c r="AE73" s="2">
        <v>0</v>
      </c>
      <c r="AF73" s="2">
        <v>0</v>
      </c>
      <c r="AG73" s="2">
        <v>4</v>
      </c>
      <c r="AH73" s="2">
        <v>0</v>
      </c>
      <c r="AI73" s="2">
        <v>0</v>
      </c>
      <c r="AJ73" s="2">
        <v>0</v>
      </c>
      <c r="AO73" s="19" t="s">
        <v>426</v>
      </c>
      <c r="AP73" s="2">
        <v>670</v>
      </c>
      <c r="BQ73" s="2"/>
      <c r="BR73" s="19" t="s">
        <v>136</v>
      </c>
      <c r="BS73" s="2">
        <v>1</v>
      </c>
      <c r="BT73" s="2">
        <v>0</v>
      </c>
      <c r="BU73" s="2">
        <v>2</v>
      </c>
      <c r="BV73" s="2">
        <v>0</v>
      </c>
      <c r="BW73" s="2">
        <v>0</v>
      </c>
      <c r="BX73" s="2">
        <v>0</v>
      </c>
      <c r="BY73" s="2">
        <v>0</v>
      </c>
      <c r="BZ73" s="2">
        <v>1</v>
      </c>
      <c r="CA73" s="2">
        <v>0</v>
      </c>
      <c r="CB73" s="2">
        <v>0</v>
      </c>
      <c r="CC73" s="2">
        <v>0</v>
      </c>
      <c r="CG73" s="2"/>
      <c r="CI73" s="19" t="s">
        <v>426</v>
      </c>
      <c r="CJ73" s="2">
        <v>148</v>
      </c>
    </row>
    <row r="74" spans="25:88" x14ac:dyDescent="0.25">
      <c r="Y74" s="19" t="s">
        <v>137</v>
      </c>
      <c r="Z74" s="2">
        <v>0</v>
      </c>
      <c r="AA74" s="2">
        <v>0</v>
      </c>
      <c r="AB74" s="2">
        <v>0</v>
      </c>
      <c r="AC74" s="2">
        <v>0</v>
      </c>
      <c r="AD74" s="2">
        <v>0</v>
      </c>
      <c r="AE74" s="2">
        <v>0</v>
      </c>
      <c r="AF74" s="2">
        <v>0</v>
      </c>
      <c r="AG74" s="2">
        <v>0</v>
      </c>
      <c r="AH74" s="2">
        <v>0</v>
      </c>
      <c r="AI74" s="2">
        <v>0</v>
      </c>
      <c r="AJ74" s="2">
        <v>0</v>
      </c>
      <c r="AO74" s="19" t="s">
        <v>427</v>
      </c>
      <c r="AP74" s="2">
        <v>569</v>
      </c>
      <c r="BQ74" s="2"/>
      <c r="BR74" s="19" t="s">
        <v>137</v>
      </c>
      <c r="BS74" s="2">
        <v>0</v>
      </c>
      <c r="BT74" s="2">
        <v>0</v>
      </c>
      <c r="BU74" s="2">
        <v>0</v>
      </c>
      <c r="BV74" s="2">
        <v>0</v>
      </c>
      <c r="BW74" s="2">
        <v>0</v>
      </c>
      <c r="BX74" s="2">
        <v>0</v>
      </c>
      <c r="BY74" s="2">
        <v>0</v>
      </c>
      <c r="BZ74" s="2">
        <v>0</v>
      </c>
      <c r="CA74" s="2">
        <v>0</v>
      </c>
      <c r="CB74" s="2">
        <v>0</v>
      </c>
      <c r="CC74" s="2">
        <v>0</v>
      </c>
      <c r="CG74" s="2"/>
      <c r="CI74" s="19" t="s">
        <v>427</v>
      </c>
      <c r="CJ74" s="2">
        <v>158</v>
      </c>
    </row>
    <row r="75" spans="25:88" x14ac:dyDescent="0.25">
      <c r="Y75" s="19" t="s">
        <v>138</v>
      </c>
      <c r="Z75" s="2">
        <v>0</v>
      </c>
      <c r="AA75" s="2">
        <v>0</v>
      </c>
      <c r="AB75" s="2">
        <v>0</v>
      </c>
      <c r="AC75" s="2">
        <v>0</v>
      </c>
      <c r="AD75" s="2">
        <v>0</v>
      </c>
      <c r="AE75" s="2">
        <v>0</v>
      </c>
      <c r="AF75" s="2">
        <v>0</v>
      </c>
      <c r="AG75" s="2">
        <v>0</v>
      </c>
      <c r="AH75" s="2">
        <v>6</v>
      </c>
      <c r="AI75" s="2">
        <v>29</v>
      </c>
      <c r="AJ75" s="2">
        <v>0</v>
      </c>
      <c r="AO75" s="19" t="s">
        <v>428</v>
      </c>
      <c r="AP75" s="2">
        <v>523</v>
      </c>
      <c r="BQ75" s="2"/>
      <c r="BR75" s="19" t="s">
        <v>138</v>
      </c>
      <c r="BS75" s="2">
        <v>0</v>
      </c>
      <c r="BT75" s="2">
        <v>0</v>
      </c>
      <c r="BU75" s="2">
        <v>0</v>
      </c>
      <c r="BV75" s="2">
        <v>0</v>
      </c>
      <c r="BW75" s="2">
        <v>0</v>
      </c>
      <c r="BX75" s="2">
        <v>0</v>
      </c>
      <c r="BY75" s="2">
        <v>0</v>
      </c>
      <c r="BZ75" s="2">
        <v>0</v>
      </c>
      <c r="CA75" s="2">
        <v>2</v>
      </c>
      <c r="CB75" s="2">
        <v>2</v>
      </c>
      <c r="CC75" s="2">
        <v>0</v>
      </c>
      <c r="CG75" s="2"/>
      <c r="CI75" s="19" t="s">
        <v>428</v>
      </c>
      <c r="CJ75" s="2">
        <v>105</v>
      </c>
    </row>
    <row r="76" spans="25:88" x14ac:dyDescent="0.25">
      <c r="Y76" s="19" t="s">
        <v>139</v>
      </c>
      <c r="Z76" s="2">
        <v>0</v>
      </c>
      <c r="AA76" s="2">
        <v>0</v>
      </c>
      <c r="AB76" s="2">
        <v>36</v>
      </c>
      <c r="AC76" s="2">
        <v>0</v>
      </c>
      <c r="AD76" s="2">
        <v>75</v>
      </c>
      <c r="AE76" s="2">
        <v>55</v>
      </c>
      <c r="AF76" s="2">
        <v>77</v>
      </c>
      <c r="AG76" s="2">
        <v>48</v>
      </c>
      <c r="AH76" s="2">
        <v>0</v>
      </c>
      <c r="AI76" s="2">
        <v>0</v>
      </c>
      <c r="AJ76" s="2">
        <v>0</v>
      </c>
      <c r="AO76" s="19" t="s">
        <v>430</v>
      </c>
      <c r="AP76" s="2">
        <v>647</v>
      </c>
      <c r="BQ76" s="2"/>
      <c r="BR76" s="19" t="s">
        <v>139</v>
      </c>
      <c r="BS76" s="2">
        <v>0</v>
      </c>
      <c r="BT76" s="2">
        <v>0</v>
      </c>
      <c r="BU76" s="2">
        <v>36</v>
      </c>
      <c r="BV76" s="2">
        <v>0</v>
      </c>
      <c r="BW76" s="2">
        <v>21</v>
      </c>
      <c r="BX76" s="2">
        <v>15</v>
      </c>
      <c r="BY76" s="2">
        <v>5</v>
      </c>
      <c r="BZ76" s="2">
        <v>3</v>
      </c>
      <c r="CA76" s="2">
        <v>0</v>
      </c>
      <c r="CB76" s="2">
        <v>0</v>
      </c>
      <c r="CC76" s="2">
        <v>0</v>
      </c>
      <c r="CG76" s="2"/>
      <c r="CI76" s="19" t="s">
        <v>430</v>
      </c>
      <c r="CJ76" s="2">
        <v>115</v>
      </c>
    </row>
    <row r="77" spans="25:88" x14ac:dyDescent="0.25">
      <c r="Y77" s="19" t="s">
        <v>140</v>
      </c>
      <c r="Z77" s="2">
        <v>13</v>
      </c>
      <c r="AA77" s="2">
        <v>0</v>
      </c>
      <c r="AB77" s="2">
        <v>0</v>
      </c>
      <c r="AC77" s="2">
        <v>28</v>
      </c>
      <c r="AD77" s="2">
        <v>6</v>
      </c>
      <c r="AE77" s="2">
        <v>5</v>
      </c>
      <c r="AF77" s="2">
        <v>16</v>
      </c>
      <c r="AG77" s="2">
        <v>7</v>
      </c>
      <c r="AH77" s="2">
        <v>2</v>
      </c>
      <c r="AI77" s="2">
        <v>6</v>
      </c>
      <c r="AJ77" s="2">
        <v>17</v>
      </c>
      <c r="AO77" s="19" t="s">
        <v>431</v>
      </c>
      <c r="AP77" s="2">
        <v>626</v>
      </c>
      <c r="BQ77" s="2"/>
      <c r="BR77" s="19" t="s">
        <v>140</v>
      </c>
      <c r="BS77" s="2">
        <v>13</v>
      </c>
      <c r="BT77" s="2">
        <v>0</v>
      </c>
      <c r="BU77" s="2">
        <v>0</v>
      </c>
      <c r="BV77" s="2">
        <v>28</v>
      </c>
      <c r="BW77" s="2">
        <v>6</v>
      </c>
      <c r="BX77" s="2">
        <v>5</v>
      </c>
      <c r="BY77" s="2">
        <v>16</v>
      </c>
      <c r="BZ77" s="2">
        <v>7</v>
      </c>
      <c r="CA77" s="2">
        <v>2</v>
      </c>
      <c r="CB77" s="2">
        <v>6</v>
      </c>
      <c r="CC77" s="2">
        <v>17</v>
      </c>
      <c r="CG77" s="2"/>
      <c r="CI77" s="19" t="s">
        <v>431</v>
      </c>
      <c r="CJ77" s="2">
        <v>105</v>
      </c>
    </row>
    <row r="78" spans="25:88" x14ac:dyDescent="0.25">
      <c r="Y78" s="19" t="s">
        <v>141</v>
      </c>
      <c r="Z78" s="2">
        <v>364</v>
      </c>
      <c r="AA78" s="2">
        <v>28</v>
      </c>
      <c r="AB78" s="2">
        <v>180</v>
      </c>
      <c r="AC78" s="2">
        <v>196</v>
      </c>
      <c r="AD78" s="2">
        <v>348</v>
      </c>
      <c r="AE78" s="2">
        <v>84</v>
      </c>
      <c r="AF78" s="2">
        <v>0</v>
      </c>
      <c r="AG78" s="2">
        <v>0</v>
      </c>
      <c r="AH78" s="2">
        <v>0</v>
      </c>
      <c r="AI78" s="2">
        <v>56</v>
      </c>
      <c r="AJ78" s="2">
        <v>205</v>
      </c>
      <c r="AO78" s="19" t="s">
        <v>432</v>
      </c>
      <c r="AP78" s="2">
        <v>633</v>
      </c>
      <c r="BQ78" s="2"/>
      <c r="BR78" s="19" t="s">
        <v>141</v>
      </c>
      <c r="BS78" s="2">
        <v>71</v>
      </c>
      <c r="BT78" s="2">
        <v>15</v>
      </c>
      <c r="BU78" s="2">
        <v>25</v>
      </c>
      <c r="BV78" s="2">
        <v>55</v>
      </c>
      <c r="BW78" s="2">
        <v>93</v>
      </c>
      <c r="BX78" s="2">
        <v>30</v>
      </c>
      <c r="BY78" s="2">
        <v>0</v>
      </c>
      <c r="BZ78" s="2">
        <v>0</v>
      </c>
      <c r="CA78" s="2">
        <v>0</v>
      </c>
      <c r="CB78" s="2">
        <v>7</v>
      </c>
      <c r="CC78" s="2">
        <v>77</v>
      </c>
      <c r="CG78" s="2"/>
      <c r="CI78" s="19" t="s">
        <v>432</v>
      </c>
      <c r="CJ78" s="2">
        <v>139</v>
      </c>
    </row>
    <row r="79" spans="25:88" x14ac:dyDescent="0.25">
      <c r="Y79" s="19" t="s">
        <v>142</v>
      </c>
      <c r="Z79" s="2">
        <v>0</v>
      </c>
      <c r="AA79" s="2">
        <v>0</v>
      </c>
      <c r="AB79" s="2">
        <v>0</v>
      </c>
      <c r="AC79" s="2">
        <v>0</v>
      </c>
      <c r="AD79" s="2">
        <v>0</v>
      </c>
      <c r="AE79" s="2">
        <v>0</v>
      </c>
      <c r="AF79" s="2">
        <v>0</v>
      </c>
      <c r="AG79" s="2">
        <v>0</v>
      </c>
      <c r="AH79" s="2">
        <v>0</v>
      </c>
      <c r="AI79" s="2">
        <v>0</v>
      </c>
      <c r="AJ79" s="2">
        <v>0</v>
      </c>
      <c r="AO79" s="19" t="s">
        <v>433</v>
      </c>
      <c r="AP79" s="2">
        <v>617</v>
      </c>
      <c r="BQ79" s="2"/>
      <c r="BR79" s="19" t="s">
        <v>142</v>
      </c>
      <c r="BS79" s="2">
        <v>0</v>
      </c>
      <c r="BT79" s="2">
        <v>0</v>
      </c>
      <c r="BU79" s="2">
        <v>0</v>
      </c>
      <c r="BV79" s="2">
        <v>0</v>
      </c>
      <c r="BW79" s="2">
        <v>0</v>
      </c>
      <c r="BX79" s="2">
        <v>0</v>
      </c>
      <c r="BY79" s="2">
        <v>0</v>
      </c>
      <c r="BZ79" s="2">
        <v>0</v>
      </c>
      <c r="CA79" s="2">
        <v>0</v>
      </c>
      <c r="CB79" s="2">
        <v>0</v>
      </c>
      <c r="CC79" s="2">
        <v>0</v>
      </c>
      <c r="CG79" s="2"/>
      <c r="CI79" s="19" t="s">
        <v>433</v>
      </c>
      <c r="CJ79" s="2">
        <v>156</v>
      </c>
    </row>
    <row r="80" spans="25:88" x14ac:dyDescent="0.25">
      <c r="Y80" s="19" t="s">
        <v>143</v>
      </c>
      <c r="Z80" s="2">
        <v>0</v>
      </c>
      <c r="AA80" s="2">
        <v>0</v>
      </c>
      <c r="AB80" s="2">
        <v>0</v>
      </c>
      <c r="AC80" s="2">
        <v>0</v>
      </c>
      <c r="AD80" s="2">
        <v>0</v>
      </c>
      <c r="AE80" s="2">
        <v>0</v>
      </c>
      <c r="AF80" s="2">
        <v>0</v>
      </c>
      <c r="AG80" s="2">
        <v>0</v>
      </c>
      <c r="AH80" s="2">
        <v>0</v>
      </c>
      <c r="AI80" s="2">
        <v>0</v>
      </c>
      <c r="AJ80" s="2">
        <v>10</v>
      </c>
      <c r="AO80" s="19" t="s">
        <v>434</v>
      </c>
      <c r="AP80" s="2">
        <v>592</v>
      </c>
      <c r="BQ80" s="2"/>
      <c r="BR80" s="19" t="s">
        <v>143</v>
      </c>
      <c r="BS80" s="2">
        <v>0</v>
      </c>
      <c r="BT80" s="2">
        <v>0</v>
      </c>
      <c r="BU80" s="2">
        <v>0</v>
      </c>
      <c r="BV80" s="2">
        <v>0</v>
      </c>
      <c r="BW80" s="2">
        <v>0</v>
      </c>
      <c r="BX80" s="2">
        <v>0</v>
      </c>
      <c r="BY80" s="2">
        <v>0</v>
      </c>
      <c r="BZ80" s="2">
        <v>0</v>
      </c>
      <c r="CA80" s="2">
        <v>0</v>
      </c>
      <c r="CB80" s="2">
        <v>0</v>
      </c>
      <c r="CC80" s="2">
        <v>3</v>
      </c>
      <c r="CG80" s="2"/>
      <c r="CI80" s="19" t="s">
        <v>434</v>
      </c>
      <c r="CJ80" s="2">
        <v>159</v>
      </c>
    </row>
    <row r="81" spans="25:88" x14ac:dyDescent="0.25">
      <c r="Y81" s="19" t="s">
        <v>144</v>
      </c>
      <c r="Z81" s="2">
        <v>0</v>
      </c>
      <c r="AA81" s="2">
        <v>0</v>
      </c>
      <c r="AB81" s="2">
        <v>6</v>
      </c>
      <c r="AC81" s="2">
        <v>0</v>
      </c>
      <c r="AD81" s="2">
        <v>15</v>
      </c>
      <c r="AE81" s="2">
        <v>0</v>
      </c>
      <c r="AF81" s="2">
        <v>0</v>
      </c>
      <c r="AG81" s="2">
        <v>0</v>
      </c>
      <c r="AH81" s="2">
        <v>0</v>
      </c>
      <c r="AI81" s="2">
        <v>0</v>
      </c>
      <c r="AJ81" s="2">
        <v>8</v>
      </c>
      <c r="AO81" s="19" t="s">
        <v>435</v>
      </c>
      <c r="AP81" s="2">
        <v>647</v>
      </c>
      <c r="BQ81" s="2"/>
      <c r="BR81" s="19" t="s">
        <v>144</v>
      </c>
      <c r="BS81" s="2">
        <v>0</v>
      </c>
      <c r="BT81" s="2">
        <v>0</v>
      </c>
      <c r="BU81" s="2">
        <v>3</v>
      </c>
      <c r="BV81" s="2">
        <v>0</v>
      </c>
      <c r="BW81" s="2">
        <v>4</v>
      </c>
      <c r="BX81" s="2">
        <v>0</v>
      </c>
      <c r="BY81" s="2">
        <v>0</v>
      </c>
      <c r="BZ81" s="2">
        <v>0</v>
      </c>
      <c r="CA81" s="2">
        <v>0</v>
      </c>
      <c r="CB81" s="2">
        <v>0</v>
      </c>
      <c r="CC81" s="2">
        <v>4</v>
      </c>
      <c r="CG81" s="2"/>
      <c r="CI81" s="19" t="s">
        <v>435</v>
      </c>
      <c r="CJ81" s="2">
        <v>155</v>
      </c>
    </row>
    <row r="82" spans="25:88" x14ac:dyDescent="0.25">
      <c r="Y82" s="19" t="s">
        <v>145</v>
      </c>
      <c r="Z82" s="2">
        <v>0</v>
      </c>
      <c r="AA82" s="2">
        <v>0</v>
      </c>
      <c r="AB82" s="2">
        <v>0</v>
      </c>
      <c r="AC82" s="2">
        <v>0</v>
      </c>
      <c r="AD82" s="2">
        <v>0</v>
      </c>
      <c r="AE82" s="2">
        <v>0</v>
      </c>
      <c r="AF82" s="2">
        <v>0</v>
      </c>
      <c r="AG82" s="2">
        <v>0</v>
      </c>
      <c r="AH82" s="2">
        <v>108</v>
      </c>
      <c r="AI82" s="2">
        <v>0</v>
      </c>
      <c r="AJ82" s="2">
        <v>0</v>
      </c>
      <c r="AO82" s="19" t="s">
        <v>436</v>
      </c>
      <c r="AP82" s="2">
        <v>637</v>
      </c>
      <c r="BQ82" s="2"/>
      <c r="BR82" s="19" t="s">
        <v>145</v>
      </c>
      <c r="BS82" s="2">
        <v>0</v>
      </c>
      <c r="BT82" s="2">
        <v>0</v>
      </c>
      <c r="BU82" s="2">
        <v>0</v>
      </c>
      <c r="BV82" s="2">
        <v>0</v>
      </c>
      <c r="BW82" s="2">
        <v>0</v>
      </c>
      <c r="BX82" s="2">
        <v>0</v>
      </c>
      <c r="BY82" s="2">
        <v>0</v>
      </c>
      <c r="BZ82" s="2">
        <v>0</v>
      </c>
      <c r="CA82" s="2">
        <v>6</v>
      </c>
      <c r="CB82" s="2">
        <v>0</v>
      </c>
      <c r="CC82" s="2">
        <v>0</v>
      </c>
      <c r="CG82" s="2"/>
      <c r="CI82" s="19" t="s">
        <v>436</v>
      </c>
      <c r="CJ82" s="2">
        <v>131</v>
      </c>
    </row>
    <row r="83" spans="25:88" x14ac:dyDescent="0.25">
      <c r="Y83" s="19" t="s">
        <v>146</v>
      </c>
      <c r="Z83" s="2">
        <v>0</v>
      </c>
      <c r="AA83" s="2">
        <v>13</v>
      </c>
      <c r="AB83" s="2">
        <v>17</v>
      </c>
      <c r="AC83" s="2">
        <v>0</v>
      </c>
      <c r="AD83" s="2">
        <v>2</v>
      </c>
      <c r="AE83" s="2">
        <v>1</v>
      </c>
      <c r="AF83" s="2">
        <v>1</v>
      </c>
      <c r="AG83" s="2">
        <v>16</v>
      </c>
      <c r="AH83" s="2">
        <v>0</v>
      </c>
      <c r="AI83" s="2">
        <v>10</v>
      </c>
      <c r="AJ83" s="2">
        <v>0</v>
      </c>
      <c r="BQ83" s="2"/>
      <c r="BR83" s="19" t="s">
        <v>146</v>
      </c>
      <c r="BS83" s="2">
        <v>0</v>
      </c>
      <c r="BT83" s="2">
        <v>1</v>
      </c>
      <c r="BU83" s="2">
        <v>0</v>
      </c>
      <c r="BV83" s="2">
        <v>0</v>
      </c>
      <c r="BW83" s="2">
        <v>0</v>
      </c>
      <c r="BX83" s="2">
        <v>0</v>
      </c>
      <c r="BY83" s="2">
        <v>0</v>
      </c>
      <c r="BZ83" s="2">
        <v>0</v>
      </c>
      <c r="CA83" s="2">
        <v>0</v>
      </c>
      <c r="CB83" s="2">
        <v>0</v>
      </c>
      <c r="CC83" s="2">
        <v>0</v>
      </c>
      <c r="CG83" s="2"/>
    </row>
    <row r="84" spans="25:88" x14ac:dyDescent="0.25">
      <c r="Y84" s="19" t="s">
        <v>147</v>
      </c>
      <c r="Z84" s="2">
        <v>24</v>
      </c>
      <c r="AA84" s="2">
        <v>18</v>
      </c>
      <c r="AB84" s="2">
        <v>0</v>
      </c>
      <c r="AC84" s="2">
        <v>4</v>
      </c>
      <c r="AD84" s="2">
        <v>18</v>
      </c>
      <c r="AE84" s="2">
        <v>35</v>
      </c>
      <c r="AF84" s="2">
        <v>6</v>
      </c>
      <c r="AG84" s="2">
        <v>7</v>
      </c>
      <c r="AH84" s="2">
        <v>0</v>
      </c>
      <c r="AI84" s="2">
        <v>0</v>
      </c>
      <c r="AJ84" s="2">
        <v>0</v>
      </c>
      <c r="BQ84" s="2"/>
      <c r="BR84" s="19" t="s">
        <v>147</v>
      </c>
      <c r="BS84" s="2">
        <v>4</v>
      </c>
      <c r="BT84" s="2">
        <v>1</v>
      </c>
      <c r="BU84" s="2">
        <v>0</v>
      </c>
      <c r="BV84" s="2">
        <v>3</v>
      </c>
      <c r="BW84" s="2">
        <v>3</v>
      </c>
      <c r="BX84" s="2">
        <v>6</v>
      </c>
      <c r="BY84" s="2">
        <v>2</v>
      </c>
      <c r="BZ84" s="2">
        <v>5</v>
      </c>
      <c r="CA84" s="2">
        <v>0</v>
      </c>
      <c r="CB84" s="2">
        <v>0</v>
      </c>
      <c r="CC84" s="2">
        <v>0</v>
      </c>
      <c r="CG84" s="2"/>
    </row>
    <row r="85" spans="25:88" x14ac:dyDescent="0.25">
      <c r="Y85" s="19" t="s">
        <v>148</v>
      </c>
      <c r="Z85" s="2">
        <v>0</v>
      </c>
      <c r="AA85" s="2">
        <v>62</v>
      </c>
      <c r="AB85" s="2">
        <v>0</v>
      </c>
      <c r="AC85" s="2">
        <v>0</v>
      </c>
      <c r="AD85" s="2">
        <v>24</v>
      </c>
      <c r="AE85" s="2">
        <v>277</v>
      </c>
      <c r="AF85" s="2">
        <v>99</v>
      </c>
      <c r="AG85" s="2">
        <v>6</v>
      </c>
      <c r="AH85" s="2">
        <v>0</v>
      </c>
      <c r="AI85" s="2">
        <v>6</v>
      </c>
      <c r="AJ85" s="2">
        <v>0</v>
      </c>
      <c r="BQ85" s="2"/>
      <c r="BR85" s="19" t="s">
        <v>148</v>
      </c>
      <c r="BS85" s="2">
        <v>0</v>
      </c>
      <c r="BT85" s="2">
        <v>6</v>
      </c>
      <c r="BU85" s="2">
        <v>0</v>
      </c>
      <c r="BV85" s="2">
        <v>0</v>
      </c>
      <c r="BW85" s="2">
        <v>4</v>
      </c>
      <c r="BX85" s="2">
        <v>83</v>
      </c>
      <c r="BY85" s="2">
        <v>32</v>
      </c>
      <c r="BZ85" s="2">
        <v>2</v>
      </c>
      <c r="CA85" s="2">
        <v>0</v>
      </c>
      <c r="CB85" s="2">
        <v>0</v>
      </c>
      <c r="CC85" s="2">
        <v>0</v>
      </c>
      <c r="CG85" s="2"/>
    </row>
    <row r="86" spans="25:88" x14ac:dyDescent="0.25">
      <c r="Y86" s="19" t="s">
        <v>149</v>
      </c>
      <c r="Z86" s="2">
        <v>116</v>
      </c>
      <c r="AA86" s="2">
        <v>20</v>
      </c>
      <c r="AB86" s="2">
        <v>12</v>
      </c>
      <c r="AC86" s="2">
        <v>15</v>
      </c>
      <c r="AD86" s="2">
        <v>24</v>
      </c>
      <c r="AE86" s="2">
        <v>12</v>
      </c>
      <c r="AF86" s="2">
        <v>32</v>
      </c>
      <c r="AG86" s="2">
        <v>16</v>
      </c>
      <c r="AH86" s="2">
        <v>0</v>
      </c>
      <c r="AI86" s="2">
        <v>12</v>
      </c>
      <c r="AJ86" s="2">
        <v>8</v>
      </c>
      <c r="BQ86" s="2"/>
      <c r="BR86" s="19" t="s">
        <v>149</v>
      </c>
      <c r="BS86" s="2">
        <v>38</v>
      </c>
      <c r="BT86" s="2">
        <v>0</v>
      </c>
      <c r="BU86" s="2">
        <v>3</v>
      </c>
      <c r="BV86" s="2">
        <v>12</v>
      </c>
      <c r="BW86" s="2">
        <v>7</v>
      </c>
      <c r="BX86" s="2">
        <v>3</v>
      </c>
      <c r="BY86" s="2">
        <v>8</v>
      </c>
      <c r="BZ86" s="2">
        <v>6</v>
      </c>
      <c r="CA86" s="2">
        <v>0</v>
      </c>
      <c r="CB86" s="2">
        <v>2</v>
      </c>
      <c r="CC86" s="2">
        <v>2</v>
      </c>
      <c r="CG86" s="2"/>
    </row>
    <row r="87" spans="25:88" x14ac:dyDescent="0.25">
      <c r="Y87" s="19" t="s">
        <v>150</v>
      </c>
      <c r="Z87" s="2">
        <v>0</v>
      </c>
      <c r="AA87" s="2">
        <v>0</v>
      </c>
      <c r="AB87" s="2">
        <v>0</v>
      </c>
      <c r="AC87" s="2">
        <v>0</v>
      </c>
      <c r="AD87" s="2">
        <v>7</v>
      </c>
      <c r="AE87" s="2">
        <v>0</v>
      </c>
      <c r="AF87" s="2">
        <v>0</v>
      </c>
      <c r="AG87" s="2">
        <v>7</v>
      </c>
      <c r="AH87" s="2">
        <v>0</v>
      </c>
      <c r="AI87" s="2">
        <v>0</v>
      </c>
      <c r="AJ87" s="2">
        <v>0</v>
      </c>
      <c r="BQ87" s="2"/>
      <c r="BR87" s="19" t="s">
        <v>150</v>
      </c>
      <c r="BS87" s="2">
        <v>0</v>
      </c>
      <c r="BT87" s="2">
        <v>0</v>
      </c>
      <c r="BU87" s="2">
        <v>0</v>
      </c>
      <c r="BV87" s="2">
        <v>0</v>
      </c>
      <c r="BW87" s="2">
        <v>7</v>
      </c>
      <c r="BX87" s="2">
        <v>0</v>
      </c>
      <c r="BY87" s="2">
        <v>0</v>
      </c>
      <c r="BZ87" s="2">
        <v>7</v>
      </c>
      <c r="CA87" s="2">
        <v>0</v>
      </c>
      <c r="CB87" s="2">
        <v>0</v>
      </c>
      <c r="CC87" s="2">
        <v>0</v>
      </c>
      <c r="CG87" s="2"/>
    </row>
    <row r="88" spans="25:88" x14ac:dyDescent="0.25">
      <c r="Y88" s="19" t="s">
        <v>151</v>
      </c>
      <c r="Z88" s="2">
        <v>0</v>
      </c>
      <c r="AA88" s="2">
        <v>0</v>
      </c>
      <c r="AB88" s="2">
        <v>24</v>
      </c>
      <c r="AC88" s="2">
        <v>0</v>
      </c>
      <c r="AD88" s="2">
        <v>0</v>
      </c>
      <c r="AE88" s="2">
        <v>0</v>
      </c>
      <c r="AF88" s="2">
        <v>0</v>
      </c>
      <c r="AG88" s="2">
        <v>0</v>
      </c>
      <c r="AH88" s="2">
        <v>18</v>
      </c>
      <c r="AI88" s="2">
        <v>36</v>
      </c>
      <c r="AJ88" s="2">
        <v>66</v>
      </c>
      <c r="BQ88" s="2"/>
      <c r="BR88" s="19" t="s">
        <v>151</v>
      </c>
      <c r="BS88" s="2">
        <v>0</v>
      </c>
      <c r="BT88" s="2">
        <v>0</v>
      </c>
      <c r="BU88" s="2">
        <v>2</v>
      </c>
      <c r="BV88" s="2">
        <v>0</v>
      </c>
      <c r="BW88" s="2">
        <v>0</v>
      </c>
      <c r="BX88" s="2">
        <v>0</v>
      </c>
      <c r="BY88" s="2">
        <v>0</v>
      </c>
      <c r="BZ88" s="2">
        <v>0</v>
      </c>
      <c r="CA88" s="2">
        <v>1</v>
      </c>
      <c r="CB88" s="2">
        <v>0</v>
      </c>
      <c r="CC88" s="2">
        <v>9</v>
      </c>
      <c r="CG88" s="2"/>
    </row>
    <row r="89" spans="25:88" x14ac:dyDescent="0.25">
      <c r="Y89" s="19" t="s">
        <v>152</v>
      </c>
      <c r="Z89" s="2">
        <v>42</v>
      </c>
      <c r="AA89" s="2">
        <v>26</v>
      </c>
      <c r="AB89" s="2">
        <v>0</v>
      </c>
      <c r="AC89" s="2">
        <v>206</v>
      </c>
      <c r="AD89" s="2">
        <v>70</v>
      </c>
      <c r="AE89" s="2">
        <v>16</v>
      </c>
      <c r="AF89" s="2">
        <v>10</v>
      </c>
      <c r="AG89" s="2">
        <v>34</v>
      </c>
      <c r="AH89" s="2">
        <v>304</v>
      </c>
      <c r="AI89" s="2">
        <v>454</v>
      </c>
      <c r="AJ89" s="2">
        <v>70</v>
      </c>
      <c r="BQ89" s="2"/>
      <c r="BR89" s="19" t="s">
        <v>152</v>
      </c>
      <c r="BS89" s="2">
        <v>3</v>
      </c>
      <c r="BT89" s="2">
        <v>4</v>
      </c>
      <c r="BU89" s="2">
        <v>0</v>
      </c>
      <c r="BV89" s="2">
        <v>5</v>
      </c>
      <c r="BW89" s="2">
        <v>9</v>
      </c>
      <c r="BX89" s="2">
        <v>3</v>
      </c>
      <c r="BY89" s="2">
        <v>6</v>
      </c>
      <c r="BZ89" s="2">
        <v>2</v>
      </c>
      <c r="CA89" s="2">
        <v>44</v>
      </c>
      <c r="CB89" s="2">
        <v>74</v>
      </c>
      <c r="CC89" s="2">
        <v>17</v>
      </c>
      <c r="CG89" s="2"/>
    </row>
    <row r="90" spans="25:88" x14ac:dyDescent="0.25">
      <c r="Y90" s="19" t="s">
        <v>153</v>
      </c>
      <c r="Z90" s="2">
        <v>0</v>
      </c>
      <c r="AA90" s="2">
        <v>0</v>
      </c>
      <c r="AB90" s="2">
        <v>0</v>
      </c>
      <c r="AC90" s="2">
        <v>0</v>
      </c>
      <c r="AD90" s="2">
        <v>19</v>
      </c>
      <c r="AE90" s="2">
        <v>0</v>
      </c>
      <c r="AF90" s="2">
        <v>0</v>
      </c>
      <c r="AG90" s="2">
        <v>1</v>
      </c>
      <c r="AH90" s="2">
        <v>0</v>
      </c>
      <c r="AI90" s="2">
        <v>0</v>
      </c>
      <c r="AJ90" s="2">
        <v>0</v>
      </c>
      <c r="BQ90" s="2"/>
      <c r="BR90" s="19" t="s">
        <v>153</v>
      </c>
      <c r="BS90" s="2">
        <v>0</v>
      </c>
      <c r="BT90" s="2">
        <v>0</v>
      </c>
      <c r="BU90" s="2">
        <v>0</v>
      </c>
      <c r="BV90" s="2">
        <v>0</v>
      </c>
      <c r="BW90" s="2">
        <v>19</v>
      </c>
      <c r="BX90" s="2">
        <v>0</v>
      </c>
      <c r="BY90" s="2">
        <v>0</v>
      </c>
      <c r="BZ90" s="2">
        <v>0</v>
      </c>
      <c r="CA90" s="2">
        <v>0</v>
      </c>
      <c r="CB90" s="2">
        <v>0</v>
      </c>
      <c r="CC90" s="2">
        <v>0</v>
      </c>
      <c r="CG90" s="2"/>
    </row>
    <row r="91" spans="25:88" x14ac:dyDescent="0.25">
      <c r="Y91" s="19" t="s">
        <v>154</v>
      </c>
      <c r="Z91" s="2">
        <v>1</v>
      </c>
      <c r="AA91" s="2">
        <v>0</v>
      </c>
      <c r="AB91" s="2">
        <v>0</v>
      </c>
      <c r="AC91" s="2">
        <v>6</v>
      </c>
      <c r="AD91" s="2">
        <v>20</v>
      </c>
      <c r="AE91" s="2">
        <v>55</v>
      </c>
      <c r="AF91" s="2">
        <v>69</v>
      </c>
      <c r="AG91" s="2">
        <v>42</v>
      </c>
      <c r="AH91" s="2">
        <v>18</v>
      </c>
      <c r="AI91" s="2">
        <v>1</v>
      </c>
      <c r="AJ91" s="2">
        <v>118</v>
      </c>
      <c r="BQ91" s="2"/>
      <c r="BR91" s="19" t="s">
        <v>154</v>
      </c>
      <c r="BS91" s="2">
        <v>0</v>
      </c>
      <c r="BT91" s="2">
        <v>0</v>
      </c>
      <c r="BU91" s="2">
        <v>0</v>
      </c>
      <c r="BV91" s="2">
        <v>0</v>
      </c>
      <c r="BW91" s="2">
        <v>0</v>
      </c>
      <c r="BX91" s="2">
        <v>0</v>
      </c>
      <c r="BY91" s="2">
        <v>0</v>
      </c>
      <c r="BZ91" s="2">
        <v>0</v>
      </c>
      <c r="CA91" s="2">
        <v>0</v>
      </c>
      <c r="CB91" s="2">
        <v>0</v>
      </c>
      <c r="CC91" s="2">
        <v>0</v>
      </c>
      <c r="CG91" s="2"/>
    </row>
    <row r="92" spans="25:88" x14ac:dyDescent="0.25">
      <c r="Y92" s="19" t="s">
        <v>155</v>
      </c>
      <c r="Z92" s="2">
        <v>0</v>
      </c>
      <c r="AA92" s="2">
        <v>0</v>
      </c>
      <c r="AB92" s="2">
        <v>0</v>
      </c>
      <c r="AC92" s="2">
        <v>0</v>
      </c>
      <c r="AD92" s="2">
        <v>0</v>
      </c>
      <c r="AE92" s="2">
        <v>0</v>
      </c>
      <c r="AF92" s="2">
        <v>0</v>
      </c>
      <c r="AG92" s="2">
        <v>0</v>
      </c>
      <c r="AH92" s="2">
        <v>0</v>
      </c>
      <c r="AI92" s="2">
        <v>0</v>
      </c>
      <c r="AJ92" s="2">
        <v>0</v>
      </c>
      <c r="BQ92" s="2"/>
      <c r="BR92" s="19" t="s">
        <v>155</v>
      </c>
      <c r="BS92" s="2">
        <v>0</v>
      </c>
      <c r="BT92" s="2">
        <v>0</v>
      </c>
      <c r="BU92" s="2">
        <v>0</v>
      </c>
      <c r="BV92" s="2">
        <v>0</v>
      </c>
      <c r="BW92" s="2">
        <v>0</v>
      </c>
      <c r="BX92" s="2">
        <v>0</v>
      </c>
      <c r="BY92" s="2">
        <v>0</v>
      </c>
      <c r="BZ92" s="2">
        <v>0</v>
      </c>
      <c r="CA92" s="2">
        <v>0</v>
      </c>
      <c r="CB92" s="2">
        <v>0</v>
      </c>
      <c r="CC92" s="2">
        <v>0</v>
      </c>
      <c r="CG92" s="2"/>
    </row>
    <row r="93" spans="25:88" x14ac:dyDescent="0.25">
      <c r="Y93" s="19" t="s">
        <v>156</v>
      </c>
      <c r="Z93" s="2">
        <v>0</v>
      </c>
      <c r="AA93" s="2">
        <v>0</v>
      </c>
      <c r="AB93" s="2">
        <v>0</v>
      </c>
      <c r="AC93" s="2">
        <v>0</v>
      </c>
      <c r="AD93" s="2">
        <v>0</v>
      </c>
      <c r="AE93" s="2">
        <v>0</v>
      </c>
      <c r="AF93" s="2">
        <v>0</v>
      </c>
      <c r="AG93" s="2">
        <v>0</v>
      </c>
      <c r="AH93" s="2">
        <v>0</v>
      </c>
      <c r="AI93" s="2">
        <v>0</v>
      </c>
      <c r="AJ93" s="2">
        <v>0</v>
      </c>
      <c r="BQ93" s="2"/>
      <c r="BR93" s="19" t="s">
        <v>156</v>
      </c>
      <c r="BS93" s="2">
        <v>0</v>
      </c>
      <c r="BT93" s="2">
        <v>0</v>
      </c>
      <c r="BU93" s="2">
        <v>0</v>
      </c>
      <c r="BV93" s="2">
        <v>0</v>
      </c>
      <c r="BW93" s="2">
        <v>0</v>
      </c>
      <c r="BX93" s="2">
        <v>0</v>
      </c>
      <c r="BY93" s="2">
        <v>0</v>
      </c>
      <c r="BZ93" s="2">
        <v>0</v>
      </c>
      <c r="CA93" s="2">
        <v>0</v>
      </c>
      <c r="CB93" s="2">
        <v>0</v>
      </c>
      <c r="CC93" s="2">
        <v>0</v>
      </c>
      <c r="CG93" s="2"/>
    </row>
    <row r="94" spans="25:88" x14ac:dyDescent="0.25">
      <c r="Y94" s="19" t="s">
        <v>157</v>
      </c>
      <c r="Z94" s="2">
        <v>23</v>
      </c>
      <c r="AA94" s="2">
        <v>326</v>
      </c>
      <c r="AB94" s="2">
        <v>236</v>
      </c>
      <c r="AC94" s="2">
        <v>56</v>
      </c>
      <c r="AD94" s="2">
        <v>93</v>
      </c>
      <c r="AE94" s="2">
        <v>0</v>
      </c>
      <c r="AF94" s="2">
        <v>1</v>
      </c>
      <c r="AG94" s="2">
        <v>65</v>
      </c>
      <c r="AH94" s="2">
        <v>30</v>
      </c>
      <c r="AI94" s="2">
        <v>4</v>
      </c>
      <c r="AJ94" s="2">
        <v>44</v>
      </c>
      <c r="BQ94" s="2"/>
      <c r="BR94" s="19" t="s">
        <v>157</v>
      </c>
      <c r="BS94" s="2">
        <v>23</v>
      </c>
      <c r="BT94" s="2">
        <v>66</v>
      </c>
      <c r="BU94" s="2">
        <v>72</v>
      </c>
      <c r="BV94" s="2">
        <v>56</v>
      </c>
      <c r="BW94" s="2">
        <v>93</v>
      </c>
      <c r="BX94" s="2">
        <v>0</v>
      </c>
      <c r="BY94" s="2">
        <v>1</v>
      </c>
      <c r="BZ94" s="2">
        <v>19</v>
      </c>
      <c r="CA94" s="2">
        <v>5</v>
      </c>
      <c r="CB94" s="2">
        <v>0</v>
      </c>
      <c r="CC94" s="2">
        <v>8</v>
      </c>
      <c r="CG94" s="2"/>
    </row>
    <row r="95" spans="25:88" x14ac:dyDescent="0.25">
      <c r="Y95" s="19" t="s">
        <v>158</v>
      </c>
      <c r="Z95" s="2">
        <v>0</v>
      </c>
      <c r="AA95" s="2">
        <v>0</v>
      </c>
      <c r="AB95" s="2">
        <v>0</v>
      </c>
      <c r="AC95" s="2">
        <v>0</v>
      </c>
      <c r="AD95" s="2">
        <v>0</v>
      </c>
      <c r="AE95" s="2">
        <v>0</v>
      </c>
      <c r="AF95" s="2">
        <v>0</v>
      </c>
      <c r="AG95" s="2">
        <v>0</v>
      </c>
      <c r="AH95" s="2">
        <v>0</v>
      </c>
      <c r="AI95" s="2">
        <v>0</v>
      </c>
      <c r="AJ95" s="2">
        <v>0</v>
      </c>
      <c r="BQ95" s="2"/>
      <c r="BR95" s="19" t="s">
        <v>158</v>
      </c>
      <c r="BS95" s="2">
        <v>0</v>
      </c>
      <c r="BT95" s="2">
        <v>0</v>
      </c>
      <c r="BU95" s="2">
        <v>0</v>
      </c>
      <c r="BV95" s="2">
        <v>0</v>
      </c>
      <c r="BW95" s="2">
        <v>0</v>
      </c>
      <c r="BX95" s="2">
        <v>0</v>
      </c>
      <c r="BY95" s="2">
        <v>0</v>
      </c>
      <c r="BZ95" s="2">
        <v>0</v>
      </c>
      <c r="CA95" s="2">
        <v>0</v>
      </c>
      <c r="CB95" s="2">
        <v>0</v>
      </c>
      <c r="CC95" s="2">
        <v>0</v>
      </c>
      <c r="CG95" s="2"/>
    </row>
    <row r="96" spans="25:88" x14ac:dyDescent="0.25">
      <c r="Y96" s="19" t="s">
        <v>159</v>
      </c>
      <c r="Z96" s="2">
        <v>16</v>
      </c>
      <c r="AA96" s="2">
        <v>0</v>
      </c>
      <c r="AB96" s="2">
        <v>28</v>
      </c>
      <c r="AC96" s="2">
        <v>0</v>
      </c>
      <c r="AD96" s="2">
        <v>0</v>
      </c>
      <c r="AE96" s="2">
        <v>0</v>
      </c>
      <c r="AF96" s="2">
        <v>0</v>
      </c>
      <c r="AG96" s="2">
        <v>0</v>
      </c>
      <c r="AH96" s="2">
        <v>9</v>
      </c>
      <c r="AI96" s="2">
        <v>9</v>
      </c>
      <c r="AJ96" s="2">
        <v>0</v>
      </c>
      <c r="BQ96" s="2"/>
      <c r="BR96" s="19" t="s">
        <v>159</v>
      </c>
      <c r="BS96" s="2">
        <v>0</v>
      </c>
      <c r="BT96" s="2">
        <v>0</v>
      </c>
      <c r="BU96" s="2">
        <v>4</v>
      </c>
      <c r="BV96" s="2">
        <v>0</v>
      </c>
      <c r="BW96" s="2">
        <v>0</v>
      </c>
      <c r="BX96" s="2">
        <v>0</v>
      </c>
      <c r="BY96" s="2">
        <v>0</v>
      </c>
      <c r="BZ96" s="2">
        <v>0</v>
      </c>
      <c r="CA96" s="2">
        <v>0</v>
      </c>
      <c r="CB96" s="2">
        <v>1</v>
      </c>
      <c r="CC96" s="2">
        <v>0</v>
      </c>
      <c r="CG96" s="2"/>
    </row>
    <row r="97" spans="25:85" x14ac:dyDescent="0.25">
      <c r="Y97" s="19" t="s">
        <v>160</v>
      </c>
      <c r="Z97" s="2">
        <v>24</v>
      </c>
      <c r="AA97" s="2">
        <v>0</v>
      </c>
      <c r="AB97" s="2">
        <v>0</v>
      </c>
      <c r="AC97" s="2">
        <v>0</v>
      </c>
      <c r="AD97" s="2">
        <v>14</v>
      </c>
      <c r="AE97" s="2">
        <v>0</v>
      </c>
      <c r="AF97" s="2">
        <v>0</v>
      </c>
      <c r="AG97" s="2">
        <v>0</v>
      </c>
      <c r="AH97" s="2">
        <v>0</v>
      </c>
      <c r="AI97" s="2">
        <v>0</v>
      </c>
      <c r="AJ97" s="2">
        <v>0</v>
      </c>
      <c r="BQ97" s="2"/>
      <c r="BR97" s="19" t="s">
        <v>160</v>
      </c>
      <c r="BS97" s="2">
        <v>8</v>
      </c>
      <c r="BT97" s="2">
        <v>0</v>
      </c>
      <c r="BU97" s="2">
        <v>0</v>
      </c>
      <c r="BV97" s="2">
        <v>0</v>
      </c>
      <c r="BW97" s="2">
        <v>0</v>
      </c>
      <c r="BX97" s="2">
        <v>0</v>
      </c>
      <c r="BY97" s="2">
        <v>0</v>
      </c>
      <c r="BZ97" s="2">
        <v>0</v>
      </c>
      <c r="CA97" s="2">
        <v>0</v>
      </c>
      <c r="CB97" s="2">
        <v>0</v>
      </c>
      <c r="CC97" s="2">
        <v>0</v>
      </c>
      <c r="CG97" s="2"/>
    </row>
    <row r="98" spans="25:85" x14ac:dyDescent="0.25">
      <c r="Y98" s="19" t="s">
        <v>161</v>
      </c>
      <c r="Z98" s="2">
        <v>0</v>
      </c>
      <c r="AA98" s="2">
        <v>0</v>
      </c>
      <c r="AB98" s="2">
        <v>0</v>
      </c>
      <c r="AC98" s="2">
        <v>0</v>
      </c>
      <c r="AD98" s="2">
        <v>0</v>
      </c>
      <c r="AE98" s="2">
        <v>24</v>
      </c>
      <c r="AF98" s="2">
        <v>18</v>
      </c>
      <c r="AG98" s="2">
        <v>0</v>
      </c>
      <c r="AH98" s="2">
        <v>0</v>
      </c>
      <c r="AI98" s="2">
        <v>0</v>
      </c>
      <c r="AJ98" s="2">
        <v>0</v>
      </c>
      <c r="BQ98" s="2"/>
      <c r="BR98" s="19" t="s">
        <v>161</v>
      </c>
      <c r="BS98" s="2">
        <v>0</v>
      </c>
      <c r="BT98" s="2">
        <v>0</v>
      </c>
      <c r="BU98" s="2">
        <v>0</v>
      </c>
      <c r="BV98" s="2">
        <v>0</v>
      </c>
      <c r="BW98" s="2">
        <v>0</v>
      </c>
      <c r="BX98" s="2">
        <v>4</v>
      </c>
      <c r="BY98" s="2">
        <v>8</v>
      </c>
      <c r="BZ98" s="2">
        <v>0</v>
      </c>
      <c r="CA98" s="2">
        <v>0</v>
      </c>
      <c r="CB98" s="2">
        <v>0</v>
      </c>
      <c r="CC98" s="2">
        <v>0</v>
      </c>
      <c r="CG98" s="2"/>
    </row>
    <row r="99" spans="25:85" x14ac:dyDescent="0.25">
      <c r="Y99" s="19" t="s">
        <v>162</v>
      </c>
      <c r="Z99" s="2">
        <v>0</v>
      </c>
      <c r="AA99" s="2">
        <v>0</v>
      </c>
      <c r="AB99" s="2">
        <v>0</v>
      </c>
      <c r="AC99" s="2">
        <v>0</v>
      </c>
      <c r="AD99" s="2">
        <v>126</v>
      </c>
      <c r="AE99" s="2">
        <v>63</v>
      </c>
      <c r="AF99" s="2">
        <v>0</v>
      </c>
      <c r="AG99" s="2">
        <v>0</v>
      </c>
      <c r="AH99" s="2">
        <v>0</v>
      </c>
      <c r="AI99" s="2">
        <v>0</v>
      </c>
      <c r="AJ99" s="2">
        <v>0</v>
      </c>
      <c r="BQ99" s="2"/>
      <c r="BR99" s="19" t="s">
        <v>162</v>
      </c>
      <c r="BS99" s="2">
        <v>0</v>
      </c>
      <c r="BT99" s="2">
        <v>0</v>
      </c>
      <c r="BU99" s="2">
        <v>0</v>
      </c>
      <c r="BV99" s="2">
        <v>0</v>
      </c>
      <c r="BW99" s="2">
        <v>4</v>
      </c>
      <c r="BX99" s="2">
        <v>7</v>
      </c>
      <c r="BY99" s="2">
        <v>0</v>
      </c>
      <c r="BZ99" s="2">
        <v>0</v>
      </c>
      <c r="CA99" s="2">
        <v>0</v>
      </c>
      <c r="CB99" s="2">
        <v>0</v>
      </c>
      <c r="CC99" s="2">
        <v>0</v>
      </c>
      <c r="CG99" s="2"/>
    </row>
    <row r="100" spans="25:85" x14ac:dyDescent="0.25">
      <c r="Y100" s="19" t="s">
        <v>163</v>
      </c>
      <c r="Z100" s="2">
        <v>0</v>
      </c>
      <c r="AA100" s="2">
        <v>0</v>
      </c>
      <c r="AB100" s="2">
        <v>8</v>
      </c>
      <c r="AC100" s="2">
        <v>0</v>
      </c>
      <c r="AD100" s="2">
        <v>0</v>
      </c>
      <c r="AE100" s="2">
        <v>0</v>
      </c>
      <c r="AF100" s="2">
        <v>0</v>
      </c>
      <c r="AG100" s="2">
        <v>0</v>
      </c>
      <c r="AH100" s="2">
        <v>0</v>
      </c>
      <c r="AI100" s="2">
        <v>0</v>
      </c>
      <c r="AJ100" s="2">
        <v>0</v>
      </c>
      <c r="BQ100" s="2"/>
      <c r="BR100" s="19" t="s">
        <v>163</v>
      </c>
      <c r="BS100" s="2">
        <v>0</v>
      </c>
      <c r="BT100" s="2">
        <v>0</v>
      </c>
      <c r="BU100" s="2">
        <v>0</v>
      </c>
      <c r="BV100" s="2">
        <v>0</v>
      </c>
      <c r="BW100" s="2">
        <v>0</v>
      </c>
      <c r="BX100" s="2">
        <v>0</v>
      </c>
      <c r="BY100" s="2">
        <v>0</v>
      </c>
      <c r="BZ100" s="2">
        <v>0</v>
      </c>
      <c r="CA100" s="2">
        <v>0</v>
      </c>
      <c r="CB100" s="2">
        <v>0</v>
      </c>
      <c r="CC100" s="2">
        <v>0</v>
      </c>
      <c r="CG100" s="2"/>
    </row>
    <row r="101" spans="25:85" x14ac:dyDescent="0.25">
      <c r="Y101" s="19" t="s">
        <v>164</v>
      </c>
      <c r="Z101" s="2">
        <v>0</v>
      </c>
      <c r="AA101" s="2">
        <v>0</v>
      </c>
      <c r="AB101" s="2">
        <v>126</v>
      </c>
      <c r="AC101" s="2">
        <v>0</v>
      </c>
      <c r="AD101" s="2">
        <v>60</v>
      </c>
      <c r="AE101" s="2">
        <v>192</v>
      </c>
      <c r="AF101" s="2">
        <v>126</v>
      </c>
      <c r="AG101" s="2">
        <v>135</v>
      </c>
      <c r="AH101" s="2">
        <v>10</v>
      </c>
      <c r="AI101" s="2">
        <v>16</v>
      </c>
      <c r="AJ101" s="2">
        <v>0</v>
      </c>
      <c r="BQ101" s="2"/>
      <c r="BR101" s="19" t="s">
        <v>164</v>
      </c>
      <c r="BS101" s="2">
        <v>0</v>
      </c>
      <c r="BT101" s="2">
        <v>0</v>
      </c>
      <c r="BU101" s="2">
        <v>68</v>
      </c>
      <c r="BV101" s="2">
        <v>0</v>
      </c>
      <c r="BW101" s="2">
        <v>8</v>
      </c>
      <c r="BX101" s="2">
        <v>42</v>
      </c>
      <c r="BY101" s="2">
        <v>14</v>
      </c>
      <c r="BZ101" s="2">
        <v>16</v>
      </c>
      <c r="CA101" s="2">
        <v>2</v>
      </c>
      <c r="CB101" s="2">
        <v>9</v>
      </c>
      <c r="CC101" s="2">
        <v>0</v>
      </c>
      <c r="CG101" s="2"/>
    </row>
    <row r="102" spans="25:85" x14ac:dyDescent="0.25">
      <c r="Y102" s="19" t="s">
        <v>165</v>
      </c>
      <c r="Z102" s="2">
        <v>160</v>
      </c>
      <c r="AA102" s="2">
        <v>14</v>
      </c>
      <c r="AB102" s="2">
        <v>77</v>
      </c>
      <c r="AC102" s="2">
        <v>93</v>
      </c>
      <c r="AD102" s="2">
        <v>54</v>
      </c>
      <c r="AE102" s="2">
        <v>54</v>
      </c>
      <c r="AF102" s="2">
        <v>128</v>
      </c>
      <c r="AG102" s="2">
        <v>360</v>
      </c>
      <c r="AH102" s="2">
        <v>113</v>
      </c>
      <c r="AI102" s="2">
        <v>22</v>
      </c>
      <c r="AJ102" s="2">
        <v>20</v>
      </c>
      <c r="BQ102" s="2"/>
      <c r="BR102" s="19" t="s">
        <v>165</v>
      </c>
      <c r="BS102" s="2">
        <v>59</v>
      </c>
      <c r="BT102" s="2">
        <v>0</v>
      </c>
      <c r="BU102" s="2">
        <v>21</v>
      </c>
      <c r="BV102" s="2">
        <v>28</v>
      </c>
      <c r="BW102" s="2">
        <v>23</v>
      </c>
      <c r="BX102" s="2">
        <v>14</v>
      </c>
      <c r="BY102" s="2">
        <v>49</v>
      </c>
      <c r="BZ102" s="2">
        <v>99</v>
      </c>
      <c r="CA102" s="2">
        <v>29</v>
      </c>
      <c r="CB102" s="2">
        <v>3</v>
      </c>
      <c r="CC102" s="2">
        <v>5</v>
      </c>
      <c r="CG102" s="2"/>
    </row>
    <row r="103" spans="25:85" x14ac:dyDescent="0.25">
      <c r="Y103" s="19" t="s">
        <v>166</v>
      </c>
      <c r="Z103" s="2">
        <v>0</v>
      </c>
      <c r="AA103" s="2">
        <v>0</v>
      </c>
      <c r="AB103" s="2">
        <v>0</v>
      </c>
      <c r="AC103" s="2">
        <v>0</v>
      </c>
      <c r="AD103" s="2">
        <v>0</v>
      </c>
      <c r="AE103" s="2">
        <v>0</v>
      </c>
      <c r="AF103" s="2">
        <v>0</v>
      </c>
      <c r="AG103" s="2">
        <v>0</v>
      </c>
      <c r="AH103" s="2">
        <v>0</v>
      </c>
      <c r="AI103" s="2">
        <v>0</v>
      </c>
      <c r="AJ103" s="2">
        <v>0</v>
      </c>
      <c r="BQ103" s="2"/>
      <c r="BR103" s="19" t="s">
        <v>166</v>
      </c>
      <c r="BS103" s="2">
        <v>0</v>
      </c>
      <c r="BT103" s="2">
        <v>0</v>
      </c>
      <c r="BU103" s="2">
        <v>0</v>
      </c>
      <c r="BV103" s="2">
        <v>0</v>
      </c>
      <c r="BW103" s="2">
        <v>0</v>
      </c>
      <c r="BX103" s="2">
        <v>0</v>
      </c>
      <c r="BY103" s="2">
        <v>0</v>
      </c>
      <c r="BZ103" s="2">
        <v>0</v>
      </c>
      <c r="CA103" s="2">
        <v>0</v>
      </c>
      <c r="CB103" s="2">
        <v>0</v>
      </c>
      <c r="CC103" s="2">
        <v>0</v>
      </c>
      <c r="CG103" s="2"/>
    </row>
    <row r="104" spans="25:85" x14ac:dyDescent="0.25">
      <c r="Y104" s="19" t="s">
        <v>167</v>
      </c>
      <c r="Z104" s="2">
        <v>0</v>
      </c>
      <c r="AA104" s="2">
        <v>0</v>
      </c>
      <c r="AB104" s="2">
        <v>0</v>
      </c>
      <c r="AC104" s="2">
        <v>0</v>
      </c>
      <c r="AD104" s="2">
        <v>0</v>
      </c>
      <c r="AE104" s="2">
        <v>0</v>
      </c>
      <c r="AF104" s="2">
        <v>0</v>
      </c>
      <c r="AG104" s="2">
        <v>0</v>
      </c>
      <c r="AH104" s="2">
        <v>0</v>
      </c>
      <c r="AI104" s="2">
        <v>0</v>
      </c>
      <c r="AJ104" s="2">
        <v>0</v>
      </c>
      <c r="BQ104" s="2"/>
      <c r="BR104" s="19" t="s">
        <v>167</v>
      </c>
      <c r="BS104" s="2">
        <v>0</v>
      </c>
      <c r="BT104" s="2">
        <v>0</v>
      </c>
      <c r="BU104" s="2">
        <v>0</v>
      </c>
      <c r="BV104" s="2">
        <v>0</v>
      </c>
      <c r="BW104" s="2">
        <v>0</v>
      </c>
      <c r="BX104" s="2">
        <v>0</v>
      </c>
      <c r="BY104" s="2">
        <v>0</v>
      </c>
      <c r="BZ104" s="2">
        <v>0</v>
      </c>
      <c r="CA104" s="2">
        <v>0</v>
      </c>
      <c r="CB104" s="2">
        <v>0</v>
      </c>
      <c r="CC104" s="2">
        <v>0</v>
      </c>
      <c r="CG104" s="2"/>
    </row>
    <row r="105" spans="25:85" x14ac:dyDescent="0.25">
      <c r="Y105" s="19" t="s">
        <v>168</v>
      </c>
      <c r="Z105" s="2">
        <v>48</v>
      </c>
      <c r="AA105" s="2">
        <v>42</v>
      </c>
      <c r="AB105" s="2">
        <v>156</v>
      </c>
      <c r="AC105" s="2">
        <v>65</v>
      </c>
      <c r="AD105" s="2">
        <v>35</v>
      </c>
      <c r="AE105" s="2">
        <v>0</v>
      </c>
      <c r="AF105" s="2">
        <v>0</v>
      </c>
      <c r="AG105" s="2">
        <v>81</v>
      </c>
      <c r="AH105" s="2">
        <v>201</v>
      </c>
      <c r="AI105" s="2">
        <v>366</v>
      </c>
      <c r="AJ105" s="2">
        <v>158</v>
      </c>
      <c r="BQ105" s="2"/>
      <c r="BR105" s="19" t="s">
        <v>168</v>
      </c>
      <c r="BS105" s="2">
        <v>48</v>
      </c>
      <c r="BT105" s="2">
        <v>6</v>
      </c>
      <c r="BU105" s="2">
        <v>21</v>
      </c>
      <c r="BV105" s="2">
        <v>65</v>
      </c>
      <c r="BW105" s="2">
        <v>35</v>
      </c>
      <c r="BX105" s="2">
        <v>0</v>
      </c>
      <c r="BY105" s="2">
        <v>0</v>
      </c>
      <c r="BZ105" s="2">
        <v>4</v>
      </c>
      <c r="CA105" s="2">
        <v>39</v>
      </c>
      <c r="CB105" s="2">
        <v>47</v>
      </c>
      <c r="CC105" s="2">
        <v>27</v>
      </c>
      <c r="CG105" s="2"/>
    </row>
    <row r="106" spans="25:85" x14ac:dyDescent="0.25">
      <c r="Y106" s="19" t="s">
        <v>169</v>
      </c>
      <c r="Z106" s="2">
        <v>0</v>
      </c>
      <c r="AA106" s="2">
        <v>0</v>
      </c>
      <c r="AB106" s="2">
        <v>0</v>
      </c>
      <c r="AC106" s="2">
        <v>0</v>
      </c>
      <c r="AD106" s="2">
        <v>0</v>
      </c>
      <c r="AE106" s="2">
        <v>0</v>
      </c>
      <c r="AF106" s="2">
        <v>0</v>
      </c>
      <c r="AG106" s="2">
        <v>0</v>
      </c>
      <c r="AH106" s="2">
        <v>0</v>
      </c>
      <c r="AI106" s="2">
        <v>0</v>
      </c>
      <c r="AJ106" s="2">
        <v>0</v>
      </c>
      <c r="BQ106" s="2"/>
      <c r="BR106" s="19" t="s">
        <v>169</v>
      </c>
      <c r="BS106" s="2">
        <v>0</v>
      </c>
      <c r="BT106" s="2">
        <v>0</v>
      </c>
      <c r="BU106" s="2">
        <v>0</v>
      </c>
      <c r="BV106" s="2">
        <v>0</v>
      </c>
      <c r="BW106" s="2">
        <v>0</v>
      </c>
      <c r="BX106" s="2">
        <v>0</v>
      </c>
      <c r="BY106" s="2">
        <v>0</v>
      </c>
      <c r="BZ106" s="2">
        <v>0</v>
      </c>
      <c r="CA106" s="2">
        <v>0</v>
      </c>
      <c r="CB106" s="2">
        <v>0</v>
      </c>
      <c r="CC106" s="2">
        <v>0</v>
      </c>
      <c r="CG106" s="2"/>
    </row>
    <row r="107" spans="25:85" x14ac:dyDescent="0.25">
      <c r="Y107" s="19" t="s">
        <v>170</v>
      </c>
      <c r="Z107" s="2">
        <v>4</v>
      </c>
      <c r="AA107" s="2">
        <v>0</v>
      </c>
      <c r="AB107" s="2">
        <v>0</v>
      </c>
      <c r="AC107" s="2">
        <v>3</v>
      </c>
      <c r="AD107" s="2">
        <v>2</v>
      </c>
      <c r="AE107" s="2">
        <v>18</v>
      </c>
      <c r="AF107" s="2">
        <v>3</v>
      </c>
      <c r="AG107" s="2">
        <v>0</v>
      </c>
      <c r="AH107" s="2">
        <v>1</v>
      </c>
      <c r="AI107" s="2">
        <v>0</v>
      </c>
      <c r="AJ107" s="2">
        <v>141</v>
      </c>
      <c r="BQ107" s="2"/>
      <c r="BR107" s="19" t="s">
        <v>170</v>
      </c>
      <c r="BS107" s="2">
        <v>4</v>
      </c>
      <c r="BT107" s="2">
        <v>0</v>
      </c>
      <c r="BU107" s="2">
        <v>0</v>
      </c>
      <c r="BV107" s="2">
        <v>1</v>
      </c>
      <c r="BW107" s="2">
        <v>2</v>
      </c>
      <c r="BX107" s="2">
        <v>3</v>
      </c>
      <c r="BY107" s="2">
        <v>2</v>
      </c>
      <c r="BZ107" s="2">
        <v>0</v>
      </c>
      <c r="CA107" s="2">
        <v>1</v>
      </c>
      <c r="CB107" s="2">
        <v>0</v>
      </c>
      <c r="CC107" s="2">
        <v>44</v>
      </c>
      <c r="CG107" s="2"/>
    </row>
    <row r="108" spans="25:85" x14ac:dyDescent="0.25">
      <c r="Y108" s="19" t="s">
        <v>171</v>
      </c>
      <c r="Z108" s="2">
        <v>0</v>
      </c>
      <c r="AA108" s="2">
        <v>0</v>
      </c>
      <c r="AB108" s="2">
        <v>0</v>
      </c>
      <c r="AC108" s="2">
        <v>0</v>
      </c>
      <c r="AD108" s="2">
        <v>0</v>
      </c>
      <c r="AE108" s="2">
        <v>0</v>
      </c>
      <c r="AF108" s="2">
        <v>0</v>
      </c>
      <c r="AG108" s="2">
        <v>0</v>
      </c>
      <c r="AH108" s="2">
        <v>0</v>
      </c>
      <c r="AI108" s="2">
        <v>0</v>
      </c>
      <c r="AJ108" s="2">
        <v>0</v>
      </c>
      <c r="BQ108" s="2"/>
      <c r="BR108" s="19" t="s">
        <v>171</v>
      </c>
      <c r="BS108" s="2">
        <v>0</v>
      </c>
      <c r="BT108" s="2">
        <v>0</v>
      </c>
      <c r="BU108" s="2">
        <v>0</v>
      </c>
      <c r="BV108" s="2">
        <v>0</v>
      </c>
      <c r="BW108" s="2">
        <v>0</v>
      </c>
      <c r="BX108" s="2">
        <v>0</v>
      </c>
      <c r="BY108" s="2">
        <v>0</v>
      </c>
      <c r="BZ108" s="2">
        <v>0</v>
      </c>
      <c r="CA108" s="2">
        <v>0</v>
      </c>
      <c r="CB108" s="2">
        <v>0</v>
      </c>
      <c r="CC108" s="2">
        <v>0</v>
      </c>
      <c r="CG108" s="2"/>
    </row>
    <row r="109" spans="25:85" x14ac:dyDescent="0.25">
      <c r="Y109" s="19" t="s">
        <v>172</v>
      </c>
      <c r="Z109" s="2">
        <v>14</v>
      </c>
      <c r="AA109" s="2">
        <v>0</v>
      </c>
      <c r="AB109" s="2">
        <v>200</v>
      </c>
      <c r="AC109" s="2">
        <v>0</v>
      </c>
      <c r="AD109" s="2">
        <v>8</v>
      </c>
      <c r="AE109" s="2">
        <v>0</v>
      </c>
      <c r="AF109" s="2">
        <v>0</v>
      </c>
      <c r="AG109" s="2">
        <v>0</v>
      </c>
      <c r="AH109" s="2">
        <v>4</v>
      </c>
      <c r="AI109" s="2">
        <v>16</v>
      </c>
      <c r="AJ109" s="2">
        <v>0</v>
      </c>
      <c r="BQ109" s="2"/>
      <c r="BR109" s="19" t="s">
        <v>172</v>
      </c>
      <c r="BS109" s="2">
        <v>4</v>
      </c>
      <c r="BT109" s="2">
        <v>0</v>
      </c>
      <c r="BU109" s="2">
        <v>40</v>
      </c>
      <c r="BV109" s="2">
        <v>0</v>
      </c>
      <c r="BW109" s="2">
        <v>2</v>
      </c>
      <c r="BX109" s="2">
        <v>0</v>
      </c>
      <c r="BY109" s="2">
        <v>0</v>
      </c>
      <c r="BZ109" s="2">
        <v>0</v>
      </c>
      <c r="CA109" s="2">
        <v>0</v>
      </c>
      <c r="CB109" s="2">
        <v>0</v>
      </c>
      <c r="CC109" s="2">
        <v>0</v>
      </c>
      <c r="CG109" s="2"/>
    </row>
    <row r="110" spans="25:85" x14ac:dyDescent="0.25">
      <c r="Y110" s="19" t="s">
        <v>173</v>
      </c>
      <c r="Z110" s="2">
        <v>316</v>
      </c>
      <c r="AA110" s="2">
        <v>129</v>
      </c>
      <c r="AB110" s="2">
        <v>35</v>
      </c>
      <c r="AC110" s="2">
        <v>150</v>
      </c>
      <c r="AD110" s="2">
        <v>15</v>
      </c>
      <c r="AE110" s="2">
        <v>2</v>
      </c>
      <c r="AF110" s="2">
        <v>6</v>
      </c>
      <c r="AG110" s="2">
        <v>148</v>
      </c>
      <c r="AH110" s="2">
        <v>93</v>
      </c>
      <c r="AI110" s="2">
        <v>0</v>
      </c>
      <c r="AJ110" s="2">
        <v>0</v>
      </c>
      <c r="BQ110" s="2"/>
      <c r="BR110" s="19" t="s">
        <v>173</v>
      </c>
      <c r="BS110" s="2">
        <v>116</v>
      </c>
      <c r="BT110" s="2">
        <v>51</v>
      </c>
      <c r="BU110" s="2">
        <v>35</v>
      </c>
      <c r="BV110" s="2">
        <v>79</v>
      </c>
      <c r="BW110" s="2">
        <v>3</v>
      </c>
      <c r="BX110" s="2">
        <v>0</v>
      </c>
      <c r="BY110" s="2">
        <v>3</v>
      </c>
      <c r="BZ110" s="2">
        <v>51</v>
      </c>
      <c r="CA110" s="2">
        <v>77</v>
      </c>
      <c r="CB110" s="2">
        <v>0</v>
      </c>
      <c r="CC110" s="2">
        <v>0</v>
      </c>
      <c r="CG110" s="2"/>
    </row>
    <row r="111" spans="25:85" x14ac:dyDescent="0.25">
      <c r="Y111" s="19" t="s">
        <v>174</v>
      </c>
      <c r="Z111" s="2">
        <v>28</v>
      </c>
      <c r="AA111" s="2">
        <v>0</v>
      </c>
      <c r="AB111" s="2">
        <v>0</v>
      </c>
      <c r="AC111" s="2">
        <v>21</v>
      </c>
      <c r="AD111" s="2">
        <v>0</v>
      </c>
      <c r="AE111" s="2">
        <v>28</v>
      </c>
      <c r="AF111" s="2">
        <v>0</v>
      </c>
      <c r="AG111" s="2">
        <v>140</v>
      </c>
      <c r="AH111" s="2">
        <v>172</v>
      </c>
      <c r="AI111" s="2">
        <v>38</v>
      </c>
      <c r="AJ111" s="2">
        <v>0</v>
      </c>
      <c r="BQ111" s="2"/>
      <c r="BR111" s="19" t="s">
        <v>174</v>
      </c>
      <c r="BS111" s="2">
        <v>16</v>
      </c>
      <c r="BT111" s="2">
        <v>0</v>
      </c>
      <c r="BU111" s="2">
        <v>0</v>
      </c>
      <c r="BV111" s="2">
        <v>9</v>
      </c>
      <c r="BW111" s="2">
        <v>0</v>
      </c>
      <c r="BX111" s="2">
        <v>0</v>
      </c>
      <c r="BY111" s="2">
        <v>0</v>
      </c>
      <c r="BZ111" s="2">
        <v>23</v>
      </c>
      <c r="CA111" s="2">
        <v>30</v>
      </c>
      <c r="CB111" s="2">
        <v>15</v>
      </c>
      <c r="CC111" s="2">
        <v>0</v>
      </c>
      <c r="CG111" s="2"/>
    </row>
    <row r="112" spans="25:85" x14ac:dyDescent="0.25">
      <c r="Y112" s="19" t="s">
        <v>175</v>
      </c>
      <c r="Z112" s="2">
        <v>112</v>
      </c>
      <c r="AA112" s="2">
        <v>0</v>
      </c>
      <c r="AB112" s="2">
        <v>0</v>
      </c>
      <c r="AC112" s="2">
        <v>0</v>
      </c>
      <c r="AD112" s="2">
        <v>0</v>
      </c>
      <c r="AE112" s="2">
        <v>0</v>
      </c>
      <c r="AF112" s="2">
        <v>0</v>
      </c>
      <c r="AG112" s="2">
        <v>0</v>
      </c>
      <c r="AH112" s="2">
        <v>0</v>
      </c>
      <c r="AI112" s="2">
        <v>0</v>
      </c>
      <c r="AJ112" s="2">
        <v>0</v>
      </c>
      <c r="BQ112" s="2"/>
      <c r="BR112" s="19" t="s">
        <v>175</v>
      </c>
      <c r="BS112" s="2">
        <v>30</v>
      </c>
      <c r="BT112" s="2">
        <v>0</v>
      </c>
      <c r="BU112" s="2">
        <v>0</v>
      </c>
      <c r="BV112" s="2">
        <v>0</v>
      </c>
      <c r="BW112" s="2">
        <v>0</v>
      </c>
      <c r="BX112" s="2">
        <v>0</v>
      </c>
      <c r="BY112" s="2">
        <v>0</v>
      </c>
      <c r="BZ112" s="2">
        <v>0</v>
      </c>
      <c r="CA112" s="2">
        <v>0</v>
      </c>
      <c r="CB112" s="2">
        <v>0</v>
      </c>
      <c r="CC112" s="2">
        <v>0</v>
      </c>
      <c r="CG112" s="2"/>
    </row>
    <row r="113" spans="25:85" x14ac:dyDescent="0.25">
      <c r="Y113" s="19" t="s">
        <v>176</v>
      </c>
      <c r="Z113" s="2">
        <v>6</v>
      </c>
      <c r="AA113" s="2">
        <v>0</v>
      </c>
      <c r="AB113" s="2">
        <v>21</v>
      </c>
      <c r="AC113" s="2">
        <v>11</v>
      </c>
      <c r="AD113" s="2">
        <v>158</v>
      </c>
      <c r="AE113" s="2">
        <v>232</v>
      </c>
      <c r="AF113" s="2">
        <v>42</v>
      </c>
      <c r="AG113" s="2">
        <v>18</v>
      </c>
      <c r="AH113" s="2">
        <v>42</v>
      </c>
      <c r="AI113" s="2">
        <v>0</v>
      </c>
      <c r="AJ113" s="2">
        <v>36</v>
      </c>
      <c r="BQ113" s="2"/>
      <c r="BR113" s="19" t="s">
        <v>176</v>
      </c>
      <c r="BS113" s="2">
        <v>2</v>
      </c>
      <c r="BT113" s="2">
        <v>0</v>
      </c>
      <c r="BU113" s="2">
        <v>1</v>
      </c>
      <c r="BV113" s="2">
        <v>0</v>
      </c>
      <c r="BW113" s="2">
        <v>20</v>
      </c>
      <c r="BX113" s="2">
        <v>9</v>
      </c>
      <c r="BY113" s="2">
        <v>7</v>
      </c>
      <c r="BZ113" s="2">
        <v>0</v>
      </c>
      <c r="CA113" s="2">
        <v>6</v>
      </c>
      <c r="CB113" s="2">
        <v>0</v>
      </c>
      <c r="CC113" s="2">
        <v>6</v>
      </c>
      <c r="CG113" s="2"/>
    </row>
    <row r="114" spans="25:85" x14ac:dyDescent="0.25">
      <c r="Y114" s="19" t="s">
        <v>177</v>
      </c>
      <c r="Z114" s="2">
        <v>0</v>
      </c>
      <c r="AA114" s="2">
        <v>0</v>
      </c>
      <c r="AB114" s="2">
        <v>0</v>
      </c>
      <c r="AC114" s="2">
        <v>0</v>
      </c>
      <c r="AD114" s="2">
        <v>0</v>
      </c>
      <c r="AE114" s="2">
        <v>12</v>
      </c>
      <c r="AF114" s="2">
        <v>0</v>
      </c>
      <c r="AG114" s="2">
        <v>0</v>
      </c>
      <c r="AH114" s="2">
        <v>12</v>
      </c>
      <c r="AI114" s="2">
        <v>6</v>
      </c>
      <c r="AJ114" s="2">
        <v>12</v>
      </c>
      <c r="BQ114" s="2"/>
      <c r="BR114" s="19" t="s">
        <v>177</v>
      </c>
      <c r="BS114" s="2">
        <v>0</v>
      </c>
      <c r="BT114" s="2">
        <v>0</v>
      </c>
      <c r="BU114" s="2">
        <v>0</v>
      </c>
      <c r="BV114" s="2">
        <v>0</v>
      </c>
      <c r="BW114" s="2">
        <v>0</v>
      </c>
      <c r="BX114" s="2">
        <v>7</v>
      </c>
      <c r="BY114" s="2">
        <v>0</v>
      </c>
      <c r="BZ114" s="2">
        <v>0</v>
      </c>
      <c r="CA114" s="2">
        <v>4</v>
      </c>
      <c r="CB114" s="2">
        <v>0</v>
      </c>
      <c r="CC114" s="2">
        <v>0</v>
      </c>
      <c r="CG114" s="2"/>
    </row>
    <row r="115" spans="25:85" x14ac:dyDescent="0.25">
      <c r="Y115" s="19" t="s">
        <v>178</v>
      </c>
      <c r="Z115" s="2">
        <v>0</v>
      </c>
      <c r="AA115" s="2">
        <v>0</v>
      </c>
      <c r="AB115" s="2">
        <v>18</v>
      </c>
      <c r="AC115" s="2">
        <v>0</v>
      </c>
      <c r="AD115" s="2">
        <v>39</v>
      </c>
      <c r="AE115" s="2">
        <v>0</v>
      </c>
      <c r="AF115" s="2">
        <v>0</v>
      </c>
      <c r="AG115" s="2">
        <v>6</v>
      </c>
      <c r="AH115" s="2">
        <v>0</v>
      </c>
      <c r="AI115" s="2">
        <v>0</v>
      </c>
      <c r="AJ115" s="2">
        <v>0</v>
      </c>
      <c r="BQ115" s="2"/>
      <c r="BR115" s="19" t="s">
        <v>178</v>
      </c>
      <c r="BS115" s="2">
        <v>0</v>
      </c>
      <c r="BT115" s="2">
        <v>0</v>
      </c>
      <c r="BU115" s="2">
        <v>4</v>
      </c>
      <c r="BV115" s="2">
        <v>0</v>
      </c>
      <c r="BW115" s="2">
        <v>9</v>
      </c>
      <c r="BX115" s="2">
        <v>0</v>
      </c>
      <c r="BY115" s="2">
        <v>0</v>
      </c>
      <c r="BZ115" s="2">
        <v>2</v>
      </c>
      <c r="CA115" s="2">
        <v>0</v>
      </c>
      <c r="CB115" s="2">
        <v>0</v>
      </c>
      <c r="CC115" s="2">
        <v>0</v>
      </c>
      <c r="CG115" s="2"/>
    </row>
    <row r="116" spans="25:85" x14ac:dyDescent="0.25">
      <c r="Y116" s="19" t="s">
        <v>179</v>
      </c>
      <c r="Z116" s="2">
        <v>0</v>
      </c>
      <c r="AA116" s="2">
        <v>0</v>
      </c>
      <c r="AB116" s="2">
        <v>0</v>
      </c>
      <c r="AC116" s="2">
        <v>0</v>
      </c>
      <c r="AD116" s="2">
        <v>12</v>
      </c>
      <c r="AE116" s="2">
        <v>6</v>
      </c>
      <c r="AF116" s="2">
        <v>0</v>
      </c>
      <c r="AG116" s="2">
        <v>0</v>
      </c>
      <c r="AH116" s="2">
        <v>42</v>
      </c>
      <c r="AI116" s="2">
        <v>0</v>
      </c>
      <c r="AJ116" s="2">
        <v>24</v>
      </c>
      <c r="BQ116" s="2"/>
      <c r="BR116" s="19" t="s">
        <v>179</v>
      </c>
      <c r="BS116" s="2">
        <v>0</v>
      </c>
      <c r="BT116" s="2">
        <v>0</v>
      </c>
      <c r="BU116" s="2">
        <v>0</v>
      </c>
      <c r="BV116" s="2">
        <v>0</v>
      </c>
      <c r="BW116" s="2">
        <v>2</v>
      </c>
      <c r="BX116" s="2">
        <v>0</v>
      </c>
      <c r="BY116" s="2">
        <v>0</v>
      </c>
      <c r="BZ116" s="2">
        <v>0</v>
      </c>
      <c r="CA116" s="2">
        <v>0</v>
      </c>
      <c r="CB116" s="2">
        <v>0</v>
      </c>
      <c r="CC116" s="2">
        <v>4</v>
      </c>
      <c r="CG116" s="2"/>
    </row>
    <row r="117" spans="25:85" x14ac:dyDescent="0.25">
      <c r="Y117" s="19" t="s">
        <v>180</v>
      </c>
      <c r="Z117" s="2">
        <v>0</v>
      </c>
      <c r="AA117" s="2">
        <v>0</v>
      </c>
      <c r="AB117" s="2">
        <v>0</v>
      </c>
      <c r="AC117" s="2">
        <v>0</v>
      </c>
      <c r="AD117" s="2">
        <v>6</v>
      </c>
      <c r="AE117" s="2">
        <v>20</v>
      </c>
      <c r="AF117" s="2">
        <v>34</v>
      </c>
      <c r="AG117" s="2">
        <v>49</v>
      </c>
      <c r="AH117" s="2">
        <v>84</v>
      </c>
      <c r="AI117" s="2">
        <v>59</v>
      </c>
      <c r="AJ117" s="2">
        <v>4</v>
      </c>
      <c r="BQ117" s="2"/>
      <c r="BR117" s="19" t="s">
        <v>180</v>
      </c>
      <c r="BS117" s="2">
        <v>0</v>
      </c>
      <c r="BT117" s="2">
        <v>0</v>
      </c>
      <c r="BU117" s="2">
        <v>0</v>
      </c>
      <c r="BV117" s="2">
        <v>0</v>
      </c>
      <c r="BW117" s="2">
        <v>1</v>
      </c>
      <c r="BX117" s="2">
        <v>5</v>
      </c>
      <c r="BY117" s="2">
        <v>3</v>
      </c>
      <c r="BZ117" s="2">
        <v>32</v>
      </c>
      <c r="CA117" s="2">
        <v>42</v>
      </c>
      <c r="CB117" s="2">
        <v>12</v>
      </c>
      <c r="CC117" s="2">
        <v>0</v>
      </c>
      <c r="CG117" s="2"/>
    </row>
    <row r="118" spans="25:85" x14ac:dyDescent="0.25">
      <c r="Y118" s="19" t="s">
        <v>181</v>
      </c>
      <c r="Z118" s="2">
        <v>0</v>
      </c>
      <c r="AA118" s="2">
        <v>0</v>
      </c>
      <c r="AB118" s="2">
        <v>0</v>
      </c>
      <c r="AC118" s="2">
        <v>0</v>
      </c>
      <c r="AD118" s="2">
        <v>0</v>
      </c>
      <c r="AE118" s="2">
        <v>0</v>
      </c>
      <c r="AF118" s="2">
        <v>0</v>
      </c>
      <c r="AG118" s="2">
        <v>0</v>
      </c>
      <c r="AH118" s="2">
        <v>0</v>
      </c>
      <c r="AI118" s="2">
        <v>0</v>
      </c>
      <c r="AJ118" s="2">
        <v>0</v>
      </c>
      <c r="BQ118" s="2"/>
      <c r="BR118" s="19" t="s">
        <v>181</v>
      </c>
      <c r="BS118" s="2">
        <v>0</v>
      </c>
      <c r="BT118" s="2">
        <v>0</v>
      </c>
      <c r="BU118" s="2">
        <v>0</v>
      </c>
      <c r="BV118" s="2">
        <v>0</v>
      </c>
      <c r="BW118" s="2">
        <v>0</v>
      </c>
      <c r="BX118" s="2">
        <v>0</v>
      </c>
      <c r="BY118" s="2">
        <v>0</v>
      </c>
      <c r="BZ118" s="2">
        <v>0</v>
      </c>
      <c r="CA118" s="2">
        <v>0</v>
      </c>
      <c r="CB118" s="2">
        <v>0</v>
      </c>
      <c r="CC118" s="2">
        <v>0</v>
      </c>
      <c r="CG118" s="2"/>
    </row>
    <row r="119" spans="25:85" x14ac:dyDescent="0.25">
      <c r="Y119" s="19" t="s">
        <v>182</v>
      </c>
      <c r="Z119" s="2">
        <v>0</v>
      </c>
      <c r="AA119" s="2">
        <v>636</v>
      </c>
      <c r="AB119" s="2">
        <v>516</v>
      </c>
      <c r="AC119" s="2">
        <v>66</v>
      </c>
      <c r="AD119" s="2">
        <v>0</v>
      </c>
      <c r="AE119" s="2">
        <v>0</v>
      </c>
      <c r="AF119" s="2">
        <v>18</v>
      </c>
      <c r="AG119" s="2">
        <v>168</v>
      </c>
      <c r="AH119" s="2">
        <v>224</v>
      </c>
      <c r="AI119" s="2">
        <v>187</v>
      </c>
      <c r="AJ119" s="2">
        <v>190</v>
      </c>
      <c r="BQ119" s="2"/>
      <c r="BR119" s="19" t="s">
        <v>182</v>
      </c>
      <c r="BS119" s="2">
        <v>0</v>
      </c>
      <c r="BT119" s="2">
        <v>113</v>
      </c>
      <c r="BU119" s="2">
        <v>82</v>
      </c>
      <c r="BV119" s="2">
        <v>6</v>
      </c>
      <c r="BW119" s="2">
        <v>0</v>
      </c>
      <c r="BX119" s="2">
        <v>0</v>
      </c>
      <c r="BY119" s="2">
        <v>6</v>
      </c>
      <c r="BZ119" s="2">
        <v>38</v>
      </c>
      <c r="CA119" s="2">
        <v>45</v>
      </c>
      <c r="CB119" s="2">
        <v>35</v>
      </c>
      <c r="CC119" s="2">
        <v>16</v>
      </c>
      <c r="CG119" s="2"/>
    </row>
    <row r="120" spans="25:85" x14ac:dyDescent="0.25">
      <c r="Y120" s="19" t="s">
        <v>183</v>
      </c>
      <c r="Z120" s="2">
        <v>425</v>
      </c>
      <c r="AA120" s="2">
        <v>0</v>
      </c>
      <c r="AB120" s="2">
        <v>234</v>
      </c>
      <c r="AC120" s="2">
        <v>35</v>
      </c>
      <c r="AD120" s="2">
        <v>24</v>
      </c>
      <c r="AE120" s="2">
        <v>0</v>
      </c>
      <c r="AF120" s="2">
        <v>0</v>
      </c>
      <c r="AG120" s="2">
        <v>147</v>
      </c>
      <c r="AH120" s="2">
        <v>247</v>
      </c>
      <c r="AI120" s="2">
        <v>2</v>
      </c>
      <c r="AJ120" s="2">
        <v>0</v>
      </c>
      <c r="BQ120" s="2"/>
      <c r="BR120" s="19" t="s">
        <v>183</v>
      </c>
      <c r="BS120" s="2">
        <v>112</v>
      </c>
      <c r="BT120" s="2">
        <v>0</v>
      </c>
      <c r="BU120" s="2">
        <v>39</v>
      </c>
      <c r="BV120" s="2">
        <v>8</v>
      </c>
      <c r="BW120" s="2">
        <v>3</v>
      </c>
      <c r="BX120" s="2">
        <v>0</v>
      </c>
      <c r="BY120" s="2">
        <v>0</v>
      </c>
      <c r="BZ120" s="2">
        <v>24</v>
      </c>
      <c r="CA120" s="2">
        <v>36</v>
      </c>
      <c r="CB120" s="2">
        <v>2</v>
      </c>
      <c r="CC120" s="2">
        <v>0</v>
      </c>
      <c r="CG120" s="2"/>
    </row>
    <row r="121" spans="25:85" x14ac:dyDescent="0.25">
      <c r="Y121" s="19" t="s">
        <v>184</v>
      </c>
      <c r="Z121" s="2">
        <v>80</v>
      </c>
      <c r="AA121" s="2">
        <v>0</v>
      </c>
      <c r="AB121" s="2">
        <v>0</v>
      </c>
      <c r="AC121" s="2">
        <v>60</v>
      </c>
      <c r="AD121" s="2">
        <v>0</v>
      </c>
      <c r="AE121" s="2">
        <v>0</v>
      </c>
      <c r="AF121" s="2">
        <v>0</v>
      </c>
      <c r="AG121" s="2">
        <v>0</v>
      </c>
      <c r="AH121" s="2">
        <v>0</v>
      </c>
      <c r="AI121" s="2">
        <v>0</v>
      </c>
      <c r="AJ121" s="2">
        <v>0</v>
      </c>
      <c r="BQ121" s="2"/>
      <c r="BR121" s="19" t="s">
        <v>184</v>
      </c>
      <c r="BS121" s="2">
        <v>13</v>
      </c>
      <c r="BT121" s="2">
        <v>0</v>
      </c>
      <c r="BU121" s="2">
        <v>0</v>
      </c>
      <c r="BV121" s="2">
        <v>32</v>
      </c>
      <c r="BW121" s="2">
        <v>0</v>
      </c>
      <c r="BX121" s="2">
        <v>0</v>
      </c>
      <c r="BY121" s="2">
        <v>0</v>
      </c>
      <c r="BZ121" s="2">
        <v>0</v>
      </c>
      <c r="CA121" s="2">
        <v>0</v>
      </c>
      <c r="CB121" s="2">
        <v>0</v>
      </c>
      <c r="CC121" s="2">
        <v>0</v>
      </c>
      <c r="CG121" s="2"/>
    </row>
    <row r="122" spans="25:85" x14ac:dyDescent="0.25">
      <c r="Y122" s="19" t="s">
        <v>185</v>
      </c>
      <c r="Z122" s="2">
        <v>0</v>
      </c>
      <c r="AA122" s="2">
        <v>48</v>
      </c>
      <c r="AB122" s="2">
        <v>0</v>
      </c>
      <c r="AC122" s="2">
        <v>60</v>
      </c>
      <c r="AD122" s="2">
        <v>20</v>
      </c>
      <c r="AE122" s="2">
        <v>12</v>
      </c>
      <c r="AF122" s="2">
        <v>0</v>
      </c>
      <c r="AG122" s="2">
        <v>0</v>
      </c>
      <c r="AH122" s="2">
        <v>71</v>
      </c>
      <c r="AI122" s="2">
        <v>36</v>
      </c>
      <c r="AJ122" s="2">
        <v>7</v>
      </c>
      <c r="BQ122" s="2"/>
      <c r="BR122" s="19" t="s">
        <v>185</v>
      </c>
      <c r="BS122" s="2">
        <v>0</v>
      </c>
      <c r="BT122" s="2">
        <v>14</v>
      </c>
      <c r="BU122" s="2">
        <v>0</v>
      </c>
      <c r="BV122" s="2">
        <v>0</v>
      </c>
      <c r="BW122" s="2">
        <v>1</v>
      </c>
      <c r="BX122" s="2">
        <v>3</v>
      </c>
      <c r="BY122" s="2">
        <v>0</v>
      </c>
      <c r="BZ122" s="2">
        <v>0</v>
      </c>
      <c r="CA122" s="2">
        <v>9</v>
      </c>
      <c r="CB122" s="2">
        <v>6</v>
      </c>
      <c r="CC122" s="2">
        <v>0</v>
      </c>
      <c r="CG122" s="2"/>
    </row>
    <row r="123" spans="25:85" x14ac:dyDescent="0.25">
      <c r="Y123" s="19" t="s">
        <v>276</v>
      </c>
      <c r="Z123" s="2">
        <v>0</v>
      </c>
      <c r="AA123" s="2">
        <v>10</v>
      </c>
      <c r="AB123" s="2">
        <v>160</v>
      </c>
      <c r="AC123" s="2">
        <v>0</v>
      </c>
      <c r="AD123" s="2">
        <v>60</v>
      </c>
      <c r="AE123" s="2">
        <v>22</v>
      </c>
      <c r="AF123" s="2">
        <v>70</v>
      </c>
      <c r="AG123" s="2">
        <v>120</v>
      </c>
      <c r="AH123" s="2">
        <v>32</v>
      </c>
      <c r="AI123" s="2">
        <v>6</v>
      </c>
      <c r="AJ123" s="2">
        <v>51</v>
      </c>
      <c r="BQ123" s="2"/>
      <c r="BR123" s="19" t="s">
        <v>276</v>
      </c>
      <c r="BS123" s="2">
        <v>0</v>
      </c>
      <c r="BT123" s="2">
        <v>0</v>
      </c>
      <c r="BU123" s="2">
        <v>27</v>
      </c>
      <c r="BV123" s="2">
        <v>0</v>
      </c>
      <c r="BW123" s="2">
        <v>5</v>
      </c>
      <c r="BX123" s="2">
        <v>3</v>
      </c>
      <c r="BY123" s="2">
        <v>14</v>
      </c>
      <c r="BZ123" s="2">
        <v>14</v>
      </c>
      <c r="CA123" s="2">
        <v>4</v>
      </c>
      <c r="CB123" s="2">
        <v>0</v>
      </c>
      <c r="CC123" s="2">
        <v>11</v>
      </c>
      <c r="CG123" s="2"/>
    </row>
    <row r="124" spans="25:85" x14ac:dyDescent="0.25">
      <c r="Y124" s="19" t="s">
        <v>186</v>
      </c>
      <c r="Z124" s="2">
        <v>8</v>
      </c>
      <c r="AA124" s="2">
        <v>120</v>
      </c>
      <c r="AB124" s="2">
        <v>168</v>
      </c>
      <c r="AC124" s="2">
        <v>6</v>
      </c>
      <c r="AD124" s="2">
        <v>0</v>
      </c>
      <c r="AE124" s="2">
        <v>0</v>
      </c>
      <c r="AF124" s="2">
        <v>6</v>
      </c>
      <c r="AG124" s="2">
        <v>6</v>
      </c>
      <c r="AH124" s="2">
        <v>28</v>
      </c>
      <c r="AI124" s="2">
        <v>350</v>
      </c>
      <c r="AJ124" s="2">
        <v>145</v>
      </c>
      <c r="BQ124" s="2"/>
      <c r="BR124" s="19" t="s">
        <v>186</v>
      </c>
      <c r="BS124" s="2">
        <v>0</v>
      </c>
      <c r="BT124" s="2">
        <v>10</v>
      </c>
      <c r="BU124" s="2">
        <v>70</v>
      </c>
      <c r="BV124" s="2">
        <v>3</v>
      </c>
      <c r="BW124" s="2">
        <v>0</v>
      </c>
      <c r="BX124" s="2">
        <v>0</v>
      </c>
      <c r="BY124" s="2">
        <v>0</v>
      </c>
      <c r="BZ124" s="2">
        <v>2</v>
      </c>
      <c r="CA124" s="2">
        <v>2</v>
      </c>
      <c r="CB124" s="2">
        <v>47</v>
      </c>
      <c r="CC124" s="2">
        <v>27</v>
      </c>
      <c r="CG124" s="2"/>
    </row>
    <row r="125" spans="25:85" x14ac:dyDescent="0.25">
      <c r="Y125" s="19" t="s">
        <v>187</v>
      </c>
      <c r="Z125" s="2">
        <v>0</v>
      </c>
      <c r="AA125" s="2">
        <v>0</v>
      </c>
      <c r="AB125" s="2">
        <v>0</v>
      </c>
      <c r="AC125" s="2">
        <v>0</v>
      </c>
      <c r="AD125" s="2">
        <v>0</v>
      </c>
      <c r="AE125" s="2">
        <v>6</v>
      </c>
      <c r="AF125" s="2">
        <v>30</v>
      </c>
      <c r="AG125" s="2">
        <v>18</v>
      </c>
      <c r="AH125" s="2">
        <v>0</v>
      </c>
      <c r="AI125" s="2">
        <v>0</v>
      </c>
      <c r="AJ125" s="2">
        <v>0</v>
      </c>
      <c r="BQ125" s="2"/>
      <c r="BR125" s="19" t="s">
        <v>187</v>
      </c>
      <c r="BS125" s="2">
        <v>0</v>
      </c>
      <c r="BT125" s="2">
        <v>0</v>
      </c>
      <c r="BU125" s="2">
        <v>0</v>
      </c>
      <c r="BV125" s="2">
        <v>0</v>
      </c>
      <c r="BW125" s="2">
        <v>0</v>
      </c>
      <c r="BX125" s="2">
        <v>0</v>
      </c>
      <c r="BY125" s="2">
        <v>0</v>
      </c>
      <c r="BZ125" s="2">
        <v>1</v>
      </c>
      <c r="CA125" s="2">
        <v>0</v>
      </c>
      <c r="CB125" s="2">
        <v>0</v>
      </c>
      <c r="CC125" s="2">
        <v>0</v>
      </c>
      <c r="CG125" s="2"/>
    </row>
    <row r="126" spans="25:85" x14ac:dyDescent="0.25">
      <c r="Y126" s="19" t="s">
        <v>188</v>
      </c>
      <c r="Z126" s="2">
        <v>0</v>
      </c>
      <c r="AA126" s="2">
        <v>0</v>
      </c>
      <c r="AB126" s="2">
        <v>0</v>
      </c>
      <c r="AC126" s="2">
        <v>0</v>
      </c>
      <c r="AD126" s="2">
        <v>12</v>
      </c>
      <c r="AE126" s="2">
        <v>6</v>
      </c>
      <c r="AF126" s="2">
        <v>0</v>
      </c>
      <c r="AG126" s="2">
        <v>0</v>
      </c>
      <c r="AH126" s="2">
        <v>0</v>
      </c>
      <c r="AI126" s="2">
        <v>0</v>
      </c>
      <c r="AJ126" s="2">
        <v>0</v>
      </c>
      <c r="BQ126" s="2"/>
      <c r="BR126" s="19" t="s">
        <v>188</v>
      </c>
      <c r="BS126" s="2">
        <v>0</v>
      </c>
      <c r="BT126" s="2">
        <v>0</v>
      </c>
      <c r="BU126" s="2">
        <v>0</v>
      </c>
      <c r="BV126" s="2">
        <v>0</v>
      </c>
      <c r="BW126" s="2">
        <v>3</v>
      </c>
      <c r="BX126" s="2">
        <v>6</v>
      </c>
      <c r="BY126" s="2">
        <v>0</v>
      </c>
      <c r="BZ126" s="2">
        <v>0</v>
      </c>
      <c r="CA126" s="2">
        <v>0</v>
      </c>
      <c r="CB126" s="2">
        <v>0</v>
      </c>
      <c r="CC126" s="2">
        <v>0</v>
      </c>
      <c r="CG126" s="2"/>
    </row>
    <row r="127" spans="25:85" x14ac:dyDescent="0.25">
      <c r="Y127" s="19" t="s">
        <v>262</v>
      </c>
      <c r="Z127" s="2">
        <v>0</v>
      </c>
      <c r="AA127" s="2">
        <v>0</v>
      </c>
      <c r="AB127" s="2">
        <v>0</v>
      </c>
      <c r="AC127" s="2">
        <v>0</v>
      </c>
      <c r="AD127" s="2">
        <v>0</v>
      </c>
      <c r="AE127" s="2">
        <v>0</v>
      </c>
      <c r="AF127" s="2">
        <v>0</v>
      </c>
      <c r="AG127" s="2">
        <v>0</v>
      </c>
      <c r="AH127" s="2">
        <v>0</v>
      </c>
      <c r="AI127" s="2">
        <v>0</v>
      </c>
      <c r="AJ127" s="2">
        <v>0</v>
      </c>
      <c r="BQ127" s="2"/>
      <c r="BR127" s="19" t="s">
        <v>262</v>
      </c>
      <c r="BS127" s="2">
        <v>0</v>
      </c>
      <c r="BT127" s="2">
        <v>0</v>
      </c>
      <c r="BU127" s="2">
        <v>0</v>
      </c>
      <c r="BV127" s="2">
        <v>0</v>
      </c>
      <c r="BW127" s="2">
        <v>0</v>
      </c>
      <c r="BX127" s="2">
        <v>0</v>
      </c>
      <c r="BY127" s="2">
        <v>0</v>
      </c>
      <c r="BZ127" s="2">
        <v>0</v>
      </c>
      <c r="CA127" s="2">
        <v>0</v>
      </c>
      <c r="CB127" s="2">
        <v>0</v>
      </c>
      <c r="CC127" s="2">
        <v>0</v>
      </c>
      <c r="CG127" s="2"/>
    </row>
    <row r="128" spans="25:85" x14ac:dyDescent="0.25">
      <c r="Y128" s="19" t="s">
        <v>189</v>
      </c>
      <c r="Z128" s="2">
        <v>0</v>
      </c>
      <c r="AA128" s="2">
        <v>97</v>
      </c>
      <c r="AB128" s="2">
        <v>18</v>
      </c>
      <c r="AC128" s="2">
        <v>12</v>
      </c>
      <c r="AD128" s="2">
        <v>0</v>
      </c>
      <c r="AE128" s="2">
        <v>0</v>
      </c>
      <c r="AF128" s="2">
        <v>0</v>
      </c>
      <c r="AG128" s="2">
        <v>0</v>
      </c>
      <c r="AH128" s="2">
        <v>0</v>
      </c>
      <c r="AI128" s="2">
        <v>0</v>
      </c>
      <c r="AJ128" s="2">
        <v>15</v>
      </c>
      <c r="BQ128" s="2"/>
      <c r="BR128" s="19" t="s">
        <v>189</v>
      </c>
      <c r="BS128" s="2">
        <v>0</v>
      </c>
      <c r="BT128" s="2">
        <v>8</v>
      </c>
      <c r="BU128" s="2">
        <v>5</v>
      </c>
      <c r="BV128" s="2">
        <v>0</v>
      </c>
      <c r="BW128" s="2">
        <v>0</v>
      </c>
      <c r="BX128" s="2">
        <v>0</v>
      </c>
      <c r="BY128" s="2">
        <v>0</v>
      </c>
      <c r="BZ128" s="2">
        <v>0</v>
      </c>
      <c r="CA128" s="2">
        <v>0</v>
      </c>
      <c r="CB128" s="2">
        <v>0</v>
      </c>
      <c r="CC128" s="2">
        <v>6</v>
      </c>
      <c r="CG128" s="2"/>
    </row>
    <row r="129" spans="25:85" x14ac:dyDescent="0.25">
      <c r="Y129" s="19" t="s">
        <v>190</v>
      </c>
      <c r="Z129" s="2">
        <v>35</v>
      </c>
      <c r="AA129" s="2">
        <v>6</v>
      </c>
      <c r="AB129" s="2">
        <v>4</v>
      </c>
      <c r="AC129" s="2">
        <v>18</v>
      </c>
      <c r="AD129" s="2">
        <v>0</v>
      </c>
      <c r="AE129" s="2">
        <v>6</v>
      </c>
      <c r="AF129" s="2">
        <v>3</v>
      </c>
      <c r="AG129" s="2">
        <v>0</v>
      </c>
      <c r="AH129" s="2">
        <v>0</v>
      </c>
      <c r="AI129" s="2">
        <v>1</v>
      </c>
      <c r="AJ129" s="2">
        <v>11</v>
      </c>
      <c r="BQ129" s="2"/>
      <c r="BR129" s="19" t="s">
        <v>190</v>
      </c>
      <c r="BS129" s="2">
        <v>28</v>
      </c>
      <c r="BT129" s="2">
        <v>3</v>
      </c>
      <c r="BU129" s="2">
        <v>2</v>
      </c>
      <c r="BV129" s="2">
        <v>16</v>
      </c>
      <c r="BW129" s="2">
        <v>0</v>
      </c>
      <c r="BX129" s="2">
        <v>6</v>
      </c>
      <c r="BY129" s="2">
        <v>3</v>
      </c>
      <c r="BZ129" s="2">
        <v>0</v>
      </c>
      <c r="CA129" s="2">
        <v>0</v>
      </c>
      <c r="CB129" s="2">
        <v>1</v>
      </c>
      <c r="CC129" s="2">
        <v>11</v>
      </c>
      <c r="CG129" s="2"/>
    </row>
    <row r="130" spans="25:85" x14ac:dyDescent="0.25">
      <c r="Y130" s="19" t="s">
        <v>191</v>
      </c>
      <c r="Z130" s="2">
        <v>0</v>
      </c>
      <c r="AA130" s="2">
        <v>0</v>
      </c>
      <c r="AB130" s="2">
        <v>0</v>
      </c>
      <c r="AC130" s="2">
        <v>0</v>
      </c>
      <c r="AD130" s="2">
        <v>0</v>
      </c>
      <c r="AE130" s="2">
        <v>0</v>
      </c>
      <c r="AF130" s="2">
        <v>0</v>
      </c>
      <c r="AG130" s="2">
        <v>0</v>
      </c>
      <c r="AH130" s="2">
        <v>24</v>
      </c>
      <c r="AI130" s="2">
        <v>0</v>
      </c>
      <c r="AJ130" s="2">
        <v>0</v>
      </c>
      <c r="BQ130" s="2"/>
      <c r="BR130" s="19" t="s">
        <v>191</v>
      </c>
      <c r="BS130" s="2">
        <v>0</v>
      </c>
      <c r="BT130" s="2">
        <v>0</v>
      </c>
      <c r="BU130" s="2">
        <v>0</v>
      </c>
      <c r="BV130" s="2">
        <v>0</v>
      </c>
      <c r="BW130" s="2">
        <v>0</v>
      </c>
      <c r="BX130" s="2">
        <v>0</v>
      </c>
      <c r="BY130" s="2">
        <v>0</v>
      </c>
      <c r="BZ130" s="2">
        <v>0</v>
      </c>
      <c r="CA130" s="2">
        <v>3</v>
      </c>
      <c r="CB130" s="2">
        <v>0</v>
      </c>
      <c r="CC130" s="2">
        <v>0</v>
      </c>
      <c r="CG130" s="2"/>
    </row>
    <row r="131" spans="25:85" x14ac:dyDescent="0.25">
      <c r="Y131" s="19" t="s">
        <v>192</v>
      </c>
      <c r="Z131" s="2">
        <v>0</v>
      </c>
      <c r="AA131" s="2">
        <v>24</v>
      </c>
      <c r="AB131" s="2">
        <v>18</v>
      </c>
      <c r="AC131" s="2">
        <v>34</v>
      </c>
      <c r="AD131" s="2">
        <v>0</v>
      </c>
      <c r="AE131" s="2">
        <v>0</v>
      </c>
      <c r="AF131" s="2">
        <v>164</v>
      </c>
      <c r="AG131" s="2">
        <v>217</v>
      </c>
      <c r="AH131" s="2">
        <v>0</v>
      </c>
      <c r="AI131" s="2">
        <v>0</v>
      </c>
      <c r="AJ131" s="2">
        <v>0</v>
      </c>
      <c r="BQ131" s="2"/>
      <c r="BR131" s="19" t="s">
        <v>192</v>
      </c>
      <c r="BS131" s="2">
        <v>0</v>
      </c>
      <c r="BT131" s="2">
        <v>4</v>
      </c>
      <c r="BU131" s="2">
        <v>4</v>
      </c>
      <c r="BV131" s="2">
        <v>12</v>
      </c>
      <c r="BW131" s="2">
        <v>0</v>
      </c>
      <c r="BX131" s="2">
        <v>0</v>
      </c>
      <c r="BY131" s="2">
        <v>18</v>
      </c>
      <c r="BZ131" s="2">
        <v>55</v>
      </c>
      <c r="CA131" s="2">
        <v>0</v>
      </c>
      <c r="CB131" s="2">
        <v>0</v>
      </c>
      <c r="CC131" s="2">
        <v>0</v>
      </c>
      <c r="CG131" s="2"/>
    </row>
    <row r="132" spans="25:85" x14ac:dyDescent="0.25">
      <c r="Y132" s="19" t="s">
        <v>193</v>
      </c>
      <c r="Z132" s="2">
        <v>6</v>
      </c>
      <c r="AA132" s="2">
        <v>0</v>
      </c>
      <c r="AB132" s="2">
        <v>6</v>
      </c>
      <c r="AC132" s="2">
        <v>0</v>
      </c>
      <c r="AD132" s="2">
        <v>0</v>
      </c>
      <c r="AE132" s="2">
        <v>10</v>
      </c>
      <c r="AF132" s="2">
        <v>1</v>
      </c>
      <c r="AG132" s="2">
        <v>8</v>
      </c>
      <c r="AH132" s="2">
        <v>0</v>
      </c>
      <c r="AI132" s="2">
        <v>0</v>
      </c>
      <c r="AJ132" s="2">
        <v>29</v>
      </c>
      <c r="BQ132" s="2"/>
      <c r="BR132" s="19" t="s">
        <v>193</v>
      </c>
      <c r="BS132" s="2">
        <v>1</v>
      </c>
      <c r="BT132" s="2">
        <v>0</v>
      </c>
      <c r="BU132" s="2">
        <v>0</v>
      </c>
      <c r="BV132" s="2">
        <v>0</v>
      </c>
      <c r="BW132" s="2">
        <v>0</v>
      </c>
      <c r="BX132" s="2">
        <v>4</v>
      </c>
      <c r="BY132" s="2">
        <v>0</v>
      </c>
      <c r="BZ132" s="2">
        <v>0</v>
      </c>
      <c r="CA132" s="2">
        <v>0</v>
      </c>
      <c r="CB132" s="2">
        <v>0</v>
      </c>
      <c r="CC132" s="2">
        <v>14</v>
      </c>
      <c r="CG132" s="2"/>
    </row>
    <row r="133" spans="25:85" x14ac:dyDescent="0.25">
      <c r="Y133" s="19" t="s">
        <v>194</v>
      </c>
      <c r="Z133" s="2">
        <v>0</v>
      </c>
      <c r="AA133" s="2">
        <v>0</v>
      </c>
      <c r="AB133" s="2">
        <v>6</v>
      </c>
      <c r="AC133" s="2">
        <v>18</v>
      </c>
      <c r="AD133" s="2">
        <v>0</v>
      </c>
      <c r="AE133" s="2">
        <v>30</v>
      </c>
      <c r="AF133" s="2">
        <v>0</v>
      </c>
      <c r="AG133" s="2">
        <v>0</v>
      </c>
      <c r="AH133" s="2">
        <v>20</v>
      </c>
      <c r="AI133" s="2">
        <v>12</v>
      </c>
      <c r="AJ133" s="2">
        <v>0</v>
      </c>
      <c r="BQ133" s="2"/>
      <c r="BR133" s="19" t="s">
        <v>194</v>
      </c>
      <c r="BS133" s="2">
        <v>0</v>
      </c>
      <c r="BT133" s="2">
        <v>0</v>
      </c>
      <c r="BU133" s="2">
        <v>0</v>
      </c>
      <c r="BV133" s="2">
        <v>1</v>
      </c>
      <c r="BW133" s="2">
        <v>0</v>
      </c>
      <c r="BX133" s="2">
        <v>18</v>
      </c>
      <c r="BY133" s="2">
        <v>0</v>
      </c>
      <c r="BZ133" s="2">
        <v>0</v>
      </c>
      <c r="CA133" s="2">
        <v>0</v>
      </c>
      <c r="CB133" s="2">
        <v>1</v>
      </c>
      <c r="CC133" s="2">
        <v>0</v>
      </c>
      <c r="CG133" s="2"/>
    </row>
    <row r="134" spans="25:85" x14ac:dyDescent="0.25">
      <c r="Y134" s="19" t="s">
        <v>195</v>
      </c>
      <c r="Z134" s="2">
        <v>0</v>
      </c>
      <c r="AA134" s="2">
        <v>0</v>
      </c>
      <c r="AB134" s="2">
        <v>0</v>
      </c>
      <c r="AC134" s="2">
        <v>0</v>
      </c>
      <c r="AD134" s="2">
        <v>0</v>
      </c>
      <c r="AE134" s="2">
        <v>0</v>
      </c>
      <c r="AF134" s="2">
        <v>0</v>
      </c>
      <c r="AG134" s="2">
        <v>0</v>
      </c>
      <c r="AH134" s="2">
        <v>0</v>
      </c>
      <c r="AI134" s="2">
        <v>0</v>
      </c>
      <c r="AJ134" s="2">
        <v>0</v>
      </c>
      <c r="BQ134" s="2"/>
      <c r="BR134" s="19" t="s">
        <v>195</v>
      </c>
      <c r="BS134" s="2">
        <v>0</v>
      </c>
      <c r="BT134" s="2">
        <v>0</v>
      </c>
      <c r="BU134" s="2">
        <v>0</v>
      </c>
      <c r="BV134" s="2">
        <v>0</v>
      </c>
      <c r="BW134" s="2">
        <v>0</v>
      </c>
      <c r="BX134" s="2">
        <v>0</v>
      </c>
      <c r="BY134" s="2">
        <v>0</v>
      </c>
      <c r="BZ134" s="2">
        <v>0</v>
      </c>
      <c r="CA134" s="2">
        <v>0</v>
      </c>
      <c r="CB134" s="2">
        <v>0</v>
      </c>
      <c r="CC134" s="2">
        <v>0</v>
      </c>
      <c r="CG134" s="2"/>
    </row>
    <row r="135" spans="25:85" x14ac:dyDescent="0.25">
      <c r="Y135" s="19" t="s">
        <v>196</v>
      </c>
      <c r="Z135" s="2">
        <v>0</v>
      </c>
      <c r="AA135" s="2">
        <v>0</v>
      </c>
      <c r="AB135" s="2">
        <v>0</v>
      </c>
      <c r="AC135" s="2">
        <v>0</v>
      </c>
      <c r="AD135" s="2">
        <v>0</v>
      </c>
      <c r="AE135" s="2">
        <v>0</v>
      </c>
      <c r="AF135" s="2">
        <v>87</v>
      </c>
      <c r="AG135" s="2">
        <v>203</v>
      </c>
      <c r="AH135" s="2">
        <v>160</v>
      </c>
      <c r="AI135" s="2">
        <v>4</v>
      </c>
      <c r="AJ135" s="2">
        <v>0</v>
      </c>
      <c r="BQ135" s="2"/>
      <c r="BR135" s="19" t="s">
        <v>196</v>
      </c>
      <c r="BS135" s="2">
        <v>0</v>
      </c>
      <c r="BT135" s="2">
        <v>0</v>
      </c>
      <c r="BU135" s="2">
        <v>0</v>
      </c>
      <c r="BV135" s="2">
        <v>0</v>
      </c>
      <c r="BW135" s="2">
        <v>0</v>
      </c>
      <c r="BX135" s="2">
        <v>0</v>
      </c>
      <c r="BY135" s="2">
        <v>2</v>
      </c>
      <c r="BZ135" s="2">
        <v>24</v>
      </c>
      <c r="CA135" s="2">
        <v>25</v>
      </c>
      <c r="CB135" s="2">
        <v>3</v>
      </c>
      <c r="CC135" s="2">
        <v>0</v>
      </c>
      <c r="CG135" s="2"/>
    </row>
    <row r="136" spans="25:85" x14ac:dyDescent="0.25">
      <c r="Y136" s="19" t="s">
        <v>197</v>
      </c>
      <c r="Z136" s="2">
        <v>67</v>
      </c>
      <c r="AA136" s="2">
        <v>66</v>
      </c>
      <c r="AB136" s="2">
        <v>0</v>
      </c>
      <c r="AC136" s="2">
        <v>16</v>
      </c>
      <c r="AD136" s="2">
        <v>125</v>
      </c>
      <c r="AE136" s="2">
        <v>333</v>
      </c>
      <c r="AF136" s="2">
        <v>293</v>
      </c>
      <c r="AG136" s="2">
        <v>218</v>
      </c>
      <c r="AH136" s="2">
        <v>171</v>
      </c>
      <c r="AI136" s="2">
        <v>147</v>
      </c>
      <c r="AJ136" s="2">
        <v>48</v>
      </c>
      <c r="BQ136" s="2"/>
      <c r="BR136" s="19" t="s">
        <v>197</v>
      </c>
      <c r="BS136" s="2">
        <v>8</v>
      </c>
      <c r="BT136" s="2">
        <v>12</v>
      </c>
      <c r="BU136" s="2">
        <v>0</v>
      </c>
      <c r="BV136" s="2">
        <v>0</v>
      </c>
      <c r="BW136" s="2">
        <v>19</v>
      </c>
      <c r="BX136" s="2">
        <v>36</v>
      </c>
      <c r="BY136" s="2">
        <v>21</v>
      </c>
      <c r="BZ136" s="2">
        <v>28</v>
      </c>
      <c r="CA136" s="2">
        <v>18</v>
      </c>
      <c r="CB136" s="2">
        <v>33</v>
      </c>
      <c r="CC136" s="2">
        <v>4</v>
      </c>
      <c r="CG136" s="2"/>
    </row>
    <row r="137" spans="25:85" x14ac:dyDescent="0.25">
      <c r="Y137" s="19" t="s">
        <v>198</v>
      </c>
      <c r="Z137" s="2">
        <v>131</v>
      </c>
      <c r="AA137" s="2">
        <v>0</v>
      </c>
      <c r="AB137" s="2">
        <v>0</v>
      </c>
      <c r="AC137" s="2">
        <v>0</v>
      </c>
      <c r="AD137" s="2">
        <v>0</v>
      </c>
      <c r="AE137" s="2">
        <v>0</v>
      </c>
      <c r="AF137" s="2">
        <v>28</v>
      </c>
      <c r="AG137" s="2">
        <v>84</v>
      </c>
      <c r="AH137" s="2">
        <v>86</v>
      </c>
      <c r="AI137" s="2">
        <v>0</v>
      </c>
      <c r="AJ137" s="2">
        <v>0</v>
      </c>
      <c r="BQ137" s="2"/>
      <c r="BR137" s="19" t="s">
        <v>198</v>
      </c>
      <c r="BS137" s="2">
        <v>62</v>
      </c>
      <c r="BT137" s="2">
        <v>0</v>
      </c>
      <c r="BU137" s="2">
        <v>0</v>
      </c>
      <c r="BV137" s="2">
        <v>0</v>
      </c>
      <c r="BW137" s="2">
        <v>0</v>
      </c>
      <c r="BX137" s="2">
        <v>0</v>
      </c>
      <c r="BY137" s="2">
        <v>0</v>
      </c>
      <c r="BZ137" s="2">
        <v>9</v>
      </c>
      <c r="CA137" s="2">
        <v>45</v>
      </c>
      <c r="CB137" s="2">
        <v>0</v>
      </c>
      <c r="CC137" s="2">
        <v>0</v>
      </c>
      <c r="CG137" s="2"/>
    </row>
    <row r="138" spans="25:85" x14ac:dyDescent="0.25">
      <c r="Y138" s="19" t="s">
        <v>199</v>
      </c>
      <c r="Z138" s="2">
        <v>0</v>
      </c>
      <c r="AA138" s="2">
        <v>0</v>
      </c>
      <c r="AB138" s="2">
        <v>0</v>
      </c>
      <c r="AC138" s="2">
        <v>0</v>
      </c>
      <c r="AD138" s="2">
        <v>0</v>
      </c>
      <c r="AE138" s="2">
        <v>0</v>
      </c>
      <c r="AF138" s="2">
        <v>0</v>
      </c>
      <c r="AG138" s="2">
        <v>0</v>
      </c>
      <c r="AH138" s="2">
        <v>0</v>
      </c>
      <c r="AI138" s="2">
        <v>0</v>
      </c>
      <c r="AJ138" s="2">
        <v>0</v>
      </c>
      <c r="BQ138" s="2"/>
      <c r="BR138" s="19" t="s">
        <v>199</v>
      </c>
      <c r="BS138" s="2">
        <v>0</v>
      </c>
      <c r="BT138" s="2">
        <v>0</v>
      </c>
      <c r="BU138" s="2">
        <v>0</v>
      </c>
      <c r="BV138" s="2">
        <v>0</v>
      </c>
      <c r="BW138" s="2">
        <v>0</v>
      </c>
      <c r="BX138" s="2">
        <v>0</v>
      </c>
      <c r="BY138" s="2">
        <v>0</v>
      </c>
      <c r="BZ138" s="2">
        <v>0</v>
      </c>
      <c r="CA138" s="2">
        <v>0</v>
      </c>
      <c r="CB138" s="2">
        <v>0</v>
      </c>
      <c r="CC138" s="2">
        <v>0</v>
      </c>
      <c r="CG138" s="2"/>
    </row>
    <row r="139" spans="25:85" x14ac:dyDescent="0.25">
      <c r="Y139" s="19" t="s">
        <v>200</v>
      </c>
      <c r="Z139" s="2">
        <v>0</v>
      </c>
      <c r="AA139" s="2">
        <v>0</v>
      </c>
      <c r="AB139" s="2">
        <v>0</v>
      </c>
      <c r="AC139" s="2">
        <v>0</v>
      </c>
      <c r="AD139" s="2">
        <v>0</v>
      </c>
      <c r="AE139" s="2">
        <v>32</v>
      </c>
      <c r="AF139" s="2">
        <v>22</v>
      </c>
      <c r="AG139" s="2">
        <v>31</v>
      </c>
      <c r="AH139" s="2">
        <v>9</v>
      </c>
      <c r="AI139" s="2">
        <v>0</v>
      </c>
      <c r="AJ139" s="2">
        <v>0</v>
      </c>
      <c r="BQ139" s="2"/>
      <c r="BR139" s="19" t="s">
        <v>200</v>
      </c>
      <c r="BS139" s="2">
        <v>0</v>
      </c>
      <c r="BT139" s="2">
        <v>0</v>
      </c>
      <c r="BU139" s="2">
        <v>0</v>
      </c>
      <c r="BV139" s="2">
        <v>0</v>
      </c>
      <c r="BW139" s="2">
        <v>0</v>
      </c>
      <c r="BX139" s="2">
        <v>1</v>
      </c>
      <c r="BY139" s="2">
        <v>22</v>
      </c>
      <c r="BZ139" s="2">
        <v>3</v>
      </c>
      <c r="CA139" s="2">
        <v>9</v>
      </c>
      <c r="CB139" s="2">
        <v>0</v>
      </c>
      <c r="CC139" s="2">
        <v>0</v>
      </c>
      <c r="CG139" s="2"/>
    </row>
    <row r="140" spans="25:85" x14ac:dyDescent="0.25">
      <c r="Y140" s="19" t="s">
        <v>201</v>
      </c>
      <c r="Z140" s="2">
        <v>0</v>
      </c>
      <c r="AA140" s="2">
        <v>691</v>
      </c>
      <c r="AB140" s="2">
        <v>248</v>
      </c>
      <c r="AC140" s="2">
        <v>6</v>
      </c>
      <c r="AD140" s="2">
        <v>10</v>
      </c>
      <c r="AE140" s="2">
        <v>38</v>
      </c>
      <c r="AF140" s="2">
        <v>212</v>
      </c>
      <c r="AG140" s="2">
        <v>310</v>
      </c>
      <c r="AH140" s="2">
        <v>456</v>
      </c>
      <c r="AI140" s="2">
        <v>646</v>
      </c>
      <c r="AJ140" s="2">
        <v>1194</v>
      </c>
      <c r="BQ140" s="2"/>
      <c r="BR140" s="19" t="s">
        <v>201</v>
      </c>
      <c r="BS140" s="2">
        <v>0</v>
      </c>
      <c r="BT140" s="2">
        <v>213</v>
      </c>
      <c r="BU140" s="2">
        <v>43</v>
      </c>
      <c r="BV140" s="2">
        <v>0</v>
      </c>
      <c r="BW140" s="2">
        <v>2</v>
      </c>
      <c r="BX140" s="2">
        <v>2</v>
      </c>
      <c r="BY140" s="2">
        <v>32</v>
      </c>
      <c r="BZ140" s="2">
        <v>75</v>
      </c>
      <c r="CA140" s="2">
        <v>101</v>
      </c>
      <c r="CB140" s="2">
        <v>159</v>
      </c>
      <c r="CC140" s="2">
        <v>219</v>
      </c>
      <c r="CG140" s="2"/>
    </row>
    <row r="141" spans="25:85" x14ac:dyDescent="0.25">
      <c r="BQ141" s="2"/>
      <c r="CG141" s="2"/>
    </row>
    <row r="142" spans="25:85" x14ac:dyDescent="0.25">
      <c r="Y142" s="27" t="s">
        <v>50</v>
      </c>
      <c r="Z142" s="27" t="s">
        <v>51</v>
      </c>
      <c r="AA142" s="27" t="s">
        <v>52</v>
      </c>
      <c r="AB142" s="27" t="s">
        <v>53</v>
      </c>
      <c r="AC142" s="27" t="s">
        <v>54</v>
      </c>
      <c r="AD142" s="27" t="s">
        <v>55</v>
      </c>
      <c r="AE142" s="27" t="s">
        <v>56</v>
      </c>
      <c r="AF142" s="27" t="s">
        <v>57</v>
      </c>
      <c r="AG142" s="27" t="s">
        <v>58</v>
      </c>
      <c r="AH142" s="27" t="s">
        <v>59</v>
      </c>
      <c r="AI142" s="27" t="s">
        <v>60</v>
      </c>
      <c r="AJ142" s="27" t="s">
        <v>61</v>
      </c>
      <c r="AK142" s="27" t="s">
        <v>62</v>
      </c>
      <c r="AL142" s="27" t="s">
        <v>63</v>
      </c>
      <c r="BQ142" s="2"/>
      <c r="CG142" s="2"/>
    </row>
    <row r="143" spans="25:85" x14ac:dyDescent="0.25">
      <c r="Y143" s="43">
        <f t="shared" ref="Y143:AC143" si="16">IF((COUNTIF(Z7:Z140,"&gt;0"))=0,"",(COUNTIF(Z7:Z140,"&gt;0")))</f>
        <v>44</v>
      </c>
      <c r="Z143" s="43">
        <f t="shared" si="16"/>
        <v>44</v>
      </c>
      <c r="AA143" s="43">
        <f t="shared" si="16"/>
        <v>56</v>
      </c>
      <c r="AB143" s="43">
        <f t="shared" si="16"/>
        <v>44</v>
      </c>
      <c r="AC143" s="43">
        <f t="shared" si="16"/>
        <v>55</v>
      </c>
      <c r="AD143" s="110">
        <f>IF((COUNTIF(AE7:AE140,"&gt;0"))=0,"",(COUNTIF(AE7:AE140,"&gt;0")))</f>
        <v>53</v>
      </c>
      <c r="AE143" s="110">
        <f t="shared" ref="AE143:AK143" si="17">IF((COUNTIF(AF7:AF140,"&gt;0"))=0,"",(COUNTIF(AF7:AF140,"&gt;0")))</f>
        <v>51</v>
      </c>
      <c r="AF143" s="110">
        <f t="shared" si="17"/>
        <v>59</v>
      </c>
      <c r="AG143" s="110">
        <f t="shared" si="17"/>
        <v>53</v>
      </c>
      <c r="AH143" s="110">
        <f t="shared" si="17"/>
        <v>51</v>
      </c>
      <c r="AI143" s="110">
        <f t="shared" si="17"/>
        <v>50</v>
      </c>
      <c r="AJ143" s="110" t="str">
        <f t="shared" si="17"/>
        <v/>
      </c>
      <c r="AK143" s="110" t="str">
        <f t="shared" si="17"/>
        <v/>
      </c>
      <c r="AL143" s="43" t="str">
        <f>IF((COUNTIF(AM7:AM140,"&gt;0"))=0,"",(COUNTIF(AM7:AM140,"&gt;0")))</f>
        <v/>
      </c>
      <c r="BQ143" s="2"/>
      <c r="BR143" s="27" t="s">
        <v>50</v>
      </c>
      <c r="BS143" s="27" t="s">
        <v>51</v>
      </c>
      <c r="BT143" s="27" t="s">
        <v>52</v>
      </c>
      <c r="BU143" s="27" t="s">
        <v>53</v>
      </c>
      <c r="BV143" s="27" t="s">
        <v>54</v>
      </c>
      <c r="BW143" s="27" t="s">
        <v>55</v>
      </c>
      <c r="BX143" s="27" t="s">
        <v>56</v>
      </c>
      <c r="BY143" s="27" t="s">
        <v>57</v>
      </c>
      <c r="BZ143" s="27" t="s">
        <v>58</v>
      </c>
      <c r="CA143" s="27" t="s">
        <v>59</v>
      </c>
      <c r="CB143" s="27" t="s">
        <v>60</v>
      </c>
      <c r="CC143" s="27" t="s">
        <v>61</v>
      </c>
      <c r="CD143" s="27" t="s">
        <v>62</v>
      </c>
      <c r="CE143" s="27" t="s">
        <v>63</v>
      </c>
      <c r="CG143" s="2"/>
    </row>
    <row r="144" spans="25:85" x14ac:dyDescent="0.25">
      <c r="BQ144" s="2"/>
      <c r="BR144" s="43">
        <f>IF((COUNTIF(BS7:BS140,"&gt;0"))=0,"",(COUNTIF(BS7:BS140,"&gt;0")))</f>
        <v>39</v>
      </c>
      <c r="BS144" s="43">
        <f>IF((COUNTIF(BT7:BT140,"&gt;0"))=0,"",(COUNTIF(BT7:BT140,"&gt;0")))</f>
        <v>39</v>
      </c>
      <c r="BT144" s="43">
        <f>IF((COUNTIF(BU7:BU140,"&gt;0"))=0,"",(COUNTIF(BU7:BU140,"&gt;0")))</f>
        <v>48</v>
      </c>
      <c r="BU144" s="43">
        <f>IF((COUNTIF(BV7:BV140,"&gt;0"))=0,"",(COUNTIF(BV7:BV140,"&gt;0")))</f>
        <v>34</v>
      </c>
      <c r="BV144" s="43">
        <f t="shared" ref="BV144:CD144" si="18">IF((COUNTIF(BW7:BW142,"&gt;0"))=0,"",(COUNTIF(BW7:BW142,"&gt;0")))</f>
        <v>44</v>
      </c>
      <c r="BW144" s="43">
        <f>IF((COUNTIF(BX7:BX142,"&gt;0"))=0,"",(COUNTIF(BX7:BX142,"&gt;0")))</f>
        <v>42</v>
      </c>
      <c r="BX144" s="43">
        <f t="shared" si="18"/>
        <v>41</v>
      </c>
      <c r="BY144" s="43">
        <f t="shared" si="18"/>
        <v>50</v>
      </c>
      <c r="BZ144" s="43">
        <f t="shared" si="18"/>
        <v>46</v>
      </c>
      <c r="CA144" s="43">
        <f t="shared" si="18"/>
        <v>40</v>
      </c>
      <c r="CB144" s="43">
        <f t="shared" si="18"/>
        <v>41</v>
      </c>
      <c r="CC144" s="43" t="str">
        <f t="shared" si="18"/>
        <v/>
      </c>
      <c r="CD144" s="43" t="str">
        <f t="shared" si="18"/>
        <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0"/>
  <sheetViews>
    <sheetView zoomScaleNormal="100" workbookViewId="0">
      <selection activeCell="BI13" sqref="BI13"/>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6" customWidth="1"/>
    <col min="18" max="18" width="21.42578125" bestFit="1" customWidth="1"/>
    <col min="19" max="19" width="6"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6" customWidth="1"/>
    <col min="47" max="47" width="21.42578125" bestFit="1" customWidth="1"/>
    <col min="48" max="48" width="6" customWidth="1"/>
    <col min="49" max="49" width="10.28515625" bestFit="1" customWidth="1"/>
    <col min="50" max="50" width="9" customWidth="1"/>
  </cols>
  <sheetData>
    <row r="1" spans="2:59" s="17" customFormat="1" x14ac:dyDescent="0.25">
      <c r="B1" s="38"/>
      <c r="C1" s="45" t="s">
        <v>316</v>
      </c>
      <c r="D1" s="45"/>
      <c r="E1" s="53"/>
      <c r="F1" s="53"/>
      <c r="H1" s="38"/>
      <c r="I1" s="45" t="s">
        <v>317</v>
      </c>
      <c r="J1" s="53"/>
      <c r="K1" s="53"/>
      <c r="L1" s="53"/>
      <c r="M1" s="53"/>
      <c r="N1" s="53"/>
      <c r="O1" s="53"/>
      <c r="P1" s="53"/>
      <c r="Q1" s="53"/>
      <c r="R1" s="53"/>
      <c r="S1" s="53"/>
      <c r="T1" s="53"/>
      <c r="U1" s="53"/>
      <c r="V1" s="53"/>
      <c r="W1" s="53"/>
      <c r="X1" s="53"/>
      <c r="Y1" s="53"/>
      <c r="Z1" s="53"/>
      <c r="AA1" s="53"/>
      <c r="AB1" s="53"/>
      <c r="AC1" s="53"/>
      <c r="AD1" s="53"/>
      <c r="AE1" s="38"/>
      <c r="AF1" s="45" t="s">
        <v>298</v>
      </c>
      <c r="AG1" s="42"/>
      <c r="AH1" s="42"/>
      <c r="AI1" s="42"/>
      <c r="AJ1" s="42"/>
      <c r="AL1" s="58" t="s">
        <v>303</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46</v>
      </c>
      <c r="D3" t="s" vm="2">
        <v>259</v>
      </c>
      <c r="E3"/>
      <c r="I3" s="18" t="s">
        <v>46</v>
      </c>
      <c r="J3" t="s" vm="2">
        <v>259</v>
      </c>
      <c r="X3" t="s">
        <v>47</v>
      </c>
      <c r="Y3" t="s">
        <v>2</v>
      </c>
      <c r="Z3" t="s">
        <v>64</v>
      </c>
      <c r="AA3" t="s">
        <v>3</v>
      </c>
      <c r="AB3" t="s">
        <v>301</v>
      </c>
      <c r="AC3" t="s">
        <v>275</v>
      </c>
      <c r="AD3" t="s">
        <v>295</v>
      </c>
      <c r="AF3" s="18" t="s">
        <v>46</v>
      </c>
      <c r="AG3" t="s" vm="2">
        <v>259</v>
      </c>
      <c r="AL3" s="18" t="s">
        <v>46</v>
      </c>
      <c r="AM3" t="s" vm="2">
        <v>259</v>
      </c>
    </row>
    <row r="4" spans="2:59" x14ac:dyDescent="0.35">
      <c r="C4"/>
      <c r="D4"/>
      <c r="E4"/>
      <c r="W4" t="s">
        <v>50</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43</v>
      </c>
      <c r="D5" t="s">
        <v>210</v>
      </c>
      <c r="E5" t="s">
        <v>212</v>
      </c>
      <c r="J5" s="18" t="s">
        <v>48</v>
      </c>
      <c r="W5" t="s">
        <v>51</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43</v>
      </c>
      <c r="AG5" t="s">
        <v>210</v>
      </c>
      <c r="AH5" t="s">
        <v>212</v>
      </c>
      <c r="AM5" s="18" t="s">
        <v>48</v>
      </c>
      <c r="BA5" t="s">
        <v>47</v>
      </c>
      <c r="BB5" t="s">
        <v>2</v>
      </c>
      <c r="BC5" t="s">
        <v>64</v>
      </c>
      <c r="BD5" t="s">
        <v>3</v>
      </c>
      <c r="BE5" t="s">
        <v>267</v>
      </c>
      <c r="BF5" t="s">
        <v>308</v>
      </c>
      <c r="BG5" t="s">
        <v>295</v>
      </c>
    </row>
    <row r="6" spans="2:59" x14ac:dyDescent="0.35">
      <c r="B6" s="28"/>
      <c r="C6" s="19" t="s">
        <v>44</v>
      </c>
      <c r="D6" s="2">
        <v>25812</v>
      </c>
      <c r="E6" s="2">
        <v>21202</v>
      </c>
      <c r="F6" s="28">
        <f>E6/D6</f>
        <v>0.8214008988067566</v>
      </c>
      <c r="H6" s="28"/>
      <c r="J6" t="s">
        <v>2</v>
      </c>
      <c r="L6" t="s">
        <v>263</v>
      </c>
      <c r="N6" t="s">
        <v>49</v>
      </c>
      <c r="P6" t="s">
        <v>264</v>
      </c>
      <c r="R6" t="s">
        <v>265</v>
      </c>
      <c r="T6" t="s">
        <v>209</v>
      </c>
      <c r="U6" t="s">
        <v>211</v>
      </c>
      <c r="W6" t="s">
        <v>52</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44</v>
      </c>
      <c r="AG6" s="2">
        <v>25812</v>
      </c>
      <c r="AH6" s="2">
        <v>21202</v>
      </c>
      <c r="AI6" s="20">
        <f>(AG6-AH6)/4</f>
        <v>1152.5</v>
      </c>
      <c r="AJ6" s="20"/>
      <c r="AM6" t="s">
        <v>2</v>
      </c>
      <c r="AO6" t="s">
        <v>263</v>
      </c>
      <c r="AQ6" t="s">
        <v>49</v>
      </c>
      <c r="AS6" t="s">
        <v>264</v>
      </c>
      <c r="AU6" t="s">
        <v>265</v>
      </c>
      <c r="AW6" t="s">
        <v>209</v>
      </c>
      <c r="AX6" t="s">
        <v>211</v>
      </c>
      <c r="AZ6" s="43" t="s">
        <v>50</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280</v>
      </c>
      <c r="D7" s="2">
        <v>25770</v>
      </c>
      <c r="E7" s="2">
        <v>20952</v>
      </c>
      <c r="F7" s="28">
        <f t="shared" ref="F7:F20" si="7">E7/D7</f>
        <v>0.81303841676367872</v>
      </c>
      <c r="H7" s="28"/>
      <c r="I7" s="18" t="s">
        <v>43</v>
      </c>
      <c r="J7" t="s">
        <v>210</v>
      </c>
      <c r="K7" t="s">
        <v>212</v>
      </c>
      <c r="L7" t="s">
        <v>210</v>
      </c>
      <c r="M7" t="s">
        <v>212</v>
      </c>
      <c r="N7" t="s">
        <v>210</v>
      </c>
      <c r="O7" t="s">
        <v>212</v>
      </c>
      <c r="P7" t="s">
        <v>210</v>
      </c>
      <c r="Q7" t="s">
        <v>212</v>
      </c>
      <c r="R7" t="s">
        <v>210</v>
      </c>
      <c r="S7" t="s">
        <v>212</v>
      </c>
      <c r="W7" t="s">
        <v>53</v>
      </c>
      <c r="X7" s="28">
        <f t="shared" si="0"/>
        <v>0.76777882205513781</v>
      </c>
      <c r="Y7" s="28">
        <f t="shared" si="1"/>
        <v>0.83286752375628847</v>
      </c>
      <c r="Z7" s="28">
        <f t="shared" si="2"/>
        <v>0.76077114064553819</v>
      </c>
      <c r="AA7" s="28">
        <f t="shared" si="3"/>
        <v>0.74475000000000002</v>
      </c>
      <c r="AB7" s="28">
        <f t="shared" si="4"/>
        <v>0.78014635698377344</v>
      </c>
      <c r="AC7" s="28">
        <f t="shared" si="5"/>
        <v>0.69619091326296467</v>
      </c>
      <c r="AD7" s="47">
        <f t="shared" si="6"/>
        <v>0.73816863512336905</v>
      </c>
      <c r="AF7" s="19" t="s">
        <v>280</v>
      </c>
      <c r="AG7" s="2">
        <v>25770</v>
      </c>
      <c r="AH7" s="2">
        <v>20952</v>
      </c>
      <c r="AI7" s="20">
        <f>(AG7-AH7)/7</f>
        <v>688.28571428571433</v>
      </c>
      <c r="AJ7" s="20"/>
      <c r="AL7" s="18" t="s">
        <v>43</v>
      </c>
      <c r="AM7" t="s">
        <v>210</v>
      </c>
      <c r="AN7" t="s">
        <v>212</v>
      </c>
      <c r="AO7" t="s">
        <v>210</v>
      </c>
      <c r="AP7" t="s">
        <v>212</v>
      </c>
      <c r="AQ7" t="s">
        <v>210</v>
      </c>
      <c r="AR7" t="s">
        <v>212</v>
      </c>
      <c r="AS7" t="s">
        <v>210</v>
      </c>
      <c r="AT7" t="s">
        <v>212</v>
      </c>
      <c r="AU7" t="s">
        <v>210</v>
      </c>
      <c r="AV7" t="s">
        <v>212</v>
      </c>
      <c r="AZ7" s="43" t="s">
        <v>51</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281</v>
      </c>
      <c r="D8" s="2">
        <v>25679</v>
      </c>
      <c r="E8" s="2">
        <v>20786</v>
      </c>
      <c r="F8" s="28">
        <f t="shared" si="7"/>
        <v>0.80945519685346001</v>
      </c>
      <c r="H8" s="28"/>
      <c r="I8" s="19" t="s">
        <v>50</v>
      </c>
      <c r="J8" s="2">
        <v>5425</v>
      </c>
      <c r="K8" s="2">
        <v>4882</v>
      </c>
      <c r="L8" s="2">
        <v>6916</v>
      </c>
      <c r="M8" s="2">
        <v>5390</v>
      </c>
      <c r="N8" s="2">
        <v>8050</v>
      </c>
      <c r="O8" s="2">
        <v>6501</v>
      </c>
      <c r="P8" s="2">
        <v>3213</v>
      </c>
      <c r="Q8" s="2">
        <v>2679</v>
      </c>
      <c r="R8" s="2">
        <v>2208</v>
      </c>
      <c r="S8" s="2">
        <v>1750</v>
      </c>
      <c r="T8" s="2">
        <v>25812</v>
      </c>
      <c r="U8" s="2">
        <v>21202</v>
      </c>
      <c r="V8" s="2"/>
      <c r="W8" s="20" t="s">
        <v>54</v>
      </c>
      <c r="X8" s="28">
        <f t="shared" si="0"/>
        <v>0.832857422256992</v>
      </c>
      <c r="Y8" s="28">
        <f t="shared" si="1"/>
        <v>0.88049962714392249</v>
      </c>
      <c r="Z8" s="28">
        <f t="shared" si="2"/>
        <v>0.82305669199298659</v>
      </c>
      <c r="AA8" s="28">
        <f t="shared" si="3"/>
        <v>0.81941674975074774</v>
      </c>
      <c r="AB8" s="28">
        <f t="shared" si="4"/>
        <v>0.84551548037025215</v>
      </c>
      <c r="AC8" s="28">
        <f t="shared" si="5"/>
        <v>0.7781818181818182</v>
      </c>
      <c r="AD8" s="47">
        <f t="shared" si="6"/>
        <v>0.81184864927603517</v>
      </c>
      <c r="AE8" s="2"/>
      <c r="AF8" s="19" t="s">
        <v>281</v>
      </c>
      <c r="AG8" s="2">
        <v>25679</v>
      </c>
      <c r="AH8" s="2">
        <v>20786</v>
      </c>
      <c r="AI8" s="20">
        <f t="shared" ref="AI8:AI19" si="15">(AG8-AH8)/7</f>
        <v>699</v>
      </c>
      <c r="AJ8" s="20"/>
      <c r="AL8" s="19" t="s">
        <v>50</v>
      </c>
      <c r="AM8" s="2">
        <v>5425</v>
      </c>
      <c r="AN8" s="2">
        <v>4882</v>
      </c>
      <c r="AO8" s="2">
        <v>6916</v>
      </c>
      <c r="AP8" s="2">
        <v>5390</v>
      </c>
      <c r="AQ8" s="2">
        <v>8050</v>
      </c>
      <c r="AR8" s="2">
        <v>6501</v>
      </c>
      <c r="AS8" s="2">
        <v>3213</v>
      </c>
      <c r="AT8" s="2">
        <v>2679</v>
      </c>
      <c r="AU8" s="2">
        <v>2208</v>
      </c>
      <c r="AV8" s="2">
        <v>1750</v>
      </c>
      <c r="AW8" s="2">
        <v>25812</v>
      </c>
      <c r="AX8" s="2">
        <v>21202</v>
      </c>
      <c r="AZ8" s="43" t="s">
        <v>52</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s="19" t="s">
        <v>282</v>
      </c>
      <c r="D9" s="2">
        <v>25536</v>
      </c>
      <c r="E9" s="2">
        <v>19606</v>
      </c>
      <c r="F9" s="28">
        <f>E9/D9</f>
        <v>0.76777882205513781</v>
      </c>
      <c r="H9" s="28"/>
      <c r="I9" s="19" t="s">
        <v>59</v>
      </c>
      <c r="J9" s="2">
        <v>5424</v>
      </c>
      <c r="K9" s="2">
        <v>4956</v>
      </c>
      <c r="L9" s="2">
        <v>6964</v>
      </c>
      <c r="M9" s="2">
        <v>5845</v>
      </c>
      <c r="N9" s="2">
        <v>8041</v>
      </c>
      <c r="O9" s="2">
        <v>6579</v>
      </c>
      <c r="P9" s="2">
        <v>3120</v>
      </c>
      <c r="Q9" s="2">
        <v>2823</v>
      </c>
      <c r="R9" s="2">
        <v>2206</v>
      </c>
      <c r="S9" s="2">
        <v>1858</v>
      </c>
      <c r="T9" s="2">
        <v>25755</v>
      </c>
      <c r="U9" s="2">
        <v>22061</v>
      </c>
      <c r="V9" s="2"/>
      <c r="W9" s="20" t="s">
        <v>55</v>
      </c>
      <c r="X9" s="28">
        <f t="shared" si="0"/>
        <v>0.8522935422268989</v>
      </c>
      <c r="Y9" s="28">
        <f t="shared" si="1"/>
        <v>0.89906890130353823</v>
      </c>
      <c r="Z9" s="28">
        <f t="shared" si="2"/>
        <v>0.84001148930058878</v>
      </c>
      <c r="AA9" s="28">
        <f t="shared" si="3"/>
        <v>0.83381484738098233</v>
      </c>
      <c r="AB9" s="28">
        <f t="shared" si="4"/>
        <v>0.86846275752773372</v>
      </c>
      <c r="AC9" s="28">
        <f t="shared" si="5"/>
        <v>0.82081447963800902</v>
      </c>
      <c r="AD9" s="47">
        <f t="shared" si="6"/>
        <v>0.84463861858287137</v>
      </c>
      <c r="AE9" s="2"/>
      <c r="AF9" s="19" t="s">
        <v>282</v>
      </c>
      <c r="AG9" s="2">
        <v>25536</v>
      </c>
      <c r="AH9" s="2">
        <v>19606</v>
      </c>
      <c r="AI9" s="20">
        <f t="shared" si="15"/>
        <v>847.14285714285711</v>
      </c>
      <c r="AJ9" s="20"/>
      <c r="AL9" s="19" t="s">
        <v>59</v>
      </c>
      <c r="AM9" s="2">
        <v>5424</v>
      </c>
      <c r="AN9" s="2">
        <v>4956</v>
      </c>
      <c r="AO9" s="2">
        <v>6964</v>
      </c>
      <c r="AP9" s="2">
        <v>5845</v>
      </c>
      <c r="AQ9" s="2">
        <v>8041</v>
      </c>
      <c r="AR9" s="2">
        <v>6579</v>
      </c>
      <c r="AS9" s="2">
        <v>3120</v>
      </c>
      <c r="AT9" s="2">
        <v>2823</v>
      </c>
      <c r="AU9" s="2">
        <v>2206</v>
      </c>
      <c r="AV9" s="2">
        <v>1858</v>
      </c>
      <c r="AW9" s="2">
        <v>25755</v>
      </c>
      <c r="AX9" s="2">
        <v>22061</v>
      </c>
      <c r="AZ9" s="43" t="s">
        <v>53</v>
      </c>
      <c r="BA9" s="25">
        <f t="shared" si="8"/>
        <v>847.14285714285711</v>
      </c>
      <c r="BB9" s="25">
        <f t="shared" si="9"/>
        <v>128.14285714285714</v>
      </c>
      <c r="BC9" s="25">
        <f t="shared" si="10"/>
        <v>234</v>
      </c>
      <c r="BD9" s="25">
        <f t="shared" si="11"/>
        <v>291.71428571428572</v>
      </c>
      <c r="BE9" s="25">
        <f t="shared" si="12"/>
        <v>98.714285714285708</v>
      </c>
      <c r="BF9" s="25">
        <f t="shared" si="13"/>
        <v>94.571428571428569</v>
      </c>
      <c r="BG9" s="26">
        <f t="shared" si="14"/>
        <v>193.28571428571428</v>
      </c>
    </row>
    <row r="10" spans="2:59" x14ac:dyDescent="0.35">
      <c r="B10" s="28"/>
      <c r="C10" s="19" t="s">
        <v>283</v>
      </c>
      <c r="D10" s="2">
        <v>25565</v>
      </c>
      <c r="E10" s="2">
        <v>21292</v>
      </c>
      <c r="F10" s="28">
        <f t="shared" si="7"/>
        <v>0.832857422256992</v>
      </c>
      <c r="H10" s="28"/>
      <c r="I10" s="19" t="s">
        <v>60</v>
      </c>
      <c r="J10" s="2">
        <v>5539</v>
      </c>
      <c r="K10" s="2">
        <v>5011</v>
      </c>
      <c r="L10" s="2">
        <v>6903</v>
      </c>
      <c r="M10" s="2">
        <v>5853</v>
      </c>
      <c r="N10" s="2">
        <v>8060</v>
      </c>
      <c r="O10" s="2">
        <v>6538</v>
      </c>
      <c r="P10" s="2">
        <v>3132</v>
      </c>
      <c r="Q10" s="2">
        <v>2743</v>
      </c>
      <c r="R10" s="2">
        <v>2190</v>
      </c>
      <c r="S10" s="2">
        <v>1835</v>
      </c>
      <c r="T10" s="2">
        <v>25824</v>
      </c>
      <c r="U10" s="2">
        <v>21980</v>
      </c>
      <c r="V10" s="28"/>
      <c r="W10" s="20" t="s">
        <v>56</v>
      </c>
      <c r="X10" s="28">
        <f t="shared" si="0"/>
        <v>0.85241907413853113</v>
      </c>
      <c r="Y10" s="28">
        <f t="shared" si="1"/>
        <v>0.90917380995805219</v>
      </c>
      <c r="Z10" s="28">
        <f t="shared" si="2"/>
        <v>0.8218961300532297</v>
      </c>
      <c r="AA10" s="28">
        <f t="shared" si="3"/>
        <v>0.83763654419066536</v>
      </c>
      <c r="AB10" s="28">
        <f t="shared" si="4"/>
        <v>0.87143761874604175</v>
      </c>
      <c r="AC10" s="28">
        <f t="shared" si="5"/>
        <v>0.83431416930737889</v>
      </c>
      <c r="AD10" s="47">
        <f t="shared" si="6"/>
        <v>0.85287589402671027</v>
      </c>
      <c r="AE10" s="28"/>
      <c r="AF10" s="19" t="s">
        <v>283</v>
      </c>
      <c r="AG10" s="2">
        <v>25565</v>
      </c>
      <c r="AH10" s="2">
        <v>21292</v>
      </c>
      <c r="AI10" s="20">
        <f t="shared" si="15"/>
        <v>610.42857142857144</v>
      </c>
      <c r="AL10" s="19" t="s">
        <v>60</v>
      </c>
      <c r="AM10" s="2">
        <v>5539</v>
      </c>
      <c r="AN10" s="2">
        <v>5011</v>
      </c>
      <c r="AO10" s="2">
        <v>6903</v>
      </c>
      <c r="AP10" s="2">
        <v>5853</v>
      </c>
      <c r="AQ10" s="2">
        <v>8060</v>
      </c>
      <c r="AR10" s="2">
        <v>6538</v>
      </c>
      <c r="AS10" s="2">
        <v>3132</v>
      </c>
      <c r="AT10" s="2">
        <v>2743</v>
      </c>
      <c r="AU10" s="2">
        <v>2190</v>
      </c>
      <c r="AV10" s="2">
        <v>1835</v>
      </c>
      <c r="AW10" s="2">
        <v>25824</v>
      </c>
      <c r="AX10" s="2">
        <v>21980</v>
      </c>
      <c r="AZ10" s="20" t="s">
        <v>54</v>
      </c>
      <c r="BA10" s="25">
        <f t="shared" si="8"/>
        <v>610.42857142857144</v>
      </c>
      <c r="BB10" s="25">
        <f t="shared" si="9"/>
        <v>91.571428571428569</v>
      </c>
      <c r="BC10" s="25">
        <f t="shared" si="10"/>
        <v>173</v>
      </c>
      <c r="BD10" s="25">
        <f t="shared" si="11"/>
        <v>207</v>
      </c>
      <c r="BE10" s="25">
        <f t="shared" si="12"/>
        <v>69.142857142857139</v>
      </c>
      <c r="BF10" s="25">
        <f t="shared" si="13"/>
        <v>69.714285714285708</v>
      </c>
      <c r="BG10" s="26">
        <f t="shared" si="14"/>
        <v>138.85714285714283</v>
      </c>
    </row>
    <row r="11" spans="2:59" x14ac:dyDescent="0.35">
      <c r="B11" s="28"/>
      <c r="C11" s="19" t="s">
        <v>284</v>
      </c>
      <c r="D11" s="2">
        <v>25659</v>
      </c>
      <c r="E11" s="2">
        <v>21869</v>
      </c>
      <c r="F11" s="28">
        <f t="shared" si="7"/>
        <v>0.8522935422268989</v>
      </c>
      <c r="H11" s="28"/>
      <c r="I11" s="19" t="s">
        <v>51</v>
      </c>
      <c r="J11" s="2">
        <v>5426</v>
      </c>
      <c r="K11" s="2">
        <v>4737</v>
      </c>
      <c r="L11" s="2">
        <v>6902</v>
      </c>
      <c r="M11" s="2">
        <v>5461</v>
      </c>
      <c r="N11" s="2">
        <v>8041</v>
      </c>
      <c r="O11" s="2">
        <v>6331</v>
      </c>
      <c r="P11" s="2">
        <v>3211</v>
      </c>
      <c r="Q11" s="2">
        <v>2668</v>
      </c>
      <c r="R11" s="2">
        <v>2190</v>
      </c>
      <c r="S11" s="2">
        <v>1755</v>
      </c>
      <c r="T11" s="2">
        <v>25770</v>
      </c>
      <c r="U11" s="2">
        <v>20952</v>
      </c>
      <c r="V11" s="28"/>
      <c r="W11" s="20" t="s">
        <v>57</v>
      </c>
      <c r="X11" s="28">
        <f t="shared" si="0"/>
        <v>0.85280763708331719</v>
      </c>
      <c r="Y11" s="28">
        <f t="shared" si="1"/>
        <v>0.90021929824561409</v>
      </c>
      <c r="Z11" s="28">
        <f t="shared" si="2"/>
        <v>0.84553314121037459</v>
      </c>
      <c r="AA11" s="28">
        <f t="shared" si="3"/>
        <v>0.82841856414084858</v>
      </c>
      <c r="AB11" s="28">
        <f t="shared" si="4"/>
        <v>0.86139564660691426</v>
      </c>
      <c r="AC11" s="28">
        <f t="shared" si="5"/>
        <v>0.83469945355191255</v>
      </c>
      <c r="AD11" s="47">
        <f t="shared" si="6"/>
        <v>0.84804755007941335</v>
      </c>
      <c r="AE11" s="28"/>
      <c r="AF11" s="19" t="s">
        <v>284</v>
      </c>
      <c r="AG11" s="2">
        <v>25659</v>
      </c>
      <c r="AH11" s="2">
        <v>21869</v>
      </c>
      <c r="AI11" s="20">
        <f t="shared" si="15"/>
        <v>541.42857142857144</v>
      </c>
      <c r="AJ11" s="20"/>
      <c r="AL11" s="19" t="s">
        <v>51</v>
      </c>
      <c r="AM11" s="2">
        <v>5426</v>
      </c>
      <c r="AN11" s="2">
        <v>4737</v>
      </c>
      <c r="AO11" s="2">
        <v>6902</v>
      </c>
      <c r="AP11" s="2">
        <v>5461</v>
      </c>
      <c r="AQ11" s="2">
        <v>8041</v>
      </c>
      <c r="AR11" s="2">
        <v>6331</v>
      </c>
      <c r="AS11" s="2">
        <v>3211</v>
      </c>
      <c r="AT11" s="2">
        <v>2668</v>
      </c>
      <c r="AU11" s="2">
        <v>2190</v>
      </c>
      <c r="AV11" s="2">
        <v>1755</v>
      </c>
      <c r="AW11" s="2">
        <v>25770</v>
      </c>
      <c r="AX11" s="2">
        <v>20952</v>
      </c>
      <c r="AZ11" s="20" t="s">
        <v>55</v>
      </c>
      <c r="BA11" s="25">
        <f t="shared" si="8"/>
        <v>541.42857142857144</v>
      </c>
      <c r="BB11" s="25">
        <f t="shared" si="9"/>
        <v>77.428571428571431</v>
      </c>
      <c r="BC11" s="25">
        <f t="shared" si="10"/>
        <v>159.14285714285714</v>
      </c>
      <c r="BD11" s="25">
        <f t="shared" si="11"/>
        <v>189</v>
      </c>
      <c r="BE11" s="25">
        <f t="shared" si="12"/>
        <v>59.285714285714285</v>
      </c>
      <c r="BF11" s="25">
        <f t="shared" si="13"/>
        <v>56.571428571428569</v>
      </c>
      <c r="BG11" s="26">
        <f t="shared" si="14"/>
        <v>115.85714285714286</v>
      </c>
    </row>
    <row r="12" spans="2:59" x14ac:dyDescent="0.35">
      <c r="B12" s="28"/>
      <c r="C12" s="19" t="s">
        <v>285</v>
      </c>
      <c r="D12" s="2">
        <v>25857</v>
      </c>
      <c r="E12" s="2">
        <v>22041</v>
      </c>
      <c r="F12" s="28">
        <f t="shared" si="7"/>
        <v>0.85241907413853113</v>
      </c>
      <c r="H12" s="28"/>
      <c r="I12" s="19" t="s">
        <v>52</v>
      </c>
      <c r="J12" s="2">
        <v>5391</v>
      </c>
      <c r="K12" s="2">
        <v>4716</v>
      </c>
      <c r="L12" s="2">
        <v>6912</v>
      </c>
      <c r="M12" s="2">
        <v>5505</v>
      </c>
      <c r="N12" s="2">
        <v>8016</v>
      </c>
      <c r="O12" s="2">
        <v>6247</v>
      </c>
      <c r="P12" s="2">
        <v>3167</v>
      </c>
      <c r="Q12" s="2">
        <v>2620</v>
      </c>
      <c r="R12" s="2">
        <v>2193</v>
      </c>
      <c r="S12" s="2">
        <v>1698</v>
      </c>
      <c r="T12" s="2">
        <v>25679</v>
      </c>
      <c r="U12" s="2">
        <v>20786</v>
      </c>
      <c r="V12" s="28"/>
      <c r="W12" s="20" t="s">
        <v>58</v>
      </c>
      <c r="X12" s="28">
        <f t="shared" si="0"/>
        <v>0.85627029534560073</v>
      </c>
      <c r="Y12" s="28">
        <f t="shared" si="1"/>
        <v>0.89851932105453236</v>
      </c>
      <c r="Z12" s="28">
        <f t="shared" si="2"/>
        <v>0.84152847873107428</v>
      </c>
      <c r="AA12" s="28">
        <f t="shared" si="3"/>
        <v>0.82779156327543424</v>
      </c>
      <c r="AB12" s="28">
        <f t="shared" si="4"/>
        <v>0.88459079283887465</v>
      </c>
      <c r="AC12" s="28">
        <f t="shared" si="5"/>
        <v>0.860444041685546</v>
      </c>
      <c r="AD12" s="47">
        <f t="shared" si="6"/>
        <v>0.87251741726221033</v>
      </c>
      <c r="AE12" s="28"/>
      <c r="AF12" s="19" t="s">
        <v>285</v>
      </c>
      <c r="AG12" s="2">
        <v>25857</v>
      </c>
      <c r="AH12" s="2">
        <v>22041</v>
      </c>
      <c r="AI12" s="20">
        <f t="shared" si="15"/>
        <v>545.14285714285711</v>
      </c>
      <c r="AJ12" s="20"/>
      <c r="AL12" s="19" t="s">
        <v>52</v>
      </c>
      <c r="AM12" s="2">
        <v>5391</v>
      </c>
      <c r="AN12" s="2">
        <v>4716</v>
      </c>
      <c r="AO12" s="2">
        <v>6912</v>
      </c>
      <c r="AP12" s="2">
        <v>5505</v>
      </c>
      <c r="AQ12" s="2">
        <v>8016</v>
      </c>
      <c r="AR12" s="2">
        <v>6247</v>
      </c>
      <c r="AS12" s="2">
        <v>3167</v>
      </c>
      <c r="AT12" s="2">
        <v>2620</v>
      </c>
      <c r="AU12" s="2">
        <v>2193</v>
      </c>
      <c r="AV12" s="2">
        <v>1698</v>
      </c>
      <c r="AW12" s="2">
        <v>25679</v>
      </c>
      <c r="AX12" s="2">
        <v>20786</v>
      </c>
      <c r="AZ12" s="20" t="s">
        <v>56</v>
      </c>
      <c r="BA12" s="25">
        <f t="shared" si="8"/>
        <v>545.14285714285711</v>
      </c>
      <c r="BB12" s="25">
        <f t="shared" si="9"/>
        <v>71.142857142857139</v>
      </c>
      <c r="BC12" s="25">
        <f t="shared" si="10"/>
        <v>176.85714285714286</v>
      </c>
      <c r="BD12" s="25">
        <f t="shared" si="11"/>
        <v>186.85714285714286</v>
      </c>
      <c r="BE12" s="25">
        <f t="shared" si="12"/>
        <v>58</v>
      </c>
      <c r="BF12" s="25">
        <f t="shared" si="13"/>
        <v>52.285714285714285</v>
      </c>
      <c r="BG12" s="26">
        <f t="shared" si="14"/>
        <v>110.28571428571428</v>
      </c>
    </row>
    <row r="13" spans="2:59" x14ac:dyDescent="0.35">
      <c r="B13" s="28"/>
      <c r="C13" s="19" t="s">
        <v>286</v>
      </c>
      <c r="D13" s="2">
        <v>25769</v>
      </c>
      <c r="E13" s="2">
        <v>21976</v>
      </c>
      <c r="F13" s="28">
        <f t="shared" si="7"/>
        <v>0.85280763708331719</v>
      </c>
      <c r="H13" s="28"/>
      <c r="I13" s="19" t="s">
        <v>53</v>
      </c>
      <c r="J13" s="2">
        <v>5367</v>
      </c>
      <c r="K13" s="2">
        <v>4470</v>
      </c>
      <c r="L13" s="2">
        <v>6847</v>
      </c>
      <c r="M13" s="2">
        <v>5209</v>
      </c>
      <c r="N13" s="2">
        <v>8000</v>
      </c>
      <c r="O13" s="2">
        <v>5958</v>
      </c>
      <c r="P13" s="2">
        <v>3143</v>
      </c>
      <c r="Q13" s="2">
        <v>2452</v>
      </c>
      <c r="R13" s="2">
        <v>2179</v>
      </c>
      <c r="S13" s="2">
        <v>1517</v>
      </c>
      <c r="T13" s="2">
        <v>25536</v>
      </c>
      <c r="U13" s="2">
        <v>19606</v>
      </c>
      <c r="V13" s="28"/>
      <c r="W13" s="20" t="s">
        <v>59</v>
      </c>
      <c r="X13" s="28">
        <f t="shared" si="0"/>
        <v>0.85657153950689191</v>
      </c>
      <c r="Y13" s="28">
        <f t="shared" si="1"/>
        <v>0.91371681415929207</v>
      </c>
      <c r="Z13" s="28">
        <f t="shared" si="2"/>
        <v>0.83931648477886267</v>
      </c>
      <c r="AA13" s="28">
        <f t="shared" si="3"/>
        <v>0.81818181818181823</v>
      </c>
      <c r="AB13" s="28">
        <f t="shared" si="4"/>
        <v>0.90480769230769231</v>
      </c>
      <c r="AC13" s="28">
        <f t="shared" si="5"/>
        <v>0.84224841341795109</v>
      </c>
      <c r="AD13" s="47">
        <f t="shared" si="6"/>
        <v>0.87352805286282176</v>
      </c>
      <c r="AE13" s="28"/>
      <c r="AF13" s="19" t="s">
        <v>286</v>
      </c>
      <c r="AG13" s="2">
        <v>25769</v>
      </c>
      <c r="AH13" s="2">
        <v>21976</v>
      </c>
      <c r="AI13" s="20">
        <f t="shared" si="15"/>
        <v>541.85714285714289</v>
      </c>
      <c r="AJ13" s="20"/>
      <c r="AL13" s="19" t="s">
        <v>53</v>
      </c>
      <c r="AM13" s="2">
        <v>5367</v>
      </c>
      <c r="AN13" s="2">
        <v>4470</v>
      </c>
      <c r="AO13" s="2">
        <v>6847</v>
      </c>
      <c r="AP13" s="2">
        <v>5209</v>
      </c>
      <c r="AQ13" s="2">
        <v>8000</v>
      </c>
      <c r="AR13" s="2">
        <v>5958</v>
      </c>
      <c r="AS13" s="2">
        <v>3143</v>
      </c>
      <c r="AT13" s="2">
        <v>2452</v>
      </c>
      <c r="AU13" s="2">
        <v>2179</v>
      </c>
      <c r="AV13" s="2">
        <v>1517</v>
      </c>
      <c r="AW13" s="2">
        <v>25536</v>
      </c>
      <c r="AX13" s="2">
        <v>19606</v>
      </c>
      <c r="AZ13" s="20" t="s">
        <v>57</v>
      </c>
      <c r="BA13" s="25">
        <f t="shared" si="8"/>
        <v>541.85714285714289</v>
      </c>
      <c r="BB13" s="25">
        <f t="shared" si="9"/>
        <v>78</v>
      </c>
      <c r="BC13" s="25">
        <f t="shared" si="10"/>
        <v>153.14285714285714</v>
      </c>
      <c r="BD13" s="25">
        <f t="shared" si="11"/>
        <v>197</v>
      </c>
      <c r="BE13" s="25">
        <f t="shared" si="12"/>
        <v>61.857142857142854</v>
      </c>
      <c r="BF13" s="25">
        <f t="shared" si="13"/>
        <v>51.857142857142854</v>
      </c>
      <c r="BG13" s="26">
        <f t="shared" si="14"/>
        <v>113.71428571428571</v>
      </c>
    </row>
    <row r="14" spans="2:59" x14ac:dyDescent="0.35">
      <c r="B14" s="28"/>
      <c r="C14" s="19" t="s">
        <v>287</v>
      </c>
      <c r="D14" s="2">
        <v>25868</v>
      </c>
      <c r="E14" s="2">
        <v>22150</v>
      </c>
      <c r="F14" s="28">
        <f t="shared" si="7"/>
        <v>0.85627029534560073</v>
      </c>
      <c r="H14" s="28"/>
      <c r="I14" s="19" t="s">
        <v>54</v>
      </c>
      <c r="J14" s="2">
        <v>5364</v>
      </c>
      <c r="K14" s="2">
        <v>4723</v>
      </c>
      <c r="L14" s="2">
        <v>6844</v>
      </c>
      <c r="M14" s="2">
        <v>5633</v>
      </c>
      <c r="N14" s="2">
        <v>8024</v>
      </c>
      <c r="O14" s="2">
        <v>6575</v>
      </c>
      <c r="P14" s="2">
        <v>3133</v>
      </c>
      <c r="Q14" s="2">
        <v>2649</v>
      </c>
      <c r="R14" s="2">
        <v>2200</v>
      </c>
      <c r="S14" s="2">
        <v>1712</v>
      </c>
      <c r="T14" s="2">
        <v>25565</v>
      </c>
      <c r="U14" s="2">
        <v>21292</v>
      </c>
      <c r="V14" s="28"/>
      <c r="W14" s="20" t="s">
        <v>60</v>
      </c>
      <c r="X14" s="28">
        <f t="shared" si="0"/>
        <v>0.85114622057001244</v>
      </c>
      <c r="Y14" s="28">
        <f t="shared" si="1"/>
        <v>0.90467593428416682</v>
      </c>
      <c r="Z14" s="28">
        <f t="shared" si="2"/>
        <v>0.84789222077357673</v>
      </c>
      <c r="AA14" s="28">
        <f t="shared" si="3"/>
        <v>0.81116625310173696</v>
      </c>
      <c r="AB14" s="28">
        <f t="shared" si="4"/>
        <v>0.87579821200510855</v>
      </c>
      <c r="AC14" s="28">
        <f t="shared" si="5"/>
        <v>0.83789954337899542</v>
      </c>
      <c r="AD14" s="47">
        <f t="shared" si="6"/>
        <v>0.85684887769205198</v>
      </c>
      <c r="AE14" s="28"/>
      <c r="AF14" s="19" t="s">
        <v>287</v>
      </c>
      <c r="AG14" s="2">
        <v>25868</v>
      </c>
      <c r="AH14" s="2">
        <v>22150</v>
      </c>
      <c r="AI14" s="20">
        <f t="shared" si="15"/>
        <v>531.14285714285711</v>
      </c>
      <c r="AJ14" s="20"/>
      <c r="AL14" s="19" t="s">
        <v>54</v>
      </c>
      <c r="AM14" s="2">
        <v>5364</v>
      </c>
      <c r="AN14" s="2">
        <v>4723</v>
      </c>
      <c r="AO14" s="2">
        <v>6844</v>
      </c>
      <c r="AP14" s="2">
        <v>5633</v>
      </c>
      <c r="AQ14" s="2">
        <v>8024</v>
      </c>
      <c r="AR14" s="2">
        <v>6575</v>
      </c>
      <c r="AS14" s="2">
        <v>3133</v>
      </c>
      <c r="AT14" s="2">
        <v>2649</v>
      </c>
      <c r="AU14" s="2">
        <v>2200</v>
      </c>
      <c r="AV14" s="2">
        <v>1712</v>
      </c>
      <c r="AW14" s="2">
        <v>25565</v>
      </c>
      <c r="AX14" s="2">
        <v>21292</v>
      </c>
      <c r="AZ14" s="20" t="s">
        <v>58</v>
      </c>
      <c r="BA14" s="25">
        <f t="shared" si="8"/>
        <v>531.14285714285711</v>
      </c>
      <c r="BB14" s="25">
        <f t="shared" si="9"/>
        <v>80.285714285714292</v>
      </c>
      <c r="BC14" s="25">
        <f t="shared" si="10"/>
        <v>157</v>
      </c>
      <c r="BD14" s="25">
        <f t="shared" si="11"/>
        <v>198.28571428571428</v>
      </c>
      <c r="BE14" s="25">
        <f t="shared" si="12"/>
        <v>51.571428571428569</v>
      </c>
      <c r="BF14" s="25">
        <f t="shared" si="13"/>
        <v>44</v>
      </c>
      <c r="BG14" s="26">
        <f t="shared" si="14"/>
        <v>95.571428571428569</v>
      </c>
    </row>
    <row r="15" spans="2:59" x14ac:dyDescent="0.35">
      <c r="B15" s="28"/>
      <c r="C15" s="19" t="s">
        <v>288</v>
      </c>
      <c r="D15" s="2">
        <v>25755</v>
      </c>
      <c r="E15" s="2">
        <v>22061</v>
      </c>
      <c r="F15" s="28">
        <f t="shared" si="7"/>
        <v>0.85657153950689191</v>
      </c>
      <c r="H15" s="28"/>
      <c r="I15" s="19" t="s">
        <v>55</v>
      </c>
      <c r="J15" s="2">
        <v>5370</v>
      </c>
      <c r="K15" s="2">
        <v>4828</v>
      </c>
      <c r="L15" s="2">
        <v>6963</v>
      </c>
      <c r="M15" s="2">
        <v>5849</v>
      </c>
      <c r="N15" s="2">
        <v>7961</v>
      </c>
      <c r="O15" s="2">
        <v>6638</v>
      </c>
      <c r="P15" s="2">
        <v>3155</v>
      </c>
      <c r="Q15" s="2">
        <v>2740</v>
      </c>
      <c r="R15" s="2">
        <v>2210</v>
      </c>
      <c r="S15" s="2">
        <v>1814</v>
      </c>
      <c r="T15" s="2">
        <v>25659</v>
      </c>
      <c r="U15" s="2">
        <v>21869</v>
      </c>
      <c r="V15" s="28"/>
      <c r="W15" s="20" t="s">
        <v>61</v>
      </c>
      <c r="X15" s="28" t="e">
        <f t="shared" si="0"/>
        <v>#N/A</v>
      </c>
      <c r="Y15" s="28" t="e">
        <f t="shared" si="1"/>
        <v>#N/A</v>
      </c>
      <c r="Z15" s="28" t="e">
        <f t="shared" si="2"/>
        <v>#N/A</v>
      </c>
      <c r="AA15" s="28" t="e">
        <f t="shared" si="3"/>
        <v>#N/A</v>
      </c>
      <c r="AB15" s="28" t="e">
        <f t="shared" si="4"/>
        <v>#N/A</v>
      </c>
      <c r="AC15" s="28" t="e">
        <f t="shared" si="5"/>
        <v>#N/A</v>
      </c>
      <c r="AD15" s="47" t="e">
        <f t="shared" si="6"/>
        <v>#N/A</v>
      </c>
      <c r="AE15" s="28"/>
      <c r="AF15" s="19" t="s">
        <v>288</v>
      </c>
      <c r="AG15" s="2">
        <v>25755</v>
      </c>
      <c r="AH15" s="2">
        <v>22061</v>
      </c>
      <c r="AI15" s="20">
        <f t="shared" si="15"/>
        <v>527.71428571428567</v>
      </c>
      <c r="AJ15" s="20"/>
      <c r="AL15" s="19" t="s">
        <v>55</v>
      </c>
      <c r="AM15" s="2">
        <v>5370</v>
      </c>
      <c r="AN15" s="2">
        <v>4828</v>
      </c>
      <c r="AO15" s="2">
        <v>6963</v>
      </c>
      <c r="AP15" s="2">
        <v>5849</v>
      </c>
      <c r="AQ15" s="2">
        <v>7961</v>
      </c>
      <c r="AR15" s="2">
        <v>6638</v>
      </c>
      <c r="AS15" s="2">
        <v>3155</v>
      </c>
      <c r="AT15" s="2">
        <v>2740</v>
      </c>
      <c r="AU15" s="2">
        <v>2210</v>
      </c>
      <c r="AV15" s="2">
        <v>1814</v>
      </c>
      <c r="AW15" s="2">
        <v>25659</v>
      </c>
      <c r="AX15" s="2">
        <v>21869</v>
      </c>
      <c r="AZ15" s="20" t="s">
        <v>59</v>
      </c>
      <c r="BA15" s="25">
        <f t="shared" si="8"/>
        <v>527.71428571428567</v>
      </c>
      <c r="BB15" s="25">
        <f t="shared" si="9"/>
        <v>66.857142857142861</v>
      </c>
      <c r="BC15" s="25">
        <f t="shared" si="10"/>
        <v>159.85714285714286</v>
      </c>
      <c r="BD15" s="25">
        <f t="shared" si="11"/>
        <v>208.85714285714286</v>
      </c>
      <c r="BE15" s="25">
        <f t="shared" si="12"/>
        <v>42.428571428571431</v>
      </c>
      <c r="BF15" s="25">
        <f t="shared" si="13"/>
        <v>49.714285714285715</v>
      </c>
      <c r="BG15" s="26">
        <f t="shared" si="14"/>
        <v>92.142857142857139</v>
      </c>
    </row>
    <row r="16" spans="2:59" x14ac:dyDescent="0.35">
      <c r="B16" s="28"/>
      <c r="C16" s="19" t="s">
        <v>289</v>
      </c>
      <c r="D16" s="2">
        <v>25824</v>
      </c>
      <c r="E16" s="2">
        <v>21980</v>
      </c>
      <c r="F16" s="28">
        <f t="shared" si="7"/>
        <v>0.85114622057001244</v>
      </c>
      <c r="H16" s="28"/>
      <c r="I16" s="19" t="s">
        <v>56</v>
      </c>
      <c r="J16" s="2">
        <v>5483</v>
      </c>
      <c r="K16" s="2">
        <v>4985</v>
      </c>
      <c r="L16" s="2">
        <v>6951</v>
      </c>
      <c r="M16" s="2">
        <v>5713</v>
      </c>
      <c r="N16" s="2">
        <v>8056</v>
      </c>
      <c r="O16" s="2">
        <v>6748</v>
      </c>
      <c r="P16" s="2">
        <v>3158</v>
      </c>
      <c r="Q16" s="2">
        <v>2752</v>
      </c>
      <c r="R16" s="2">
        <v>2209</v>
      </c>
      <c r="S16" s="2">
        <v>1843</v>
      </c>
      <c r="T16" s="2">
        <v>25857</v>
      </c>
      <c r="U16" s="2">
        <v>22041</v>
      </c>
      <c r="V16" s="28"/>
      <c r="W16" s="20" t="s">
        <v>62</v>
      </c>
      <c r="X16" s="28" t="e">
        <f t="shared" si="0"/>
        <v>#N/A</v>
      </c>
      <c r="Y16" s="28" t="e">
        <f t="shared" si="1"/>
        <v>#N/A</v>
      </c>
      <c r="Z16" s="28" t="e">
        <f t="shared" si="2"/>
        <v>#N/A</v>
      </c>
      <c r="AA16" s="28" t="e">
        <f t="shared" si="3"/>
        <v>#N/A</v>
      </c>
      <c r="AB16" s="28" t="e">
        <f t="shared" si="4"/>
        <v>#N/A</v>
      </c>
      <c r="AC16" s="28" t="e">
        <f t="shared" si="5"/>
        <v>#N/A</v>
      </c>
      <c r="AD16" s="47" t="e">
        <f t="shared" si="6"/>
        <v>#N/A</v>
      </c>
      <c r="AE16" s="28"/>
      <c r="AF16" s="19" t="s">
        <v>289</v>
      </c>
      <c r="AG16" s="2">
        <v>25824</v>
      </c>
      <c r="AH16" s="2">
        <v>21980</v>
      </c>
      <c r="AI16" s="20">
        <f t="shared" si="15"/>
        <v>549.14285714285711</v>
      </c>
      <c r="AJ16" s="20"/>
      <c r="AL16" s="19" t="s">
        <v>56</v>
      </c>
      <c r="AM16" s="2">
        <v>5483</v>
      </c>
      <c r="AN16" s="2">
        <v>4985</v>
      </c>
      <c r="AO16" s="2">
        <v>6951</v>
      </c>
      <c r="AP16" s="2">
        <v>5713</v>
      </c>
      <c r="AQ16" s="2">
        <v>8056</v>
      </c>
      <c r="AR16" s="2">
        <v>6748</v>
      </c>
      <c r="AS16" s="2">
        <v>3158</v>
      </c>
      <c r="AT16" s="2">
        <v>2752</v>
      </c>
      <c r="AU16" s="2">
        <v>2209</v>
      </c>
      <c r="AV16" s="2">
        <v>1843</v>
      </c>
      <c r="AW16" s="2">
        <v>25857</v>
      </c>
      <c r="AX16" s="2">
        <v>22041</v>
      </c>
      <c r="AZ16" s="20" t="s">
        <v>60</v>
      </c>
      <c r="BA16" s="25">
        <f t="shared" si="8"/>
        <v>549.14285714285711</v>
      </c>
      <c r="BB16" s="25">
        <f t="shared" si="9"/>
        <v>75.428571428571431</v>
      </c>
      <c r="BC16" s="25">
        <f t="shared" si="10"/>
        <v>150</v>
      </c>
      <c r="BD16" s="25">
        <f t="shared" si="11"/>
        <v>217.42857142857142</v>
      </c>
      <c r="BE16" s="25">
        <f t="shared" si="12"/>
        <v>55.571428571428569</v>
      </c>
      <c r="BF16" s="25">
        <f t="shared" si="13"/>
        <v>50.714285714285715</v>
      </c>
      <c r="BG16" s="26">
        <f t="shared" si="14"/>
        <v>106.28571428571428</v>
      </c>
    </row>
    <row r="17" spans="2:59" x14ac:dyDescent="0.35">
      <c r="B17" s="28"/>
      <c r="C17"/>
      <c r="D17"/>
      <c r="E17"/>
      <c r="F17" s="28" t="e">
        <f t="shared" si="7"/>
        <v>#DIV/0!</v>
      </c>
      <c r="H17" s="28"/>
      <c r="I17" s="19" t="s">
        <v>57</v>
      </c>
      <c r="J17" s="2">
        <v>5472</v>
      </c>
      <c r="K17" s="2">
        <v>4926</v>
      </c>
      <c r="L17" s="2">
        <v>6940</v>
      </c>
      <c r="M17" s="2">
        <v>5868</v>
      </c>
      <c r="N17" s="2">
        <v>8037</v>
      </c>
      <c r="O17" s="2">
        <v>6658</v>
      </c>
      <c r="P17" s="2">
        <v>3124</v>
      </c>
      <c r="Q17" s="2">
        <v>2691</v>
      </c>
      <c r="R17" s="2">
        <v>2196</v>
      </c>
      <c r="S17" s="2">
        <v>1833</v>
      </c>
      <c r="T17" s="2">
        <v>25769</v>
      </c>
      <c r="U17" s="2">
        <v>21976</v>
      </c>
      <c r="V17" s="28"/>
      <c r="W17" s="20" t="s">
        <v>63</v>
      </c>
      <c r="X17" s="28" t="e">
        <f t="shared" si="0"/>
        <v>#N/A</v>
      </c>
      <c r="Y17" s="28" t="e">
        <f t="shared" si="1"/>
        <v>#N/A</v>
      </c>
      <c r="Z17" s="28" t="e">
        <f t="shared" si="2"/>
        <v>#N/A</v>
      </c>
      <c r="AA17" s="28" t="e">
        <f t="shared" si="3"/>
        <v>#N/A</v>
      </c>
      <c r="AB17" s="28" t="e">
        <f t="shared" si="4"/>
        <v>#N/A</v>
      </c>
      <c r="AC17" s="28" t="e">
        <f t="shared" si="5"/>
        <v>#N/A</v>
      </c>
      <c r="AD17" s="47" t="e">
        <f t="shared" si="6"/>
        <v>#N/A</v>
      </c>
      <c r="AE17" s="28"/>
      <c r="AI17" s="20">
        <f t="shared" si="15"/>
        <v>0</v>
      </c>
      <c r="AJ17" s="20"/>
      <c r="AL17" s="19" t="s">
        <v>57</v>
      </c>
      <c r="AM17" s="2">
        <v>5472</v>
      </c>
      <c r="AN17" s="2">
        <v>4926</v>
      </c>
      <c r="AO17" s="2">
        <v>6940</v>
      </c>
      <c r="AP17" s="2">
        <v>5868</v>
      </c>
      <c r="AQ17" s="2">
        <v>8037</v>
      </c>
      <c r="AR17" s="2">
        <v>6658</v>
      </c>
      <c r="AS17" s="2">
        <v>3124</v>
      </c>
      <c r="AT17" s="2">
        <v>2691</v>
      </c>
      <c r="AU17" s="2">
        <v>2196</v>
      </c>
      <c r="AV17" s="2">
        <v>1833</v>
      </c>
      <c r="AW17" s="2">
        <v>25769</v>
      </c>
      <c r="AX17" s="2">
        <v>21976</v>
      </c>
      <c r="AZ17" s="20" t="s">
        <v>61</v>
      </c>
      <c r="BA17" s="25" t="e">
        <f t="shared" si="8"/>
        <v>#N/A</v>
      </c>
      <c r="BB17" s="25" t="e">
        <f t="shared" si="9"/>
        <v>#N/A</v>
      </c>
      <c r="BC17" s="25" t="e">
        <f t="shared" si="10"/>
        <v>#N/A</v>
      </c>
      <c r="BD17" s="25" t="e">
        <f t="shared" si="11"/>
        <v>#N/A</v>
      </c>
      <c r="BE17" s="25" t="e">
        <f t="shared" si="12"/>
        <v>#N/A</v>
      </c>
      <c r="BF17" s="25" t="e">
        <f t="shared" si="13"/>
        <v>#N/A</v>
      </c>
      <c r="BG17" s="26" t="e">
        <f t="shared" si="14"/>
        <v>#N/A</v>
      </c>
    </row>
    <row r="18" spans="2:59" x14ac:dyDescent="0.35">
      <c r="B18" s="28"/>
      <c r="C18"/>
      <c r="D18"/>
      <c r="E18"/>
      <c r="F18" s="28" t="e">
        <f t="shared" si="7"/>
        <v>#DIV/0!</v>
      </c>
      <c r="H18" s="28"/>
      <c r="I18" s="19" t="s">
        <v>58</v>
      </c>
      <c r="J18" s="2">
        <v>5538</v>
      </c>
      <c r="K18" s="2">
        <v>4976</v>
      </c>
      <c r="L18" s="2">
        <v>6935</v>
      </c>
      <c r="M18" s="2">
        <v>5836</v>
      </c>
      <c r="N18" s="2">
        <v>8060</v>
      </c>
      <c r="O18" s="2">
        <v>6672</v>
      </c>
      <c r="P18" s="2">
        <v>3128</v>
      </c>
      <c r="Q18" s="2">
        <v>2767</v>
      </c>
      <c r="R18" s="2">
        <v>2207</v>
      </c>
      <c r="S18" s="2">
        <v>1899</v>
      </c>
      <c r="T18" s="2">
        <v>25868</v>
      </c>
      <c r="U18" s="2">
        <v>22150</v>
      </c>
      <c r="V18" s="28"/>
      <c r="W18" s="28"/>
      <c r="X18" s="28"/>
      <c r="Y18" s="28"/>
      <c r="Z18" s="28"/>
      <c r="AA18" s="28"/>
      <c r="AB18" s="28"/>
      <c r="AC18" s="28"/>
      <c r="AD18" s="28"/>
      <c r="AE18" s="28"/>
      <c r="AI18" s="20">
        <f t="shared" si="15"/>
        <v>0</v>
      </c>
      <c r="AJ18" s="20"/>
      <c r="AL18" s="19" t="s">
        <v>58</v>
      </c>
      <c r="AM18" s="2">
        <v>5538</v>
      </c>
      <c r="AN18" s="2">
        <v>4976</v>
      </c>
      <c r="AO18" s="2">
        <v>6935</v>
      </c>
      <c r="AP18" s="2">
        <v>5836</v>
      </c>
      <c r="AQ18" s="2">
        <v>8060</v>
      </c>
      <c r="AR18" s="2">
        <v>6672</v>
      </c>
      <c r="AS18" s="2">
        <v>3128</v>
      </c>
      <c r="AT18" s="2">
        <v>2767</v>
      </c>
      <c r="AU18" s="2">
        <v>2207</v>
      </c>
      <c r="AV18" s="2">
        <v>1899</v>
      </c>
      <c r="AW18" s="2">
        <v>25868</v>
      </c>
      <c r="AX18" s="2">
        <v>22150</v>
      </c>
      <c r="AZ18" s="20" t="s">
        <v>62</v>
      </c>
      <c r="BA18" s="25" t="e">
        <f t="shared" si="8"/>
        <v>#N/A</v>
      </c>
      <c r="BB18" s="25" t="e">
        <f t="shared" si="9"/>
        <v>#N/A</v>
      </c>
      <c r="BC18" s="25" t="e">
        <f t="shared" si="10"/>
        <v>#N/A</v>
      </c>
      <c r="BD18" s="25" t="e">
        <f t="shared" si="11"/>
        <v>#N/A</v>
      </c>
      <c r="BE18" s="25" t="e">
        <f t="shared" si="12"/>
        <v>#N/A</v>
      </c>
      <c r="BF18" s="25" t="e">
        <f t="shared" si="13"/>
        <v>#N/A</v>
      </c>
      <c r="BG18" s="26" t="e">
        <f t="shared" si="14"/>
        <v>#N/A</v>
      </c>
    </row>
    <row r="19" spans="2:59" x14ac:dyDescent="0.35">
      <c r="B19" s="28"/>
      <c r="C19"/>
      <c r="D19"/>
      <c r="E19"/>
      <c r="F19" s="28" t="e">
        <f t="shared" si="7"/>
        <v>#DIV/0!</v>
      </c>
      <c r="H19" s="28"/>
      <c r="I19" s="19" t="s">
        <v>45</v>
      </c>
      <c r="J19" s="2">
        <v>59799</v>
      </c>
      <c r="K19" s="2">
        <v>53210</v>
      </c>
      <c r="L19" s="2">
        <v>76077</v>
      </c>
      <c r="M19" s="2">
        <v>62162</v>
      </c>
      <c r="N19" s="2">
        <v>88346</v>
      </c>
      <c r="O19" s="2">
        <v>71445</v>
      </c>
      <c r="P19" s="2">
        <v>34684</v>
      </c>
      <c r="Q19" s="2">
        <v>29584</v>
      </c>
      <c r="R19" s="2">
        <v>24188</v>
      </c>
      <c r="S19" s="2">
        <v>19514</v>
      </c>
      <c r="T19" s="2">
        <v>283094</v>
      </c>
      <c r="U19" s="2">
        <v>235915</v>
      </c>
      <c r="V19" s="28"/>
      <c r="W19" s="28"/>
      <c r="X19" s="28"/>
      <c r="Y19" s="28"/>
      <c r="Z19" s="28"/>
      <c r="AA19" s="28"/>
      <c r="AB19" s="28"/>
      <c r="AC19" s="28"/>
      <c r="AD19" s="28"/>
      <c r="AE19" s="28"/>
      <c r="AI19" s="20">
        <f t="shared" si="15"/>
        <v>0</v>
      </c>
      <c r="AJ19" s="20"/>
      <c r="AL19" s="19" t="s">
        <v>45</v>
      </c>
      <c r="AM19" s="2">
        <v>59799</v>
      </c>
      <c r="AN19" s="2">
        <v>53210</v>
      </c>
      <c r="AO19" s="2">
        <v>76077</v>
      </c>
      <c r="AP19" s="2">
        <v>62162</v>
      </c>
      <c r="AQ19" s="2">
        <v>88346</v>
      </c>
      <c r="AR19" s="2">
        <v>71445</v>
      </c>
      <c r="AS19" s="2">
        <v>34684</v>
      </c>
      <c r="AT19" s="2">
        <v>29584</v>
      </c>
      <c r="AU19" s="2">
        <v>24188</v>
      </c>
      <c r="AV19" s="2">
        <v>19514</v>
      </c>
      <c r="AW19" s="2">
        <v>283094</v>
      </c>
      <c r="AX19" s="2">
        <v>235915</v>
      </c>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AI20" s="20">
        <f>(AG20-AH20)/7</f>
        <v>0</v>
      </c>
      <c r="AJ20"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K1" workbookViewId="0">
      <selection activeCell="BD21" sqref="BD21"/>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35" t="s">
        <v>307</v>
      </c>
      <c r="C1" s="135"/>
      <c r="D1" s="135"/>
      <c r="E1" s="135"/>
      <c r="F1" s="38"/>
      <c r="G1" s="45" t="s">
        <v>316</v>
      </c>
      <c r="H1" s="53"/>
      <c r="I1" s="53"/>
      <c r="J1" s="53"/>
      <c r="K1" s="38"/>
      <c r="L1" s="138" t="s">
        <v>213</v>
      </c>
      <c r="M1" s="138"/>
      <c r="N1" s="138"/>
      <c r="O1" s="138"/>
      <c r="P1" s="138"/>
      <c r="Q1" s="138"/>
      <c r="R1" s="138"/>
      <c r="S1" s="138"/>
      <c r="T1" s="138"/>
      <c r="U1" s="138"/>
      <c r="V1" s="138"/>
      <c r="W1" s="138"/>
      <c r="X1" s="138"/>
      <c r="Y1" s="138"/>
      <c r="Z1" s="138"/>
      <c r="AA1" s="138"/>
      <c r="AB1" s="138"/>
      <c r="AC1" s="38"/>
      <c r="AD1" s="136" t="s">
        <v>317</v>
      </c>
      <c r="AE1" s="136"/>
      <c r="AF1" s="136"/>
      <c r="AG1" s="136"/>
      <c r="AH1" s="136"/>
      <c r="AI1" s="136"/>
      <c r="AJ1" s="136"/>
      <c r="AK1" s="136"/>
      <c r="AL1" s="136"/>
      <c r="AM1" s="136"/>
      <c r="AN1" s="136"/>
      <c r="AO1" s="136"/>
      <c r="AP1" s="136"/>
      <c r="AQ1" s="136"/>
      <c r="AR1" s="136"/>
      <c r="AS1" s="136"/>
      <c r="AT1" s="136"/>
      <c r="AU1" s="136"/>
      <c r="AV1" s="136"/>
      <c r="AW1" s="136"/>
      <c r="AX1" s="136"/>
      <c r="AY1" s="136"/>
      <c r="AZ1" s="38"/>
      <c r="BA1" s="135" t="s">
        <v>297</v>
      </c>
      <c r="BB1" s="135"/>
      <c r="BC1" s="135"/>
      <c r="BD1" s="135"/>
      <c r="BG1" s="135" t="s">
        <v>298</v>
      </c>
      <c r="BH1" s="135"/>
      <c r="BI1" s="135"/>
      <c r="BJ1" s="135"/>
      <c r="BM1" s="138" t="s">
        <v>214</v>
      </c>
      <c r="BN1" s="138"/>
      <c r="BO1" s="138"/>
      <c r="BP1" s="138"/>
      <c r="BQ1" s="138"/>
      <c r="BR1" s="138"/>
      <c r="BS1" s="138"/>
      <c r="BT1" s="138"/>
      <c r="BU1" s="138"/>
      <c r="BV1" s="138"/>
      <c r="BW1" s="138"/>
      <c r="BX1" s="138"/>
      <c r="BY1" s="138"/>
      <c r="BZ1" s="138"/>
      <c r="CA1" s="138"/>
      <c r="CB1" s="138"/>
      <c r="CC1" s="138"/>
      <c r="CE1" s="135" t="s">
        <v>303</v>
      </c>
      <c r="CF1" s="135"/>
      <c r="CG1" s="135"/>
      <c r="CH1" s="135"/>
      <c r="CI1" s="135"/>
      <c r="CJ1" s="135"/>
      <c r="CK1" s="135"/>
      <c r="CL1" s="135"/>
      <c r="CM1" s="135"/>
      <c r="CN1" s="135"/>
      <c r="CO1" s="135"/>
      <c r="CP1" s="135"/>
      <c r="CQ1" s="135"/>
      <c r="CR1" s="135"/>
      <c r="CS1" s="135"/>
      <c r="CT1" s="135"/>
      <c r="CU1" s="135"/>
    </row>
    <row r="3" spans="2:104" x14ac:dyDescent="0.25">
      <c r="B3" s="18" t="s">
        <v>46</v>
      </c>
      <c r="C3" t="s" vm="1">
        <v>40</v>
      </c>
      <c r="G3" s="18" t="s">
        <v>46</v>
      </c>
      <c r="H3" t="s" vm="2">
        <v>259</v>
      </c>
      <c r="I3"/>
      <c r="L3" s="18" t="s">
        <v>46</v>
      </c>
      <c r="M3" t="s" vm="1">
        <v>40</v>
      </c>
      <c r="AD3" s="18" t="s">
        <v>46</v>
      </c>
      <c r="AE3" t="s" vm="2">
        <v>259</v>
      </c>
      <c r="BA3" s="18" t="s">
        <v>46</v>
      </c>
      <c r="BB3" t="s" vm="1">
        <v>40</v>
      </c>
      <c r="BG3" s="18" t="s">
        <v>46</v>
      </c>
      <c r="BH3" t="s" vm="2">
        <v>259</v>
      </c>
      <c r="BM3" s="18" t="s">
        <v>46</v>
      </c>
      <c r="BN3" t="s" vm="1">
        <v>40</v>
      </c>
      <c r="CE3" s="18" t="s">
        <v>46</v>
      </c>
      <c r="CF3" t="s" vm="2">
        <v>259</v>
      </c>
    </row>
    <row r="4" spans="2:104" x14ac:dyDescent="0.25">
      <c r="G4"/>
      <c r="H4"/>
      <c r="I4"/>
    </row>
    <row r="5" spans="2:104" x14ac:dyDescent="0.25">
      <c r="B5" s="18" t="s">
        <v>43</v>
      </c>
      <c r="C5" t="s">
        <v>215</v>
      </c>
      <c r="D5" t="s">
        <v>216</v>
      </c>
      <c r="G5" s="18" t="s">
        <v>43</v>
      </c>
      <c r="H5" t="s">
        <v>215</v>
      </c>
      <c r="I5" t="s">
        <v>216</v>
      </c>
      <c r="M5" s="18" t="s">
        <v>48</v>
      </c>
      <c r="X5" t="s">
        <v>47</v>
      </c>
      <c r="Y5" t="s">
        <v>2</v>
      </c>
      <c r="Z5" t="s">
        <v>64</v>
      </c>
      <c r="AA5" t="s">
        <v>3</v>
      </c>
      <c r="AB5" t="s">
        <v>4</v>
      </c>
      <c r="AE5" s="18" t="s">
        <v>48</v>
      </c>
      <c r="AS5" t="s">
        <v>47</v>
      </c>
      <c r="AT5" t="s">
        <v>2</v>
      </c>
      <c r="AU5" t="s">
        <v>64</v>
      </c>
      <c r="AV5" t="s">
        <v>3</v>
      </c>
      <c r="AW5" t="s">
        <v>267</v>
      </c>
      <c r="AX5" t="s">
        <v>302</v>
      </c>
      <c r="AY5" t="s">
        <v>295</v>
      </c>
      <c r="BA5" s="18" t="s">
        <v>43</v>
      </c>
      <c r="BB5" t="s">
        <v>215</v>
      </c>
      <c r="BC5" t="s">
        <v>216</v>
      </c>
      <c r="BG5" s="18" t="s">
        <v>43</v>
      </c>
      <c r="BH5" t="s">
        <v>215</v>
      </c>
      <c r="BI5" t="s">
        <v>216</v>
      </c>
      <c r="BN5" s="18" t="s">
        <v>48</v>
      </c>
      <c r="BY5" t="s">
        <v>47</v>
      </c>
      <c r="BZ5" t="s">
        <v>2</v>
      </c>
      <c r="CA5" t="s">
        <v>64</v>
      </c>
      <c r="CB5" t="s">
        <v>3</v>
      </c>
      <c r="CC5" t="s">
        <v>4</v>
      </c>
      <c r="CF5" s="18" t="s">
        <v>48</v>
      </c>
      <c r="CT5" t="s">
        <v>47</v>
      </c>
      <c r="CU5" t="s">
        <v>2</v>
      </c>
      <c r="CV5" t="s">
        <v>64</v>
      </c>
      <c r="CW5" t="s">
        <v>3</v>
      </c>
      <c r="CX5" t="s">
        <v>301</v>
      </c>
      <c r="CY5" t="s">
        <v>302</v>
      </c>
      <c r="CZ5" t="s">
        <v>295</v>
      </c>
    </row>
    <row r="6" spans="2:104" x14ac:dyDescent="0.25">
      <c r="B6" s="19" t="s">
        <v>44</v>
      </c>
      <c r="C6" s="2">
        <v>2616</v>
      </c>
      <c r="D6" s="2">
        <v>2146</v>
      </c>
      <c r="E6" s="28">
        <f>D6/C6</f>
        <v>0.82033639143730885</v>
      </c>
      <c r="F6" s="28"/>
      <c r="G6" s="19" t="s">
        <v>44</v>
      </c>
      <c r="H6" s="2">
        <v>2706</v>
      </c>
      <c r="I6" s="2">
        <v>2292</v>
      </c>
      <c r="J6" s="28">
        <f>I6/H6</f>
        <v>0.8470066518847007</v>
      </c>
      <c r="K6" s="28"/>
      <c r="M6" t="s">
        <v>2</v>
      </c>
      <c r="O6" t="s">
        <v>29</v>
      </c>
      <c r="Q6" t="s">
        <v>49</v>
      </c>
      <c r="S6" t="s">
        <v>293</v>
      </c>
      <c r="U6" t="s">
        <v>217</v>
      </c>
      <c r="V6" t="s">
        <v>218</v>
      </c>
      <c r="W6" s="20" t="s">
        <v>50</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263</v>
      </c>
      <c r="AI6" t="s">
        <v>49</v>
      </c>
      <c r="AK6" t="s">
        <v>264</v>
      </c>
      <c r="AM6" t="s">
        <v>265</v>
      </c>
      <c r="AO6" t="s">
        <v>217</v>
      </c>
      <c r="AP6" t="s">
        <v>218</v>
      </c>
      <c r="AQ6" s="28"/>
      <c r="AR6" s="20" t="s">
        <v>50</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44</v>
      </c>
      <c r="BB6" s="2">
        <v>2616</v>
      </c>
      <c r="BC6" s="2">
        <v>2146</v>
      </c>
      <c r="BD6" s="20">
        <f>(BB6-BC6)/4</f>
        <v>117.5</v>
      </c>
      <c r="BE6">
        <v>69.75</v>
      </c>
      <c r="BG6" s="19" t="s">
        <v>44</v>
      </c>
      <c r="BH6" s="2">
        <v>2706</v>
      </c>
      <c r="BI6" s="2">
        <v>2292</v>
      </c>
      <c r="BJ6" s="26">
        <f>(BH6-I6)/4</f>
        <v>103.5</v>
      </c>
      <c r="BK6" s="54"/>
      <c r="BL6" s="26"/>
      <c r="BN6" t="s">
        <v>2</v>
      </c>
      <c r="BP6" t="s">
        <v>29</v>
      </c>
      <c r="BR6" t="s">
        <v>49</v>
      </c>
      <c r="BT6" t="s">
        <v>293</v>
      </c>
      <c r="BV6" t="s">
        <v>217</v>
      </c>
      <c r="BW6" t="s">
        <v>218</v>
      </c>
      <c r="BX6" s="55" t="s">
        <v>50</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263</v>
      </c>
      <c r="CJ6" t="s">
        <v>49</v>
      </c>
      <c r="CL6" t="s">
        <v>264</v>
      </c>
      <c r="CN6" t="s">
        <v>265</v>
      </c>
      <c r="CP6" t="s">
        <v>217</v>
      </c>
      <c r="CQ6" t="s">
        <v>218</v>
      </c>
      <c r="CS6" s="55" t="s">
        <v>50</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280</v>
      </c>
      <c r="C7" s="2">
        <v>2590</v>
      </c>
      <c r="D7" s="2">
        <v>2138</v>
      </c>
      <c r="E7" s="28">
        <f>D7/C7</f>
        <v>0.82548262548262552</v>
      </c>
      <c r="F7" s="28"/>
      <c r="G7" s="19" t="s">
        <v>280</v>
      </c>
      <c r="H7" s="2">
        <v>2662</v>
      </c>
      <c r="I7" s="2">
        <v>2127</v>
      </c>
      <c r="J7" s="28">
        <f>I7/H7</f>
        <v>0.79902329075882794</v>
      </c>
      <c r="K7" s="28"/>
      <c r="L7" s="18" t="s">
        <v>43</v>
      </c>
      <c r="M7" t="s">
        <v>215</v>
      </c>
      <c r="N7" t="s">
        <v>216</v>
      </c>
      <c r="O7" t="s">
        <v>215</v>
      </c>
      <c r="P7" t="s">
        <v>216</v>
      </c>
      <c r="Q7" t="s">
        <v>215</v>
      </c>
      <c r="R7" t="s">
        <v>216</v>
      </c>
      <c r="S7" t="s">
        <v>215</v>
      </c>
      <c r="T7" t="s">
        <v>216</v>
      </c>
      <c r="W7" s="20" t="s">
        <v>51</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43</v>
      </c>
      <c r="AE7" t="s">
        <v>215</v>
      </c>
      <c r="AF7" t="s">
        <v>216</v>
      </c>
      <c r="AG7" t="s">
        <v>215</v>
      </c>
      <c r="AH7" t="s">
        <v>216</v>
      </c>
      <c r="AI7" t="s">
        <v>215</v>
      </c>
      <c r="AJ7" t="s">
        <v>216</v>
      </c>
      <c r="AK7" t="s">
        <v>215</v>
      </c>
      <c r="AL7" t="s">
        <v>216</v>
      </c>
      <c r="AM7" t="s">
        <v>215</v>
      </c>
      <c r="AN7" t="s">
        <v>216</v>
      </c>
      <c r="AQ7" s="28"/>
      <c r="AR7" s="20" t="s">
        <v>51</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280</v>
      </c>
      <c r="BB7" s="2">
        <v>2590</v>
      </c>
      <c r="BC7" s="2">
        <v>2138</v>
      </c>
      <c r="BD7" s="20">
        <f>(BB7-BC7)/7</f>
        <v>64.571428571428569</v>
      </c>
      <c r="BE7">
        <v>90.571428571428598</v>
      </c>
      <c r="BG7" s="19" t="s">
        <v>280</v>
      </c>
      <c r="BH7" s="2">
        <v>2662</v>
      </c>
      <c r="BI7" s="2">
        <v>2127</v>
      </c>
      <c r="BJ7" s="26">
        <f>(BH7-I7)/7</f>
        <v>76.428571428571431</v>
      </c>
      <c r="BK7" s="54"/>
      <c r="BL7" s="26"/>
      <c r="BM7" s="18" t="s">
        <v>43</v>
      </c>
      <c r="BN7" t="s">
        <v>215</v>
      </c>
      <c r="BO7" t="s">
        <v>216</v>
      </c>
      <c r="BP7" t="s">
        <v>215</v>
      </c>
      <c r="BQ7" t="s">
        <v>216</v>
      </c>
      <c r="BR7" t="s">
        <v>215</v>
      </c>
      <c r="BS7" t="s">
        <v>216</v>
      </c>
      <c r="BT7" t="s">
        <v>215</v>
      </c>
      <c r="BU7" t="s">
        <v>216</v>
      </c>
      <c r="BX7" s="55" t="s">
        <v>51</v>
      </c>
      <c r="BY7" s="25">
        <f t="shared" si="4"/>
        <v>64.571428571428569</v>
      </c>
      <c r="BZ7" s="25">
        <f t="shared" si="5"/>
        <v>4.1428571428571432</v>
      </c>
      <c r="CA7" s="25">
        <f t="shared" si="6"/>
        <v>15.571428571428571</v>
      </c>
      <c r="CB7" s="25">
        <f t="shared" si="7"/>
        <v>18.571428571428573</v>
      </c>
      <c r="CC7" s="25">
        <f t="shared" si="8"/>
        <v>26.285714285714285</v>
      </c>
      <c r="CE7" s="18" t="s">
        <v>43</v>
      </c>
      <c r="CF7" t="s">
        <v>215</v>
      </c>
      <c r="CG7" t="s">
        <v>216</v>
      </c>
      <c r="CH7" t="s">
        <v>215</v>
      </c>
      <c r="CI7" t="s">
        <v>216</v>
      </c>
      <c r="CJ7" t="s">
        <v>215</v>
      </c>
      <c r="CK7" t="s">
        <v>216</v>
      </c>
      <c r="CL7" t="s">
        <v>215</v>
      </c>
      <c r="CM7" t="s">
        <v>216</v>
      </c>
      <c r="CN7" t="s">
        <v>215</v>
      </c>
      <c r="CO7" t="s">
        <v>216</v>
      </c>
      <c r="CS7" s="55" t="s">
        <v>51</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281</v>
      </c>
      <c r="C8" s="2">
        <v>2619</v>
      </c>
      <c r="D8" s="2">
        <v>2190</v>
      </c>
      <c r="E8" s="28">
        <f t="shared" ref="E8:E20" si="24">D8/C8</f>
        <v>0.8361970217640321</v>
      </c>
      <c r="F8" s="28"/>
      <c r="G8" s="19" t="s">
        <v>281</v>
      </c>
      <c r="H8" s="2">
        <v>2421</v>
      </c>
      <c r="I8" s="2">
        <v>1941</v>
      </c>
      <c r="J8" s="28">
        <f t="shared" ref="J8:J20" si="25">I8/H8</f>
        <v>0.80173482032218091</v>
      </c>
      <c r="K8" s="28"/>
      <c r="L8" s="19" t="s">
        <v>50</v>
      </c>
      <c r="M8" s="2">
        <v>413</v>
      </c>
      <c r="N8" s="2">
        <v>389</v>
      </c>
      <c r="O8" s="2">
        <v>782</v>
      </c>
      <c r="P8" s="2">
        <v>682</v>
      </c>
      <c r="Q8" s="2">
        <v>801</v>
      </c>
      <c r="R8" s="2">
        <v>648</v>
      </c>
      <c r="S8" s="2">
        <v>620</v>
      </c>
      <c r="T8" s="2">
        <v>427</v>
      </c>
      <c r="U8" s="2">
        <v>2616</v>
      </c>
      <c r="V8" s="2">
        <v>2146</v>
      </c>
      <c r="W8" s="20" t="s">
        <v>52</v>
      </c>
      <c r="X8" s="28">
        <f t="shared" si="9"/>
        <v>0.8361970217640321</v>
      </c>
      <c r="Y8" s="28">
        <f t="shared" si="0"/>
        <v>0.95192307692307687</v>
      </c>
      <c r="Z8" s="28">
        <f t="shared" si="1"/>
        <v>0.84954604409857326</v>
      </c>
      <c r="AA8" s="28">
        <f t="shared" si="2"/>
        <v>0.82156133828996281</v>
      </c>
      <c r="AB8" s="28">
        <f t="shared" si="3"/>
        <v>0.76160000000000005</v>
      </c>
      <c r="AC8" s="28"/>
      <c r="AD8" s="19" t="s">
        <v>50</v>
      </c>
      <c r="AE8" s="2">
        <v>427</v>
      </c>
      <c r="AF8" s="2">
        <v>411</v>
      </c>
      <c r="AG8" s="2">
        <v>696</v>
      </c>
      <c r="AH8" s="2">
        <v>608</v>
      </c>
      <c r="AI8" s="2">
        <v>876</v>
      </c>
      <c r="AJ8" s="2">
        <v>750</v>
      </c>
      <c r="AK8" s="2">
        <v>323</v>
      </c>
      <c r="AL8" s="2">
        <v>255</v>
      </c>
      <c r="AM8" s="2">
        <v>384</v>
      </c>
      <c r="AN8" s="2">
        <v>268</v>
      </c>
      <c r="AO8" s="2">
        <v>2706</v>
      </c>
      <c r="AP8" s="2">
        <v>2292</v>
      </c>
      <c r="AQ8" s="28"/>
      <c r="AR8" s="20" t="s">
        <v>52</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281</v>
      </c>
      <c r="BB8" s="2">
        <v>2619</v>
      </c>
      <c r="BC8" s="2">
        <v>2190</v>
      </c>
      <c r="BD8" s="20">
        <f t="shared" ref="BD8:BD19" si="26">(BB8-BC8)/7</f>
        <v>61.285714285714285</v>
      </c>
      <c r="BE8">
        <v>93.428571428571431</v>
      </c>
      <c r="BG8" s="19" t="s">
        <v>281</v>
      </c>
      <c r="BH8" s="2">
        <v>2421</v>
      </c>
      <c r="BI8" s="2">
        <v>1941</v>
      </c>
      <c r="BJ8" s="26">
        <f t="shared" ref="BJ8:BJ19" si="27">(BH8-I8)/7</f>
        <v>68.571428571428569</v>
      </c>
      <c r="BK8" s="54"/>
      <c r="BL8" s="26"/>
      <c r="BM8" s="19" t="s">
        <v>50</v>
      </c>
      <c r="BN8" s="2">
        <v>413</v>
      </c>
      <c r="BO8" s="2">
        <v>389</v>
      </c>
      <c r="BP8" s="2">
        <v>782</v>
      </c>
      <c r="BQ8" s="2">
        <v>682</v>
      </c>
      <c r="BR8" s="2">
        <v>801</v>
      </c>
      <c r="BS8" s="2">
        <v>648</v>
      </c>
      <c r="BT8" s="2">
        <v>620</v>
      </c>
      <c r="BU8" s="2">
        <v>427</v>
      </c>
      <c r="BV8" s="2">
        <v>2616</v>
      </c>
      <c r="BW8" s="2">
        <v>2146</v>
      </c>
      <c r="BX8" s="55" t="s">
        <v>52</v>
      </c>
      <c r="BY8" s="25">
        <f t="shared" si="4"/>
        <v>61.285714285714285</v>
      </c>
      <c r="BZ8" s="25">
        <f t="shared" si="5"/>
        <v>2.8571428571428572</v>
      </c>
      <c r="CA8" s="25">
        <f t="shared" si="6"/>
        <v>16.571428571428573</v>
      </c>
      <c r="CB8" s="25">
        <f t="shared" si="7"/>
        <v>20.571428571428573</v>
      </c>
      <c r="CC8" s="25">
        <f t="shared" si="8"/>
        <v>21.285714285714285</v>
      </c>
      <c r="CE8" s="19" t="s">
        <v>50</v>
      </c>
      <c r="CF8" s="2">
        <v>427</v>
      </c>
      <c r="CG8" s="2">
        <v>411</v>
      </c>
      <c r="CH8" s="2">
        <v>696</v>
      </c>
      <c r="CI8" s="2">
        <v>608</v>
      </c>
      <c r="CJ8" s="2">
        <v>876</v>
      </c>
      <c r="CK8" s="2">
        <v>750</v>
      </c>
      <c r="CL8" s="2">
        <v>323</v>
      </c>
      <c r="CM8" s="2">
        <v>255</v>
      </c>
      <c r="CN8" s="2">
        <v>384</v>
      </c>
      <c r="CO8" s="2">
        <v>268</v>
      </c>
      <c r="CP8" s="2">
        <v>2706</v>
      </c>
      <c r="CQ8" s="2">
        <v>2292</v>
      </c>
      <c r="CS8" s="55" t="s">
        <v>52</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282</v>
      </c>
      <c r="C9" s="2">
        <v>2628</v>
      </c>
      <c r="D9" s="2">
        <v>2098</v>
      </c>
      <c r="E9" s="28">
        <f t="shared" si="24"/>
        <v>0.79832572298325721</v>
      </c>
      <c r="F9" s="28"/>
      <c r="G9" s="19" t="s">
        <v>282</v>
      </c>
      <c r="H9" s="2">
        <v>2327</v>
      </c>
      <c r="I9" s="2">
        <v>1763</v>
      </c>
      <c r="J9" s="28">
        <f t="shared" si="25"/>
        <v>0.75762784701332186</v>
      </c>
      <c r="K9" s="28"/>
      <c r="L9" s="19" t="s">
        <v>59</v>
      </c>
      <c r="M9" s="2">
        <v>413</v>
      </c>
      <c r="N9" s="2">
        <v>369</v>
      </c>
      <c r="O9" s="2">
        <v>753</v>
      </c>
      <c r="P9" s="2">
        <v>620</v>
      </c>
      <c r="Q9" s="2">
        <v>776</v>
      </c>
      <c r="R9" s="2">
        <v>627</v>
      </c>
      <c r="S9" s="2">
        <v>624</v>
      </c>
      <c r="T9" s="2">
        <v>400</v>
      </c>
      <c r="U9" s="2">
        <v>2566</v>
      </c>
      <c r="V9" s="2">
        <v>2016</v>
      </c>
      <c r="W9" s="20" t="s">
        <v>53</v>
      </c>
      <c r="X9" s="28">
        <f t="shared" si="9"/>
        <v>0.79832572298325721</v>
      </c>
      <c r="Y9" s="28">
        <f t="shared" si="0"/>
        <v>0.91062801932367154</v>
      </c>
      <c r="Z9" s="28">
        <f t="shared" si="1"/>
        <v>0.80379746835443033</v>
      </c>
      <c r="AA9" s="28">
        <f t="shared" si="2"/>
        <v>0.79228855721393032</v>
      </c>
      <c r="AB9" s="28">
        <f t="shared" si="3"/>
        <v>0.72419354838709682</v>
      </c>
      <c r="AC9" s="28"/>
      <c r="AD9" s="19" t="s">
        <v>59</v>
      </c>
      <c r="AE9" s="2">
        <v>396</v>
      </c>
      <c r="AF9" s="2">
        <v>341</v>
      </c>
      <c r="AG9" s="2">
        <v>508</v>
      </c>
      <c r="AH9" s="2">
        <v>401</v>
      </c>
      <c r="AI9" s="2">
        <v>759</v>
      </c>
      <c r="AJ9" s="2">
        <v>591</v>
      </c>
      <c r="AK9" s="2">
        <v>202</v>
      </c>
      <c r="AL9" s="2">
        <v>156</v>
      </c>
      <c r="AM9" s="2">
        <v>126</v>
      </c>
      <c r="AN9" s="2">
        <v>91</v>
      </c>
      <c r="AO9" s="2">
        <v>1991</v>
      </c>
      <c r="AP9" s="2">
        <v>1580</v>
      </c>
      <c r="AQ9" s="28"/>
      <c r="AR9" s="20" t="s">
        <v>53</v>
      </c>
      <c r="AS9" s="28">
        <f t="shared" si="10"/>
        <v>0.75762784701332186</v>
      </c>
      <c r="AT9" s="28">
        <f t="shared" si="11"/>
        <v>0.88361045130641325</v>
      </c>
      <c r="AU9" s="28">
        <f t="shared" si="12"/>
        <v>0.79212598425196845</v>
      </c>
      <c r="AV9" s="28">
        <f t="shared" si="13"/>
        <v>0.75221238938053092</v>
      </c>
      <c r="AW9" s="28">
        <f t="shared" si="14"/>
        <v>0.85355648535564854</v>
      </c>
      <c r="AX9" s="28">
        <f t="shared" si="15"/>
        <v>0.36929460580912865</v>
      </c>
      <c r="AY9" s="28">
        <f t="shared" si="16"/>
        <v>0.6114255455823886</v>
      </c>
      <c r="AZ9" s="28"/>
      <c r="BA9" s="19" t="s">
        <v>282</v>
      </c>
      <c r="BB9" s="2">
        <v>2628</v>
      </c>
      <c r="BC9" s="2">
        <v>2098</v>
      </c>
      <c r="BD9" s="20">
        <f t="shared" si="26"/>
        <v>75.714285714285708</v>
      </c>
      <c r="BE9">
        <v>101.857142857143</v>
      </c>
      <c r="BG9" s="19" t="s">
        <v>282</v>
      </c>
      <c r="BH9" s="2">
        <v>2327</v>
      </c>
      <c r="BI9" s="2">
        <v>1763</v>
      </c>
      <c r="BJ9" s="26">
        <f t="shared" si="27"/>
        <v>80.571428571428569</v>
      </c>
      <c r="BK9" s="54"/>
      <c r="BL9" s="26"/>
      <c r="BM9" s="19" t="s">
        <v>59</v>
      </c>
      <c r="BN9" s="2">
        <v>413</v>
      </c>
      <c r="BO9" s="2">
        <v>369</v>
      </c>
      <c r="BP9" s="2">
        <v>753</v>
      </c>
      <c r="BQ9" s="2">
        <v>620</v>
      </c>
      <c r="BR9" s="2">
        <v>776</v>
      </c>
      <c r="BS9" s="2">
        <v>627</v>
      </c>
      <c r="BT9" s="2">
        <v>624</v>
      </c>
      <c r="BU9" s="2">
        <v>400</v>
      </c>
      <c r="BV9" s="2">
        <v>2566</v>
      </c>
      <c r="BW9" s="2">
        <v>2016</v>
      </c>
      <c r="BX9" s="55" t="s">
        <v>53</v>
      </c>
      <c r="BY9" s="25">
        <f t="shared" si="4"/>
        <v>75.714285714285708</v>
      </c>
      <c r="BZ9" s="25">
        <f t="shared" si="5"/>
        <v>5.2857142857142856</v>
      </c>
      <c r="CA9" s="25">
        <f t="shared" si="6"/>
        <v>22.142857142857142</v>
      </c>
      <c r="CB9" s="25">
        <f t="shared" si="7"/>
        <v>23.857142857142858</v>
      </c>
      <c r="CC9" s="25">
        <f t="shared" si="8"/>
        <v>24.428571428571427</v>
      </c>
      <c r="CE9" s="19" t="s">
        <v>59</v>
      </c>
      <c r="CF9" s="2">
        <v>396</v>
      </c>
      <c r="CG9" s="2">
        <v>341</v>
      </c>
      <c r="CH9" s="2">
        <v>508</v>
      </c>
      <c r="CI9" s="2">
        <v>401</v>
      </c>
      <c r="CJ9" s="2">
        <v>759</v>
      </c>
      <c r="CK9" s="2">
        <v>591</v>
      </c>
      <c r="CL9" s="2">
        <v>202</v>
      </c>
      <c r="CM9" s="2">
        <v>156</v>
      </c>
      <c r="CN9" s="2">
        <v>126</v>
      </c>
      <c r="CO9" s="2">
        <v>91</v>
      </c>
      <c r="CP9" s="2">
        <v>1991</v>
      </c>
      <c r="CQ9" s="2">
        <v>1580</v>
      </c>
      <c r="CS9" s="55" t="s">
        <v>53</v>
      </c>
      <c r="CT9" s="25">
        <f t="shared" si="17"/>
        <v>80.571428571428569</v>
      </c>
      <c r="CU9" s="25">
        <f t="shared" si="18"/>
        <v>7</v>
      </c>
      <c r="CV9" s="25">
        <f t="shared" si="19"/>
        <v>18.857142857142858</v>
      </c>
      <c r="CW9" s="25">
        <f t="shared" si="20"/>
        <v>28</v>
      </c>
      <c r="CX9" s="25">
        <f t="shared" si="21"/>
        <v>5</v>
      </c>
      <c r="CY9" s="25">
        <f t="shared" si="22"/>
        <v>21.714285714285715</v>
      </c>
      <c r="CZ9" s="26">
        <f t="shared" si="23"/>
        <v>26.714285714285715</v>
      </c>
    </row>
    <row r="10" spans="2:104" x14ac:dyDescent="0.25">
      <c r="B10" s="19" t="s">
        <v>283</v>
      </c>
      <c r="C10" s="2">
        <v>2664</v>
      </c>
      <c r="D10" s="2">
        <v>2072</v>
      </c>
      <c r="E10" s="28">
        <f t="shared" si="24"/>
        <v>0.77777777777777779</v>
      </c>
      <c r="F10" s="28"/>
      <c r="G10" s="19" t="s">
        <v>283</v>
      </c>
      <c r="H10" s="2">
        <v>2385</v>
      </c>
      <c r="I10" s="2">
        <v>1752</v>
      </c>
      <c r="J10" s="28">
        <f t="shared" si="25"/>
        <v>0.73459119496855341</v>
      </c>
      <c r="K10" s="28"/>
      <c r="L10" s="19" t="s">
        <v>60</v>
      </c>
      <c r="M10" s="2">
        <v>413</v>
      </c>
      <c r="N10" s="2">
        <v>352</v>
      </c>
      <c r="O10" s="2">
        <v>742</v>
      </c>
      <c r="P10" s="2">
        <v>580</v>
      </c>
      <c r="Q10" s="2">
        <v>781</v>
      </c>
      <c r="R10" s="2">
        <v>621</v>
      </c>
      <c r="S10" s="2">
        <v>625</v>
      </c>
      <c r="T10" s="2">
        <v>403</v>
      </c>
      <c r="U10" s="2">
        <v>2561</v>
      </c>
      <c r="V10" s="2">
        <v>1956</v>
      </c>
      <c r="W10" s="20" t="s">
        <v>54</v>
      </c>
      <c r="X10" s="28">
        <f t="shared" si="9"/>
        <v>0.77777777777777779</v>
      </c>
      <c r="Y10" s="28">
        <f t="shared" si="0"/>
        <v>0.77239709443099269</v>
      </c>
      <c r="Z10" s="28">
        <f t="shared" si="1"/>
        <v>0.8143564356435643</v>
      </c>
      <c r="AA10" s="28">
        <f t="shared" si="2"/>
        <v>0.77132262051915945</v>
      </c>
      <c r="AB10" s="28">
        <f t="shared" si="3"/>
        <v>0.74290220820189279</v>
      </c>
      <c r="AC10" s="28"/>
      <c r="AD10" s="19" t="s">
        <v>60</v>
      </c>
      <c r="AE10" s="2">
        <v>403</v>
      </c>
      <c r="AF10" s="2">
        <v>347</v>
      </c>
      <c r="AG10" s="2">
        <v>512</v>
      </c>
      <c r="AH10" s="2">
        <v>390</v>
      </c>
      <c r="AI10" s="2">
        <v>755</v>
      </c>
      <c r="AJ10" s="2">
        <v>599</v>
      </c>
      <c r="AK10" s="2">
        <v>204</v>
      </c>
      <c r="AL10" s="2">
        <v>154</v>
      </c>
      <c r="AM10" s="2">
        <v>126</v>
      </c>
      <c r="AN10" s="2">
        <v>96</v>
      </c>
      <c r="AO10" s="2">
        <v>2000</v>
      </c>
      <c r="AP10" s="2">
        <v>1586</v>
      </c>
      <c r="AQ10" s="28"/>
      <c r="AR10" s="20" t="s">
        <v>54</v>
      </c>
      <c r="AS10" s="28">
        <f t="shared" si="10"/>
        <v>0.73459119496855341</v>
      </c>
      <c r="AT10" s="28">
        <f t="shared" si="11"/>
        <v>0.79809976247030878</v>
      </c>
      <c r="AU10" s="28">
        <f t="shared" si="12"/>
        <v>0.7360248447204969</v>
      </c>
      <c r="AV10" s="28">
        <f t="shared" si="13"/>
        <v>0.78661616161616166</v>
      </c>
      <c r="AW10" s="28">
        <f t="shared" si="14"/>
        <v>0.7830508474576271</v>
      </c>
      <c r="AX10" s="28">
        <f t="shared" si="15"/>
        <v>0.37768240343347642</v>
      </c>
      <c r="AY10" s="28">
        <f t="shared" si="16"/>
        <v>0.58036662544555173</v>
      </c>
      <c r="AZ10" s="28"/>
      <c r="BA10" s="19" t="s">
        <v>283</v>
      </c>
      <c r="BB10" s="2">
        <v>2664</v>
      </c>
      <c r="BC10" s="2">
        <v>2072</v>
      </c>
      <c r="BD10" s="20">
        <f t="shared" si="26"/>
        <v>84.571428571428569</v>
      </c>
      <c r="BE10">
        <v>113</v>
      </c>
      <c r="BG10" s="19" t="s">
        <v>283</v>
      </c>
      <c r="BH10" s="2">
        <v>2385</v>
      </c>
      <c r="BI10" s="2">
        <v>1752</v>
      </c>
      <c r="BJ10" s="26">
        <f t="shared" si="27"/>
        <v>90.428571428571431</v>
      </c>
      <c r="BK10" s="54"/>
      <c r="BL10" s="26"/>
      <c r="BM10" s="19" t="s">
        <v>60</v>
      </c>
      <c r="BN10" s="2">
        <v>413</v>
      </c>
      <c r="BO10" s="2">
        <v>352</v>
      </c>
      <c r="BP10" s="2">
        <v>742</v>
      </c>
      <c r="BQ10" s="2">
        <v>580</v>
      </c>
      <c r="BR10" s="2">
        <v>781</v>
      </c>
      <c r="BS10" s="2">
        <v>621</v>
      </c>
      <c r="BT10" s="2">
        <v>625</v>
      </c>
      <c r="BU10" s="2">
        <v>403</v>
      </c>
      <c r="BV10" s="2">
        <v>2561</v>
      </c>
      <c r="BW10" s="2">
        <v>1956</v>
      </c>
      <c r="BX10" s="20" t="s">
        <v>54</v>
      </c>
      <c r="BY10" s="25">
        <f t="shared" si="4"/>
        <v>84.571428571428569</v>
      </c>
      <c r="BZ10" s="25">
        <f t="shared" si="5"/>
        <v>13.428571428571429</v>
      </c>
      <c r="CA10" s="25">
        <f t="shared" si="6"/>
        <v>21.428571428571427</v>
      </c>
      <c r="CB10" s="25">
        <f t="shared" si="7"/>
        <v>26.428571428571427</v>
      </c>
      <c r="CC10" s="25">
        <f t="shared" si="8"/>
        <v>23.285714285714285</v>
      </c>
      <c r="CE10" s="19" t="s">
        <v>60</v>
      </c>
      <c r="CF10" s="2">
        <v>403</v>
      </c>
      <c r="CG10" s="2">
        <v>347</v>
      </c>
      <c r="CH10" s="2">
        <v>512</v>
      </c>
      <c r="CI10" s="2">
        <v>390</v>
      </c>
      <c r="CJ10" s="2">
        <v>755</v>
      </c>
      <c r="CK10" s="2">
        <v>599</v>
      </c>
      <c r="CL10" s="2">
        <v>204</v>
      </c>
      <c r="CM10" s="2">
        <v>154</v>
      </c>
      <c r="CN10" s="2">
        <v>126</v>
      </c>
      <c r="CO10" s="2">
        <v>96</v>
      </c>
      <c r="CP10" s="2">
        <v>2000</v>
      </c>
      <c r="CQ10" s="2">
        <v>1586</v>
      </c>
      <c r="CS10" s="20" t="s">
        <v>54</v>
      </c>
      <c r="CT10" s="25">
        <f t="shared" si="17"/>
        <v>90.428571428571431</v>
      </c>
      <c r="CU10" s="25">
        <f t="shared" si="18"/>
        <v>12.142857142857142</v>
      </c>
      <c r="CV10" s="25">
        <f t="shared" si="19"/>
        <v>24.285714285714285</v>
      </c>
      <c r="CW10" s="25">
        <f t="shared" si="20"/>
        <v>24.142857142857142</v>
      </c>
      <c r="CX10" s="25">
        <f t="shared" si="21"/>
        <v>9.1428571428571423</v>
      </c>
      <c r="CY10" s="25">
        <f t="shared" si="22"/>
        <v>20.714285714285715</v>
      </c>
      <c r="CZ10" s="26">
        <f t="shared" si="23"/>
        <v>29.857142857142858</v>
      </c>
    </row>
    <row r="11" spans="2:104" x14ac:dyDescent="0.25">
      <c r="B11" s="19" t="s">
        <v>284</v>
      </c>
      <c r="C11" s="2">
        <v>2635</v>
      </c>
      <c r="D11" s="2">
        <v>2039</v>
      </c>
      <c r="E11" s="28">
        <f t="shared" si="24"/>
        <v>0.77381404174573054</v>
      </c>
      <c r="F11" s="28"/>
      <c r="G11" s="19" t="s">
        <v>284</v>
      </c>
      <c r="H11" s="2">
        <v>2010</v>
      </c>
      <c r="I11" s="2">
        <v>1589</v>
      </c>
      <c r="J11" s="28">
        <f t="shared" si="25"/>
        <v>0.79054726368159201</v>
      </c>
      <c r="K11" s="28"/>
      <c r="L11" s="19" t="s">
        <v>61</v>
      </c>
      <c r="M11" s="2">
        <v>414</v>
      </c>
      <c r="N11" s="2">
        <v>361</v>
      </c>
      <c r="O11" s="2">
        <v>730</v>
      </c>
      <c r="P11" s="2">
        <v>602</v>
      </c>
      <c r="Q11" s="2">
        <v>776</v>
      </c>
      <c r="R11" s="2">
        <v>622</v>
      </c>
      <c r="S11" s="2">
        <v>624</v>
      </c>
      <c r="T11" s="2">
        <v>395</v>
      </c>
      <c r="U11" s="2">
        <v>2544</v>
      </c>
      <c r="V11" s="2">
        <v>1980</v>
      </c>
      <c r="W11" s="20" t="s">
        <v>55</v>
      </c>
      <c r="X11" s="28">
        <f t="shared" si="9"/>
        <v>0.77381404174573054</v>
      </c>
      <c r="Y11" s="28">
        <f t="shared" si="0"/>
        <v>0.80629539951573848</v>
      </c>
      <c r="Z11" s="28">
        <f t="shared" si="1"/>
        <v>0.78880407124681939</v>
      </c>
      <c r="AA11" s="28">
        <f t="shared" si="2"/>
        <v>0.79228855721393032</v>
      </c>
      <c r="AB11" s="28">
        <f t="shared" si="3"/>
        <v>0.71044303797468356</v>
      </c>
      <c r="AC11" s="28"/>
      <c r="AD11" s="19" t="s">
        <v>51</v>
      </c>
      <c r="AE11" s="2">
        <v>427</v>
      </c>
      <c r="AF11" s="2">
        <v>403</v>
      </c>
      <c r="AG11" s="2">
        <v>650</v>
      </c>
      <c r="AH11" s="2">
        <v>509</v>
      </c>
      <c r="AI11" s="2">
        <v>879</v>
      </c>
      <c r="AJ11" s="2">
        <v>714</v>
      </c>
      <c r="AK11" s="2">
        <v>316</v>
      </c>
      <c r="AL11" s="2">
        <v>256</v>
      </c>
      <c r="AM11" s="2">
        <v>390</v>
      </c>
      <c r="AN11" s="2">
        <v>245</v>
      </c>
      <c r="AO11" s="2">
        <v>2662</v>
      </c>
      <c r="AP11" s="2">
        <v>2127</v>
      </c>
      <c r="AQ11" s="28"/>
      <c r="AR11" s="20" t="s">
        <v>55</v>
      </c>
      <c r="AS11" s="28">
        <f t="shared" si="10"/>
        <v>0.79054726368159201</v>
      </c>
      <c r="AT11" s="28">
        <f t="shared" si="11"/>
        <v>0.85158150851581504</v>
      </c>
      <c r="AU11" s="28">
        <f t="shared" si="12"/>
        <v>0.76851851851851849</v>
      </c>
      <c r="AV11" s="28">
        <f t="shared" si="13"/>
        <v>0.80362116991643451</v>
      </c>
      <c r="AW11" s="28">
        <f t="shared" si="14"/>
        <v>0.75813953488372088</v>
      </c>
      <c r="AX11" s="28">
        <f t="shared" si="15"/>
        <v>0.66666666666666663</v>
      </c>
      <c r="AY11" s="28">
        <f t="shared" si="16"/>
        <v>0.71240310077519375</v>
      </c>
      <c r="AZ11" s="28"/>
      <c r="BA11" s="19" t="s">
        <v>284</v>
      </c>
      <c r="BB11" s="2">
        <v>2635</v>
      </c>
      <c r="BC11" s="2">
        <v>2039</v>
      </c>
      <c r="BD11" s="20">
        <f t="shared" si="26"/>
        <v>85.142857142857139</v>
      </c>
      <c r="BE11">
        <v>115</v>
      </c>
      <c r="BG11" s="19" t="s">
        <v>284</v>
      </c>
      <c r="BH11" s="2">
        <v>2010</v>
      </c>
      <c r="BI11" s="2">
        <v>1589</v>
      </c>
      <c r="BJ11" s="26">
        <f t="shared" si="27"/>
        <v>60.142857142857146</v>
      </c>
      <c r="BK11" s="54"/>
      <c r="BL11" s="26"/>
      <c r="BM11" s="19" t="s">
        <v>61</v>
      </c>
      <c r="BN11" s="2">
        <v>414</v>
      </c>
      <c r="BO11" s="2">
        <v>361</v>
      </c>
      <c r="BP11" s="2">
        <v>730</v>
      </c>
      <c r="BQ11" s="2">
        <v>602</v>
      </c>
      <c r="BR11" s="2">
        <v>776</v>
      </c>
      <c r="BS11" s="2">
        <v>622</v>
      </c>
      <c r="BT11" s="2">
        <v>624</v>
      </c>
      <c r="BU11" s="2">
        <v>395</v>
      </c>
      <c r="BV11" s="2">
        <v>2544</v>
      </c>
      <c r="BW11" s="2">
        <v>1980</v>
      </c>
      <c r="BX11" s="20" t="s">
        <v>55</v>
      </c>
      <c r="BY11" s="25">
        <f t="shared" si="4"/>
        <v>85.142857142857139</v>
      </c>
      <c r="BZ11" s="25">
        <f t="shared" si="5"/>
        <v>11.428571428571429</v>
      </c>
      <c r="CA11" s="25">
        <f t="shared" si="6"/>
        <v>23.714285714285715</v>
      </c>
      <c r="CB11" s="25">
        <f t="shared" si="7"/>
        <v>23.857142857142858</v>
      </c>
      <c r="CC11" s="25">
        <f t="shared" si="8"/>
        <v>26.142857142857142</v>
      </c>
      <c r="CE11" s="19" t="s">
        <v>51</v>
      </c>
      <c r="CF11" s="2">
        <v>427</v>
      </c>
      <c r="CG11" s="2">
        <v>403</v>
      </c>
      <c r="CH11" s="2">
        <v>650</v>
      </c>
      <c r="CI11" s="2">
        <v>509</v>
      </c>
      <c r="CJ11" s="2">
        <v>879</v>
      </c>
      <c r="CK11" s="2">
        <v>714</v>
      </c>
      <c r="CL11" s="2">
        <v>316</v>
      </c>
      <c r="CM11" s="2">
        <v>256</v>
      </c>
      <c r="CN11" s="2">
        <v>390</v>
      </c>
      <c r="CO11" s="2">
        <v>245</v>
      </c>
      <c r="CP11" s="2">
        <v>2662</v>
      </c>
      <c r="CQ11" s="2">
        <v>2127</v>
      </c>
      <c r="CS11" s="20" t="s">
        <v>55</v>
      </c>
      <c r="CT11" s="25">
        <f t="shared" si="17"/>
        <v>60.142857142857146</v>
      </c>
      <c r="CU11" s="25">
        <f t="shared" si="18"/>
        <v>8.7142857142857135</v>
      </c>
      <c r="CV11" s="25">
        <f t="shared" si="19"/>
        <v>17.857142857142858</v>
      </c>
      <c r="CW11" s="25">
        <f t="shared" si="20"/>
        <v>20.142857142857142</v>
      </c>
      <c r="CX11" s="25">
        <f t="shared" si="21"/>
        <v>7.4285714285714288</v>
      </c>
      <c r="CY11" s="25">
        <f t="shared" si="22"/>
        <v>6</v>
      </c>
      <c r="CZ11" s="26">
        <f t="shared" si="23"/>
        <v>13.428571428571429</v>
      </c>
    </row>
    <row r="12" spans="2:104" x14ac:dyDescent="0.25">
      <c r="B12" s="19" t="s">
        <v>285</v>
      </c>
      <c r="C12" s="2">
        <v>2617</v>
      </c>
      <c r="D12" s="2">
        <v>1950</v>
      </c>
      <c r="E12" s="28">
        <f t="shared" si="24"/>
        <v>0.74512800917080624</v>
      </c>
      <c r="F12" s="28"/>
      <c r="G12" s="19" t="s">
        <v>285</v>
      </c>
      <c r="H12" s="2">
        <v>1946</v>
      </c>
      <c r="I12" s="2">
        <v>1580</v>
      </c>
      <c r="J12" s="28">
        <f t="shared" si="25"/>
        <v>0.8119218910585817</v>
      </c>
      <c r="K12" s="28"/>
      <c r="L12" s="19" t="s">
        <v>62</v>
      </c>
      <c r="M12" s="2">
        <v>419</v>
      </c>
      <c r="N12" s="2">
        <v>360</v>
      </c>
      <c r="O12" s="2">
        <v>741</v>
      </c>
      <c r="P12" s="2">
        <v>608</v>
      </c>
      <c r="Q12" s="2">
        <v>791</v>
      </c>
      <c r="R12" s="2">
        <v>602</v>
      </c>
      <c r="S12" s="2">
        <v>627</v>
      </c>
      <c r="T12" s="2">
        <v>386</v>
      </c>
      <c r="U12" s="2">
        <v>2578</v>
      </c>
      <c r="V12" s="2">
        <v>1956</v>
      </c>
      <c r="W12" s="20" t="s">
        <v>56</v>
      </c>
      <c r="X12" s="28">
        <f t="shared" si="9"/>
        <v>0.74512800917080624</v>
      </c>
      <c r="Y12" s="28">
        <f t="shared" si="0"/>
        <v>0.82082324455205813</v>
      </c>
      <c r="Z12" s="28">
        <f t="shared" si="1"/>
        <v>0.72691807542262676</v>
      </c>
      <c r="AA12" s="28">
        <f t="shared" si="2"/>
        <v>0.76019777503090236</v>
      </c>
      <c r="AB12" s="28">
        <f t="shared" si="3"/>
        <v>0.69808306709265178</v>
      </c>
      <c r="AC12" s="28"/>
      <c r="AD12" s="19" t="s">
        <v>52</v>
      </c>
      <c r="AE12" s="2">
        <v>425</v>
      </c>
      <c r="AF12" s="2">
        <v>408</v>
      </c>
      <c r="AG12" s="2">
        <v>647</v>
      </c>
      <c r="AH12" s="2">
        <v>507</v>
      </c>
      <c r="AI12" s="2">
        <v>784</v>
      </c>
      <c r="AJ12" s="2">
        <v>627</v>
      </c>
      <c r="AK12" s="2">
        <v>298</v>
      </c>
      <c r="AL12" s="2">
        <v>242</v>
      </c>
      <c r="AM12" s="2">
        <v>267</v>
      </c>
      <c r="AN12" s="2">
        <v>157</v>
      </c>
      <c r="AO12" s="2">
        <v>2421</v>
      </c>
      <c r="AP12" s="2">
        <v>1941</v>
      </c>
      <c r="AQ12" s="28"/>
      <c r="AR12" s="20" t="s">
        <v>56</v>
      </c>
      <c r="AS12" s="28">
        <f t="shared" si="10"/>
        <v>0.8119218910585817</v>
      </c>
      <c r="AT12" s="28">
        <f t="shared" si="11"/>
        <v>0.88131313131313127</v>
      </c>
      <c r="AU12" s="28">
        <f t="shared" si="12"/>
        <v>0.81153846153846154</v>
      </c>
      <c r="AV12" s="28">
        <f t="shared" si="13"/>
        <v>0.78888888888888886</v>
      </c>
      <c r="AW12" s="28">
        <f t="shared" si="14"/>
        <v>0.79891304347826086</v>
      </c>
      <c r="AX12" s="28">
        <f t="shared" si="15"/>
        <v>0.74603174603174605</v>
      </c>
      <c r="AY12" s="28">
        <f t="shared" si="16"/>
        <v>0.7724723947550034</v>
      </c>
      <c r="AZ12" s="28"/>
      <c r="BA12" s="19" t="s">
        <v>285</v>
      </c>
      <c r="BB12" s="2">
        <v>2617</v>
      </c>
      <c r="BC12" s="2">
        <v>1950</v>
      </c>
      <c r="BD12" s="20">
        <f t="shared" si="26"/>
        <v>95.285714285714292</v>
      </c>
      <c r="BE12">
        <v>107.14285714285714</v>
      </c>
      <c r="BG12" s="19" t="s">
        <v>285</v>
      </c>
      <c r="BH12" s="2">
        <v>1946</v>
      </c>
      <c r="BI12" s="2">
        <v>1580</v>
      </c>
      <c r="BJ12" s="26">
        <f t="shared" si="27"/>
        <v>52.285714285714285</v>
      </c>
      <c r="BK12" s="54"/>
      <c r="BL12" s="26"/>
      <c r="BM12" s="19" t="s">
        <v>62</v>
      </c>
      <c r="BN12" s="2">
        <v>419</v>
      </c>
      <c r="BO12" s="2">
        <v>360</v>
      </c>
      <c r="BP12" s="2">
        <v>741</v>
      </c>
      <c r="BQ12" s="2">
        <v>608</v>
      </c>
      <c r="BR12" s="2">
        <v>791</v>
      </c>
      <c r="BS12" s="2">
        <v>602</v>
      </c>
      <c r="BT12" s="2">
        <v>627</v>
      </c>
      <c r="BU12" s="2">
        <v>386</v>
      </c>
      <c r="BV12" s="2">
        <v>2578</v>
      </c>
      <c r="BW12" s="2">
        <v>1956</v>
      </c>
      <c r="BX12" s="20" t="s">
        <v>56</v>
      </c>
      <c r="BY12" s="25">
        <f t="shared" si="4"/>
        <v>95.285714285714292</v>
      </c>
      <c r="BZ12" s="25">
        <f t="shared" si="5"/>
        <v>10.571428571428571</v>
      </c>
      <c r="CA12" s="25">
        <f t="shared" si="6"/>
        <v>30</v>
      </c>
      <c r="CB12" s="25">
        <f t="shared" si="7"/>
        <v>27.714285714285715</v>
      </c>
      <c r="CC12" s="25">
        <f t="shared" si="8"/>
        <v>27</v>
      </c>
      <c r="CE12" s="19" t="s">
        <v>52</v>
      </c>
      <c r="CF12" s="2">
        <v>425</v>
      </c>
      <c r="CG12" s="2">
        <v>408</v>
      </c>
      <c r="CH12" s="2">
        <v>647</v>
      </c>
      <c r="CI12" s="2">
        <v>507</v>
      </c>
      <c r="CJ12" s="2">
        <v>784</v>
      </c>
      <c r="CK12" s="2">
        <v>627</v>
      </c>
      <c r="CL12" s="2">
        <v>298</v>
      </c>
      <c r="CM12" s="2">
        <v>242</v>
      </c>
      <c r="CN12" s="2">
        <v>267</v>
      </c>
      <c r="CO12" s="2">
        <v>157</v>
      </c>
      <c r="CP12" s="2">
        <v>2421</v>
      </c>
      <c r="CQ12" s="2">
        <v>1941</v>
      </c>
      <c r="CS12" s="20" t="s">
        <v>56</v>
      </c>
      <c r="CT12" s="25">
        <f t="shared" si="17"/>
        <v>52.285714285714285</v>
      </c>
      <c r="CU12" s="25">
        <f t="shared" si="18"/>
        <v>6.7142857142857144</v>
      </c>
      <c r="CV12" s="25">
        <f t="shared" si="19"/>
        <v>14</v>
      </c>
      <c r="CW12" s="25">
        <f t="shared" si="20"/>
        <v>21.714285714285715</v>
      </c>
      <c r="CX12" s="25">
        <f t="shared" si="21"/>
        <v>5.2857142857142856</v>
      </c>
      <c r="CY12" s="25">
        <f t="shared" si="22"/>
        <v>4.5714285714285712</v>
      </c>
      <c r="CZ12" s="26">
        <f t="shared" si="23"/>
        <v>9.8571428571428577</v>
      </c>
    </row>
    <row r="13" spans="2:104" x14ac:dyDescent="0.25">
      <c r="B13" s="19" t="s">
        <v>286</v>
      </c>
      <c r="C13" s="2">
        <v>2585</v>
      </c>
      <c r="D13" s="2">
        <v>2004</v>
      </c>
      <c r="E13" s="28">
        <f t="shared" si="24"/>
        <v>0.7752417794970986</v>
      </c>
      <c r="F13" s="28"/>
      <c r="G13" s="19" t="s">
        <v>286</v>
      </c>
      <c r="H13" s="2">
        <v>1925</v>
      </c>
      <c r="I13" s="2">
        <v>1537</v>
      </c>
      <c r="J13" s="28">
        <f t="shared" si="25"/>
        <v>0.7984415584415584</v>
      </c>
      <c r="K13" s="28"/>
      <c r="L13" s="19" t="s">
        <v>63</v>
      </c>
      <c r="M13" s="2">
        <v>419</v>
      </c>
      <c r="N13" s="2">
        <v>337</v>
      </c>
      <c r="O13" s="2">
        <v>739</v>
      </c>
      <c r="P13" s="2">
        <v>610</v>
      </c>
      <c r="Q13" s="2">
        <v>803</v>
      </c>
      <c r="R13" s="2">
        <v>583</v>
      </c>
      <c r="S13" s="2">
        <v>610</v>
      </c>
      <c r="T13" s="2">
        <v>355</v>
      </c>
      <c r="U13" s="2">
        <v>2571</v>
      </c>
      <c r="V13" s="2">
        <v>1885</v>
      </c>
      <c r="W13" s="20" t="s">
        <v>57</v>
      </c>
      <c r="X13" s="28">
        <f t="shared" si="9"/>
        <v>0.7752417794970986</v>
      </c>
      <c r="Y13" s="28">
        <f t="shared" si="0"/>
        <v>0.84745762711864403</v>
      </c>
      <c r="Z13" s="28">
        <f t="shared" si="1"/>
        <v>0.77105263157894732</v>
      </c>
      <c r="AA13" s="28">
        <f t="shared" si="2"/>
        <v>0.81829733163913598</v>
      </c>
      <c r="AB13" s="28">
        <f t="shared" si="3"/>
        <v>0.6784</v>
      </c>
      <c r="AC13" s="28"/>
      <c r="AD13" s="19" t="s">
        <v>53</v>
      </c>
      <c r="AE13" s="2">
        <v>421</v>
      </c>
      <c r="AF13" s="2">
        <v>372</v>
      </c>
      <c r="AG13" s="2">
        <v>635</v>
      </c>
      <c r="AH13" s="2">
        <v>503</v>
      </c>
      <c r="AI13" s="2">
        <v>791</v>
      </c>
      <c r="AJ13" s="2">
        <v>595</v>
      </c>
      <c r="AK13" s="2">
        <v>239</v>
      </c>
      <c r="AL13" s="2">
        <v>204</v>
      </c>
      <c r="AM13" s="2">
        <v>241</v>
      </c>
      <c r="AN13" s="2">
        <v>89</v>
      </c>
      <c r="AO13" s="2">
        <v>2327</v>
      </c>
      <c r="AP13" s="2">
        <v>1763</v>
      </c>
      <c r="AQ13" s="28"/>
      <c r="AR13" s="20" t="s">
        <v>57</v>
      </c>
      <c r="AS13" s="28">
        <f t="shared" si="10"/>
        <v>0.7984415584415584</v>
      </c>
      <c r="AT13" s="28">
        <f t="shared" si="11"/>
        <v>0.89141414141414144</v>
      </c>
      <c r="AU13" s="28">
        <f t="shared" si="12"/>
        <v>0.80715705765407553</v>
      </c>
      <c r="AV13" s="28">
        <f t="shared" si="13"/>
        <v>0.76234979973297734</v>
      </c>
      <c r="AW13" s="28">
        <f t="shared" si="14"/>
        <v>0.91390728476821192</v>
      </c>
      <c r="AX13" s="28">
        <f t="shared" si="15"/>
        <v>0.54761904761904767</v>
      </c>
      <c r="AY13" s="28">
        <f t="shared" si="16"/>
        <v>0.7307631661936298</v>
      </c>
      <c r="AZ13" s="28"/>
      <c r="BA13" s="19" t="s">
        <v>286</v>
      </c>
      <c r="BB13" s="2">
        <v>2585</v>
      </c>
      <c r="BC13" s="2">
        <v>2004</v>
      </c>
      <c r="BD13" s="20">
        <f t="shared" si="26"/>
        <v>83</v>
      </c>
      <c r="BE13">
        <v>127.14285714285714</v>
      </c>
      <c r="BG13" s="19" t="s">
        <v>286</v>
      </c>
      <c r="BH13" s="2">
        <v>1925</v>
      </c>
      <c r="BI13" s="2">
        <v>1537</v>
      </c>
      <c r="BJ13" s="26">
        <f t="shared" si="27"/>
        <v>55.428571428571431</v>
      </c>
      <c r="BK13" s="54"/>
      <c r="BL13" s="26"/>
      <c r="BM13" s="19" t="s">
        <v>63</v>
      </c>
      <c r="BN13" s="2">
        <v>419</v>
      </c>
      <c r="BO13" s="2">
        <v>337</v>
      </c>
      <c r="BP13" s="2">
        <v>739</v>
      </c>
      <c r="BQ13" s="2">
        <v>610</v>
      </c>
      <c r="BR13" s="2">
        <v>803</v>
      </c>
      <c r="BS13" s="2">
        <v>583</v>
      </c>
      <c r="BT13" s="2">
        <v>610</v>
      </c>
      <c r="BU13" s="2">
        <v>355</v>
      </c>
      <c r="BV13" s="2">
        <v>2571</v>
      </c>
      <c r="BW13" s="2">
        <v>1885</v>
      </c>
      <c r="BX13" s="20" t="s">
        <v>57</v>
      </c>
      <c r="BY13" s="25">
        <f t="shared" si="4"/>
        <v>83</v>
      </c>
      <c r="BZ13" s="25">
        <f t="shared" si="5"/>
        <v>9</v>
      </c>
      <c r="CA13" s="25">
        <f t="shared" si="6"/>
        <v>24.857142857142858</v>
      </c>
      <c r="CB13" s="25">
        <f t="shared" si="7"/>
        <v>20.428571428571427</v>
      </c>
      <c r="CC13" s="25">
        <f t="shared" si="8"/>
        <v>28.714285714285715</v>
      </c>
      <c r="CE13" s="19" t="s">
        <v>53</v>
      </c>
      <c r="CF13" s="2">
        <v>421</v>
      </c>
      <c r="CG13" s="2">
        <v>372</v>
      </c>
      <c r="CH13" s="2">
        <v>635</v>
      </c>
      <c r="CI13" s="2">
        <v>503</v>
      </c>
      <c r="CJ13" s="2">
        <v>791</v>
      </c>
      <c r="CK13" s="2">
        <v>595</v>
      </c>
      <c r="CL13" s="2">
        <v>239</v>
      </c>
      <c r="CM13" s="2">
        <v>204</v>
      </c>
      <c r="CN13" s="2">
        <v>241</v>
      </c>
      <c r="CO13" s="2">
        <v>89</v>
      </c>
      <c r="CP13" s="2">
        <v>2327</v>
      </c>
      <c r="CQ13" s="2">
        <v>1763</v>
      </c>
      <c r="CS13" s="20" t="s">
        <v>57</v>
      </c>
      <c r="CT13" s="25">
        <f t="shared" si="17"/>
        <v>55.428571428571431</v>
      </c>
      <c r="CU13" s="25">
        <f t="shared" si="18"/>
        <v>6.1428571428571432</v>
      </c>
      <c r="CV13" s="25">
        <f t="shared" si="19"/>
        <v>13.857142857142858</v>
      </c>
      <c r="CW13" s="25">
        <f t="shared" si="20"/>
        <v>25.428571428571427</v>
      </c>
      <c r="CX13" s="25">
        <f t="shared" si="21"/>
        <v>1.8571428571428572</v>
      </c>
      <c r="CY13" s="25">
        <f t="shared" si="22"/>
        <v>8.1428571428571423</v>
      </c>
      <c r="CZ13" s="26">
        <f t="shared" si="23"/>
        <v>10</v>
      </c>
    </row>
    <row r="14" spans="2:104" x14ac:dyDescent="0.25">
      <c r="B14" s="19" t="s">
        <v>287</v>
      </c>
      <c r="C14" s="2">
        <v>2582</v>
      </c>
      <c r="D14" s="2">
        <v>1990</v>
      </c>
      <c r="E14" s="28">
        <f t="shared" si="24"/>
        <v>0.77072037180480246</v>
      </c>
      <c r="F14" s="28"/>
      <c r="G14" s="19" t="s">
        <v>287</v>
      </c>
      <c r="H14" s="2">
        <v>1990</v>
      </c>
      <c r="I14" s="2">
        <v>1604</v>
      </c>
      <c r="J14" s="28">
        <f t="shared" si="25"/>
        <v>0.80603015075376883</v>
      </c>
      <c r="K14" s="28"/>
      <c r="L14" s="19" t="s">
        <v>51</v>
      </c>
      <c r="M14" s="2">
        <v>417</v>
      </c>
      <c r="N14" s="2">
        <v>388</v>
      </c>
      <c r="O14" s="2">
        <v>776</v>
      </c>
      <c r="P14" s="2">
        <v>667</v>
      </c>
      <c r="Q14" s="2">
        <v>804</v>
      </c>
      <c r="R14" s="2">
        <v>674</v>
      </c>
      <c r="S14" s="2">
        <v>593</v>
      </c>
      <c r="T14" s="2">
        <v>409</v>
      </c>
      <c r="U14" s="2">
        <v>2590</v>
      </c>
      <c r="V14" s="2">
        <v>2138</v>
      </c>
      <c r="W14" s="20" t="s">
        <v>58</v>
      </c>
      <c r="X14" s="28">
        <f t="shared" si="9"/>
        <v>0.77072037180480246</v>
      </c>
      <c r="Y14" s="28">
        <f t="shared" si="0"/>
        <v>0.84503631961259085</v>
      </c>
      <c r="Z14" s="28">
        <f t="shared" si="1"/>
        <v>0.80764163372859021</v>
      </c>
      <c r="AA14" s="28">
        <f t="shared" si="2"/>
        <v>0.77394636015325668</v>
      </c>
      <c r="AB14" s="28">
        <f t="shared" si="3"/>
        <v>0.67304625199362045</v>
      </c>
      <c r="AC14" s="28"/>
      <c r="AD14" s="19" t="s">
        <v>54</v>
      </c>
      <c r="AE14" s="2">
        <v>421</v>
      </c>
      <c r="AF14" s="2">
        <v>336</v>
      </c>
      <c r="AG14" s="2">
        <v>644</v>
      </c>
      <c r="AH14" s="2">
        <v>474</v>
      </c>
      <c r="AI14" s="2">
        <v>792</v>
      </c>
      <c r="AJ14" s="2">
        <v>623</v>
      </c>
      <c r="AK14" s="2">
        <v>295</v>
      </c>
      <c r="AL14" s="2">
        <v>231</v>
      </c>
      <c r="AM14" s="2">
        <v>233</v>
      </c>
      <c r="AN14" s="2">
        <v>88</v>
      </c>
      <c r="AO14" s="2">
        <v>2385</v>
      </c>
      <c r="AP14" s="2">
        <v>1752</v>
      </c>
      <c r="AQ14" s="28"/>
      <c r="AR14" s="20" t="s">
        <v>58</v>
      </c>
      <c r="AS14" s="28">
        <f t="shared" si="10"/>
        <v>0.80603015075376883</v>
      </c>
      <c r="AT14" s="28">
        <f t="shared" si="11"/>
        <v>0.88585607940446653</v>
      </c>
      <c r="AU14" s="28">
        <f t="shared" si="12"/>
        <v>0.79532163742690054</v>
      </c>
      <c r="AV14" s="28">
        <f t="shared" si="13"/>
        <v>0.79656538969616908</v>
      </c>
      <c r="AW14" s="28">
        <f t="shared" si="14"/>
        <v>0.82722513089005234</v>
      </c>
      <c r="AX14" s="28">
        <f t="shared" si="15"/>
        <v>0.61904761904761907</v>
      </c>
      <c r="AY14" s="28">
        <f t="shared" si="16"/>
        <v>0.72313637496883576</v>
      </c>
      <c r="AZ14" s="28"/>
      <c r="BA14" s="19" t="s">
        <v>287</v>
      </c>
      <c r="BB14" s="2">
        <v>2582</v>
      </c>
      <c r="BC14" s="2">
        <v>1990</v>
      </c>
      <c r="BD14" s="20">
        <f t="shared" si="26"/>
        <v>84.571428571428569</v>
      </c>
      <c r="BE14">
        <v>97.714285714285708</v>
      </c>
      <c r="BG14" s="19" t="s">
        <v>287</v>
      </c>
      <c r="BH14" s="2">
        <v>1990</v>
      </c>
      <c r="BI14" s="2">
        <v>1604</v>
      </c>
      <c r="BJ14" s="26">
        <f t="shared" si="27"/>
        <v>55.142857142857146</v>
      </c>
      <c r="BK14" s="54"/>
      <c r="BL14" s="26"/>
      <c r="BM14" s="19" t="s">
        <v>51</v>
      </c>
      <c r="BN14" s="2">
        <v>417</v>
      </c>
      <c r="BO14" s="2">
        <v>388</v>
      </c>
      <c r="BP14" s="2">
        <v>776</v>
      </c>
      <c r="BQ14" s="2">
        <v>667</v>
      </c>
      <c r="BR14" s="2">
        <v>804</v>
      </c>
      <c r="BS14" s="2">
        <v>674</v>
      </c>
      <c r="BT14" s="2">
        <v>593</v>
      </c>
      <c r="BU14" s="2">
        <v>409</v>
      </c>
      <c r="BV14" s="2">
        <v>2590</v>
      </c>
      <c r="BW14" s="2">
        <v>2138</v>
      </c>
      <c r="BX14" s="20" t="s">
        <v>58</v>
      </c>
      <c r="BY14" s="25">
        <f t="shared" si="4"/>
        <v>84.571428571428569</v>
      </c>
      <c r="BZ14" s="25">
        <f t="shared" si="5"/>
        <v>9.1428571428571423</v>
      </c>
      <c r="CA14" s="25">
        <f t="shared" si="6"/>
        <v>20.857142857142858</v>
      </c>
      <c r="CB14" s="25">
        <f t="shared" si="7"/>
        <v>25.285714285714285</v>
      </c>
      <c r="CC14" s="25">
        <f t="shared" si="8"/>
        <v>29.285714285714285</v>
      </c>
      <c r="CE14" s="19" t="s">
        <v>54</v>
      </c>
      <c r="CF14" s="2">
        <v>421</v>
      </c>
      <c r="CG14" s="2">
        <v>336</v>
      </c>
      <c r="CH14" s="2">
        <v>644</v>
      </c>
      <c r="CI14" s="2">
        <v>474</v>
      </c>
      <c r="CJ14" s="2">
        <v>792</v>
      </c>
      <c r="CK14" s="2">
        <v>623</v>
      </c>
      <c r="CL14" s="2">
        <v>295</v>
      </c>
      <c r="CM14" s="2">
        <v>231</v>
      </c>
      <c r="CN14" s="2">
        <v>233</v>
      </c>
      <c r="CO14" s="2">
        <v>88</v>
      </c>
      <c r="CP14" s="2">
        <v>2385</v>
      </c>
      <c r="CQ14" s="2">
        <v>1752</v>
      </c>
      <c r="CS14" s="20" t="s">
        <v>58</v>
      </c>
      <c r="CT14" s="25">
        <f t="shared" si="17"/>
        <v>55.142857142857146</v>
      </c>
      <c r="CU14" s="25">
        <f t="shared" si="18"/>
        <v>6.5714285714285712</v>
      </c>
      <c r="CV14" s="25">
        <f t="shared" si="19"/>
        <v>15</v>
      </c>
      <c r="CW14" s="25">
        <f t="shared" si="20"/>
        <v>22</v>
      </c>
      <c r="CX14" s="25">
        <f t="shared" si="21"/>
        <v>4.7142857142857144</v>
      </c>
      <c r="CY14" s="25">
        <f t="shared" si="22"/>
        <v>6.8571428571428568</v>
      </c>
      <c r="CZ14" s="26">
        <f t="shared" si="23"/>
        <v>11.571428571428571</v>
      </c>
    </row>
    <row r="15" spans="2:104" x14ac:dyDescent="0.25">
      <c r="B15" s="19" t="s">
        <v>288</v>
      </c>
      <c r="C15" s="2">
        <v>2566</v>
      </c>
      <c r="D15" s="2">
        <v>2016</v>
      </c>
      <c r="E15" s="28">
        <f t="shared" si="24"/>
        <v>0.78565861262665626</v>
      </c>
      <c r="F15" s="28"/>
      <c r="G15" s="19" t="s">
        <v>288</v>
      </c>
      <c r="H15" s="2">
        <v>1991</v>
      </c>
      <c r="I15" s="2">
        <v>1580</v>
      </c>
      <c r="J15" s="28">
        <f t="shared" si="25"/>
        <v>0.7935710698141637</v>
      </c>
      <c r="K15" s="28"/>
      <c r="L15" s="19" t="s">
        <v>52</v>
      </c>
      <c r="M15" s="2">
        <v>416</v>
      </c>
      <c r="N15" s="2">
        <v>396</v>
      </c>
      <c r="O15" s="2">
        <v>771</v>
      </c>
      <c r="P15" s="2">
        <v>655</v>
      </c>
      <c r="Q15" s="2">
        <v>807</v>
      </c>
      <c r="R15" s="2">
        <v>663</v>
      </c>
      <c r="S15" s="2">
        <v>625</v>
      </c>
      <c r="T15" s="2">
        <v>476</v>
      </c>
      <c r="U15" s="2">
        <v>2619</v>
      </c>
      <c r="V15" s="2">
        <v>2190</v>
      </c>
      <c r="W15" s="20" t="s">
        <v>59</v>
      </c>
      <c r="X15" s="28">
        <f t="shared" si="9"/>
        <v>0.78565861262665626</v>
      </c>
      <c r="Y15" s="28">
        <f t="shared" si="0"/>
        <v>0.89346246973365617</v>
      </c>
      <c r="Z15" s="28">
        <f t="shared" si="1"/>
        <v>0.82337317397078358</v>
      </c>
      <c r="AA15" s="28">
        <f t="shared" si="2"/>
        <v>0.8079896907216495</v>
      </c>
      <c r="AB15" s="28">
        <f t="shared" si="3"/>
        <v>0.64102564102564108</v>
      </c>
      <c r="AC15" s="28"/>
      <c r="AD15" s="19" t="s">
        <v>55</v>
      </c>
      <c r="AE15" s="2">
        <v>411</v>
      </c>
      <c r="AF15" s="2">
        <v>350</v>
      </c>
      <c r="AG15" s="2">
        <v>540</v>
      </c>
      <c r="AH15" s="2">
        <v>415</v>
      </c>
      <c r="AI15" s="2">
        <v>718</v>
      </c>
      <c r="AJ15" s="2">
        <v>577</v>
      </c>
      <c r="AK15" s="2">
        <v>215</v>
      </c>
      <c r="AL15" s="2">
        <v>163</v>
      </c>
      <c r="AM15" s="2">
        <v>126</v>
      </c>
      <c r="AN15" s="2">
        <v>84</v>
      </c>
      <c r="AO15" s="2">
        <v>2010</v>
      </c>
      <c r="AP15" s="2">
        <v>1589</v>
      </c>
      <c r="AQ15" s="28"/>
      <c r="AR15" s="20" t="s">
        <v>59</v>
      </c>
      <c r="AS15" s="28">
        <f t="shared" si="10"/>
        <v>0.7935710698141637</v>
      </c>
      <c r="AT15" s="28">
        <f t="shared" si="11"/>
        <v>0.86111111111111116</v>
      </c>
      <c r="AU15" s="28">
        <f t="shared" si="12"/>
        <v>0.78937007874015752</v>
      </c>
      <c r="AV15" s="28">
        <f t="shared" si="13"/>
        <v>0.77865612648221338</v>
      </c>
      <c r="AW15" s="28">
        <f t="shared" si="14"/>
        <v>0.7722772277227723</v>
      </c>
      <c r="AX15" s="28">
        <f t="shared" si="15"/>
        <v>0.72222222222222221</v>
      </c>
      <c r="AY15" s="28">
        <f t="shared" si="16"/>
        <v>0.7472497249724972</v>
      </c>
      <c r="AZ15" s="28"/>
      <c r="BA15" s="19" t="s">
        <v>288</v>
      </c>
      <c r="BB15" s="2">
        <v>2566</v>
      </c>
      <c r="BC15" s="2">
        <v>2016</v>
      </c>
      <c r="BD15" s="20">
        <f t="shared" si="26"/>
        <v>78.571428571428569</v>
      </c>
      <c r="BE15">
        <v>114.28571428571429</v>
      </c>
      <c r="BG15" s="19" t="s">
        <v>288</v>
      </c>
      <c r="BH15" s="2">
        <v>1991</v>
      </c>
      <c r="BI15" s="2">
        <v>1580</v>
      </c>
      <c r="BJ15" s="26">
        <f t="shared" si="27"/>
        <v>58.714285714285715</v>
      </c>
      <c r="BK15" s="54"/>
      <c r="BL15" s="26"/>
      <c r="BM15" s="19" t="s">
        <v>52</v>
      </c>
      <c r="BN15" s="2">
        <v>416</v>
      </c>
      <c r="BO15" s="2">
        <v>396</v>
      </c>
      <c r="BP15" s="2">
        <v>771</v>
      </c>
      <c r="BQ15" s="2">
        <v>655</v>
      </c>
      <c r="BR15" s="2">
        <v>807</v>
      </c>
      <c r="BS15" s="2">
        <v>663</v>
      </c>
      <c r="BT15" s="2">
        <v>625</v>
      </c>
      <c r="BU15" s="2">
        <v>476</v>
      </c>
      <c r="BV15" s="2">
        <v>2619</v>
      </c>
      <c r="BW15" s="2">
        <v>2190</v>
      </c>
      <c r="BX15" s="20" t="s">
        <v>59</v>
      </c>
      <c r="BY15" s="25">
        <f t="shared" si="4"/>
        <v>78.571428571428569</v>
      </c>
      <c r="BZ15" s="25">
        <f t="shared" si="5"/>
        <v>6.2857142857142856</v>
      </c>
      <c r="CA15" s="25">
        <f t="shared" si="6"/>
        <v>19</v>
      </c>
      <c r="CB15" s="25">
        <f t="shared" si="7"/>
        <v>21.285714285714285</v>
      </c>
      <c r="CC15" s="25">
        <f t="shared" si="8"/>
        <v>32</v>
      </c>
      <c r="CE15" s="19" t="s">
        <v>55</v>
      </c>
      <c r="CF15" s="2">
        <v>411</v>
      </c>
      <c r="CG15" s="2">
        <v>350</v>
      </c>
      <c r="CH15" s="2">
        <v>540</v>
      </c>
      <c r="CI15" s="2">
        <v>415</v>
      </c>
      <c r="CJ15" s="2">
        <v>718</v>
      </c>
      <c r="CK15" s="2">
        <v>577</v>
      </c>
      <c r="CL15" s="2">
        <v>215</v>
      </c>
      <c r="CM15" s="2">
        <v>163</v>
      </c>
      <c r="CN15" s="2">
        <v>126</v>
      </c>
      <c r="CO15" s="2">
        <v>84</v>
      </c>
      <c r="CP15" s="2">
        <v>2010</v>
      </c>
      <c r="CQ15" s="2">
        <v>1589</v>
      </c>
      <c r="CS15" s="20" t="s">
        <v>59</v>
      </c>
      <c r="CT15" s="25">
        <f t="shared" si="17"/>
        <v>58.714285714285715</v>
      </c>
      <c r="CU15" s="25">
        <f t="shared" si="18"/>
        <v>7.8571428571428568</v>
      </c>
      <c r="CV15" s="25">
        <f t="shared" si="19"/>
        <v>15.285714285714286</v>
      </c>
      <c r="CW15" s="25">
        <f t="shared" si="20"/>
        <v>24</v>
      </c>
      <c r="CX15" s="25">
        <f t="shared" si="21"/>
        <v>6.5714285714285712</v>
      </c>
      <c r="CY15" s="25">
        <f t="shared" si="22"/>
        <v>5</v>
      </c>
      <c r="CZ15" s="26">
        <f t="shared" si="23"/>
        <v>11.571428571428571</v>
      </c>
    </row>
    <row r="16" spans="2:104" x14ac:dyDescent="0.25">
      <c r="B16" s="19" t="s">
        <v>289</v>
      </c>
      <c r="C16" s="2">
        <v>2561</v>
      </c>
      <c r="D16" s="2">
        <v>1956</v>
      </c>
      <c r="E16" s="28">
        <f t="shared" si="24"/>
        <v>0.76376415462709879</v>
      </c>
      <c r="F16" s="28"/>
      <c r="G16" s="19" t="s">
        <v>289</v>
      </c>
      <c r="H16" s="2">
        <v>2000</v>
      </c>
      <c r="I16" s="2">
        <v>1586</v>
      </c>
      <c r="J16" s="28">
        <f t="shared" si="25"/>
        <v>0.79300000000000004</v>
      </c>
      <c r="K16" s="28"/>
      <c r="L16" s="19" t="s">
        <v>53</v>
      </c>
      <c r="M16" s="2">
        <v>414</v>
      </c>
      <c r="N16" s="2">
        <v>377</v>
      </c>
      <c r="O16" s="2">
        <v>790</v>
      </c>
      <c r="P16" s="2">
        <v>635</v>
      </c>
      <c r="Q16" s="2">
        <v>804</v>
      </c>
      <c r="R16" s="2">
        <v>637</v>
      </c>
      <c r="S16" s="2">
        <v>620</v>
      </c>
      <c r="T16" s="2">
        <v>449</v>
      </c>
      <c r="U16" s="2">
        <v>2628</v>
      </c>
      <c r="V16" s="2">
        <v>2098</v>
      </c>
      <c r="W16" s="20" t="s">
        <v>60</v>
      </c>
      <c r="X16" s="28">
        <f t="shared" si="9"/>
        <v>0.76376415462709879</v>
      </c>
      <c r="Y16" s="28">
        <f t="shared" si="0"/>
        <v>0.85230024213075062</v>
      </c>
      <c r="Z16" s="28">
        <f t="shared" si="1"/>
        <v>0.78167115902964956</v>
      </c>
      <c r="AA16" s="28">
        <f t="shared" si="2"/>
        <v>0.79513444302176695</v>
      </c>
      <c r="AB16" s="28">
        <f t="shared" si="3"/>
        <v>0.64480000000000004</v>
      </c>
      <c r="AC16" s="28"/>
      <c r="AD16" s="19" t="s">
        <v>56</v>
      </c>
      <c r="AE16" s="2">
        <v>396</v>
      </c>
      <c r="AF16" s="2">
        <v>349</v>
      </c>
      <c r="AG16" s="2">
        <v>520</v>
      </c>
      <c r="AH16" s="2">
        <v>422</v>
      </c>
      <c r="AI16" s="2">
        <v>720</v>
      </c>
      <c r="AJ16" s="2">
        <v>568</v>
      </c>
      <c r="AK16" s="2">
        <v>184</v>
      </c>
      <c r="AL16" s="2">
        <v>147</v>
      </c>
      <c r="AM16" s="2">
        <v>126</v>
      </c>
      <c r="AN16" s="2">
        <v>94</v>
      </c>
      <c r="AO16" s="2">
        <v>1946</v>
      </c>
      <c r="AP16" s="2">
        <v>1580</v>
      </c>
      <c r="AQ16" s="28"/>
      <c r="AR16" s="20" t="s">
        <v>60</v>
      </c>
      <c r="AS16" s="28">
        <f t="shared" si="10"/>
        <v>0.79300000000000004</v>
      </c>
      <c r="AT16" s="28">
        <f t="shared" si="11"/>
        <v>0.86104218362282881</v>
      </c>
      <c r="AU16" s="28">
        <f t="shared" si="12"/>
        <v>0.76171875</v>
      </c>
      <c r="AV16" s="28">
        <f t="shared" si="13"/>
        <v>0.79337748344370862</v>
      </c>
      <c r="AW16" s="28">
        <f t="shared" si="14"/>
        <v>0.75490196078431371</v>
      </c>
      <c r="AX16" s="28">
        <f t="shared" si="15"/>
        <v>0.76190476190476186</v>
      </c>
      <c r="AY16" s="28">
        <f t="shared" si="16"/>
        <v>0.75840336134453779</v>
      </c>
      <c r="AZ16" s="28"/>
      <c r="BA16" s="19" t="s">
        <v>289</v>
      </c>
      <c r="BB16" s="2">
        <v>2561</v>
      </c>
      <c r="BC16" s="2">
        <v>1956</v>
      </c>
      <c r="BD16" s="20">
        <f t="shared" si="26"/>
        <v>86.428571428571431</v>
      </c>
      <c r="BE16">
        <v>121.57142857142857</v>
      </c>
      <c r="BG16" s="19" t="s">
        <v>289</v>
      </c>
      <c r="BH16" s="2">
        <v>2000</v>
      </c>
      <c r="BI16" s="2">
        <v>1586</v>
      </c>
      <c r="BJ16" s="26">
        <f t="shared" si="27"/>
        <v>59.142857142857146</v>
      </c>
      <c r="BK16" s="54"/>
      <c r="BL16" s="26"/>
      <c r="BM16" s="19" t="s">
        <v>53</v>
      </c>
      <c r="BN16" s="2">
        <v>414</v>
      </c>
      <c r="BO16" s="2">
        <v>377</v>
      </c>
      <c r="BP16" s="2">
        <v>790</v>
      </c>
      <c r="BQ16" s="2">
        <v>635</v>
      </c>
      <c r="BR16" s="2">
        <v>804</v>
      </c>
      <c r="BS16" s="2">
        <v>637</v>
      </c>
      <c r="BT16" s="2">
        <v>620</v>
      </c>
      <c r="BU16" s="2">
        <v>449</v>
      </c>
      <c r="BV16" s="2">
        <v>2628</v>
      </c>
      <c r="BW16" s="2">
        <v>2098</v>
      </c>
      <c r="BX16" s="20" t="s">
        <v>60</v>
      </c>
      <c r="BY16" s="25">
        <f t="shared" si="4"/>
        <v>86.428571428571431</v>
      </c>
      <c r="BZ16" s="25">
        <f t="shared" si="5"/>
        <v>8.7142857142857135</v>
      </c>
      <c r="CA16" s="25">
        <f t="shared" si="6"/>
        <v>23.142857142857142</v>
      </c>
      <c r="CB16" s="25">
        <f t="shared" si="7"/>
        <v>22.857142857142858</v>
      </c>
      <c r="CC16" s="25">
        <f t="shared" si="8"/>
        <v>31.714285714285715</v>
      </c>
      <c r="CE16" s="19" t="s">
        <v>56</v>
      </c>
      <c r="CF16" s="2">
        <v>396</v>
      </c>
      <c r="CG16" s="2">
        <v>349</v>
      </c>
      <c r="CH16" s="2">
        <v>520</v>
      </c>
      <c r="CI16" s="2">
        <v>422</v>
      </c>
      <c r="CJ16" s="2">
        <v>720</v>
      </c>
      <c r="CK16" s="2">
        <v>568</v>
      </c>
      <c r="CL16" s="2">
        <v>184</v>
      </c>
      <c r="CM16" s="2">
        <v>147</v>
      </c>
      <c r="CN16" s="2">
        <v>126</v>
      </c>
      <c r="CO16" s="2">
        <v>94</v>
      </c>
      <c r="CP16" s="2">
        <v>1946</v>
      </c>
      <c r="CQ16" s="2">
        <v>1580</v>
      </c>
      <c r="CS16" s="20" t="s">
        <v>60</v>
      </c>
      <c r="CT16" s="25">
        <f t="shared" si="17"/>
        <v>59.142857142857146</v>
      </c>
      <c r="CU16" s="25">
        <f t="shared" si="18"/>
        <v>8</v>
      </c>
      <c r="CV16" s="25">
        <f t="shared" si="19"/>
        <v>17.428571428571427</v>
      </c>
      <c r="CW16" s="25">
        <f t="shared" si="20"/>
        <v>22.285714285714285</v>
      </c>
      <c r="CX16" s="25">
        <f t="shared" si="21"/>
        <v>7.1428571428571432</v>
      </c>
      <c r="CY16" s="25">
        <f t="shared" si="22"/>
        <v>4.2857142857142856</v>
      </c>
      <c r="CZ16" s="26">
        <f t="shared" si="23"/>
        <v>11.428571428571429</v>
      </c>
    </row>
    <row r="17" spans="2:104" x14ac:dyDescent="0.25">
      <c r="B17" s="19" t="s">
        <v>290</v>
      </c>
      <c r="C17" s="2">
        <v>2544</v>
      </c>
      <c r="D17" s="2">
        <v>1980</v>
      </c>
      <c r="E17" s="28">
        <f t="shared" si="24"/>
        <v>0.77830188679245282</v>
      </c>
      <c r="F17" s="28"/>
      <c r="G17"/>
      <c r="H17"/>
      <c r="I17"/>
      <c r="J17" s="28" t="e">
        <f t="shared" si="25"/>
        <v>#DIV/0!</v>
      </c>
      <c r="K17" s="28"/>
      <c r="L17" s="19" t="s">
        <v>54</v>
      </c>
      <c r="M17" s="2">
        <v>413</v>
      </c>
      <c r="N17" s="2">
        <v>319</v>
      </c>
      <c r="O17" s="2">
        <v>808</v>
      </c>
      <c r="P17" s="2">
        <v>658</v>
      </c>
      <c r="Q17" s="2">
        <v>809</v>
      </c>
      <c r="R17" s="2">
        <v>624</v>
      </c>
      <c r="S17" s="2">
        <v>634</v>
      </c>
      <c r="T17" s="2">
        <v>471</v>
      </c>
      <c r="U17" s="2">
        <v>2664</v>
      </c>
      <c r="V17" s="2">
        <v>2072</v>
      </c>
      <c r="W17" s="20" t="s">
        <v>61</v>
      </c>
      <c r="X17" s="28">
        <f t="shared" si="9"/>
        <v>0.77830188679245282</v>
      </c>
      <c r="Y17" s="28">
        <f t="shared" si="0"/>
        <v>0.8719806763285024</v>
      </c>
      <c r="Z17" s="28">
        <f t="shared" si="1"/>
        <v>0.8246575342465754</v>
      </c>
      <c r="AA17" s="28">
        <f t="shared" si="2"/>
        <v>0.80154639175257736</v>
      </c>
      <c r="AB17" s="28">
        <f t="shared" si="3"/>
        <v>0.63301282051282048</v>
      </c>
      <c r="AC17" s="28"/>
      <c r="AD17" s="19" t="s">
        <v>57</v>
      </c>
      <c r="AE17" s="2">
        <v>396</v>
      </c>
      <c r="AF17" s="2">
        <v>353</v>
      </c>
      <c r="AG17" s="2">
        <v>503</v>
      </c>
      <c r="AH17" s="2">
        <v>406</v>
      </c>
      <c r="AI17" s="2">
        <v>749</v>
      </c>
      <c r="AJ17" s="2">
        <v>571</v>
      </c>
      <c r="AK17" s="2">
        <v>151</v>
      </c>
      <c r="AL17" s="2">
        <v>138</v>
      </c>
      <c r="AM17" s="2">
        <v>126</v>
      </c>
      <c r="AN17" s="2">
        <v>69</v>
      </c>
      <c r="AO17" s="2">
        <v>1925</v>
      </c>
      <c r="AP17" s="2">
        <v>1537</v>
      </c>
      <c r="AQ17" s="28"/>
      <c r="AR17" s="20" t="s">
        <v>61</v>
      </c>
      <c r="AS17" s="28" t="e">
        <f t="shared" si="10"/>
        <v>#N/A</v>
      </c>
      <c r="AT17" s="28" t="e">
        <f t="shared" si="11"/>
        <v>#N/A</v>
      </c>
      <c r="AU17" s="28" t="e">
        <f t="shared" si="12"/>
        <v>#N/A</v>
      </c>
      <c r="AV17" s="28" t="e">
        <f t="shared" si="13"/>
        <v>#N/A</v>
      </c>
      <c r="AW17" s="28" t="e">
        <f t="shared" si="14"/>
        <v>#N/A</v>
      </c>
      <c r="AX17" s="28" t="e">
        <f t="shared" si="15"/>
        <v>#N/A</v>
      </c>
      <c r="AY17" s="28" t="e">
        <f t="shared" si="16"/>
        <v>#N/A</v>
      </c>
      <c r="AZ17" s="28"/>
      <c r="BA17" s="19" t="s">
        <v>290</v>
      </c>
      <c r="BB17" s="2">
        <v>2544</v>
      </c>
      <c r="BC17" s="2">
        <v>1980</v>
      </c>
      <c r="BD17" s="20">
        <f t="shared" si="26"/>
        <v>80.571428571428569</v>
      </c>
      <c r="BE17">
        <v>109.85714285714286</v>
      </c>
      <c r="BJ17" s="26">
        <f t="shared" si="27"/>
        <v>0</v>
      </c>
      <c r="BK17" s="54"/>
      <c r="BL17" s="26"/>
      <c r="BM17" s="19" t="s">
        <v>54</v>
      </c>
      <c r="BN17" s="2">
        <v>413</v>
      </c>
      <c r="BO17" s="2">
        <v>319</v>
      </c>
      <c r="BP17" s="2">
        <v>808</v>
      </c>
      <c r="BQ17" s="2">
        <v>658</v>
      </c>
      <c r="BR17" s="2">
        <v>809</v>
      </c>
      <c r="BS17" s="2">
        <v>624</v>
      </c>
      <c r="BT17" s="2">
        <v>634</v>
      </c>
      <c r="BU17" s="2">
        <v>471</v>
      </c>
      <c r="BV17" s="2">
        <v>2664</v>
      </c>
      <c r="BW17" s="2">
        <v>2072</v>
      </c>
      <c r="BX17" s="20" t="s">
        <v>61</v>
      </c>
      <c r="BY17" s="25">
        <f t="shared" si="4"/>
        <v>80.571428571428569</v>
      </c>
      <c r="BZ17" s="25">
        <f t="shared" si="5"/>
        <v>7.5714285714285712</v>
      </c>
      <c r="CA17" s="25">
        <f t="shared" si="6"/>
        <v>18.285714285714285</v>
      </c>
      <c r="CB17" s="25">
        <f t="shared" si="7"/>
        <v>22</v>
      </c>
      <c r="CC17" s="25">
        <f t="shared" si="8"/>
        <v>32.714285714285715</v>
      </c>
      <c r="CE17" s="19" t="s">
        <v>57</v>
      </c>
      <c r="CF17" s="2">
        <v>396</v>
      </c>
      <c r="CG17" s="2">
        <v>353</v>
      </c>
      <c r="CH17" s="2">
        <v>503</v>
      </c>
      <c r="CI17" s="2">
        <v>406</v>
      </c>
      <c r="CJ17" s="2">
        <v>749</v>
      </c>
      <c r="CK17" s="2">
        <v>571</v>
      </c>
      <c r="CL17" s="2">
        <v>151</v>
      </c>
      <c r="CM17" s="2">
        <v>138</v>
      </c>
      <c r="CN17" s="2">
        <v>126</v>
      </c>
      <c r="CO17" s="2">
        <v>69</v>
      </c>
      <c r="CP17" s="2">
        <v>1925</v>
      </c>
      <c r="CQ17" s="2">
        <v>1537</v>
      </c>
      <c r="CS17" s="20" t="s">
        <v>61</v>
      </c>
      <c r="CT17" s="25" t="e">
        <f t="shared" si="17"/>
        <v>#N/A</v>
      </c>
      <c r="CU17" s="25" t="e">
        <f t="shared" si="18"/>
        <v>#N/A</v>
      </c>
      <c r="CV17" s="25" t="e">
        <f t="shared" si="19"/>
        <v>#N/A</v>
      </c>
      <c r="CW17" s="25" t="e">
        <f t="shared" si="20"/>
        <v>#N/A</v>
      </c>
      <c r="CX17" s="25" t="e">
        <f t="shared" si="21"/>
        <v>#N/A</v>
      </c>
      <c r="CY17" s="25" t="e">
        <f t="shared" si="22"/>
        <v>#N/A</v>
      </c>
      <c r="CZ17" s="26" t="e">
        <f t="shared" si="23"/>
        <v>#N/A</v>
      </c>
    </row>
    <row r="18" spans="2:104" x14ac:dyDescent="0.25">
      <c r="B18" s="19" t="s">
        <v>291</v>
      </c>
      <c r="C18" s="2">
        <v>2578</v>
      </c>
      <c r="D18" s="2">
        <v>1956</v>
      </c>
      <c r="E18" s="28">
        <f t="shared" si="24"/>
        <v>0.75872769588828548</v>
      </c>
      <c r="F18" s="28"/>
      <c r="G18"/>
      <c r="H18"/>
      <c r="I18"/>
      <c r="J18" s="28" t="e">
        <f t="shared" si="25"/>
        <v>#DIV/0!</v>
      </c>
      <c r="K18" s="28"/>
      <c r="L18" s="19" t="s">
        <v>55</v>
      </c>
      <c r="M18" s="2">
        <v>413</v>
      </c>
      <c r="N18" s="2">
        <v>333</v>
      </c>
      <c r="O18" s="2">
        <v>786</v>
      </c>
      <c r="P18" s="2">
        <v>620</v>
      </c>
      <c r="Q18" s="2">
        <v>804</v>
      </c>
      <c r="R18" s="2">
        <v>637</v>
      </c>
      <c r="S18" s="2">
        <v>632</v>
      </c>
      <c r="T18" s="2">
        <v>449</v>
      </c>
      <c r="U18" s="2">
        <v>2635</v>
      </c>
      <c r="V18" s="2">
        <v>2039</v>
      </c>
      <c r="W18" s="20" t="s">
        <v>62</v>
      </c>
      <c r="X18" s="28">
        <f t="shared" si="9"/>
        <v>0.75872769588828548</v>
      </c>
      <c r="Y18" s="28">
        <f t="shared" si="0"/>
        <v>0.85918854415274459</v>
      </c>
      <c r="Z18" s="28">
        <f t="shared" si="1"/>
        <v>0.82051282051282048</v>
      </c>
      <c r="AA18" s="28">
        <f t="shared" si="2"/>
        <v>0.76106194690265483</v>
      </c>
      <c r="AB18" s="28">
        <f t="shared" si="3"/>
        <v>0.61562998405103664</v>
      </c>
      <c r="AC18" s="28"/>
      <c r="AD18" s="19" t="s">
        <v>58</v>
      </c>
      <c r="AE18" s="2">
        <v>403</v>
      </c>
      <c r="AF18" s="2">
        <v>357</v>
      </c>
      <c r="AG18" s="2">
        <v>513</v>
      </c>
      <c r="AH18" s="2">
        <v>408</v>
      </c>
      <c r="AI18" s="2">
        <v>757</v>
      </c>
      <c r="AJ18" s="2">
        <v>603</v>
      </c>
      <c r="AK18" s="2">
        <v>191</v>
      </c>
      <c r="AL18" s="2">
        <v>158</v>
      </c>
      <c r="AM18" s="2">
        <v>126</v>
      </c>
      <c r="AN18" s="2">
        <v>78</v>
      </c>
      <c r="AO18" s="2">
        <v>1990</v>
      </c>
      <c r="AP18" s="2">
        <v>1604</v>
      </c>
      <c r="AQ18" s="28"/>
      <c r="AR18" s="20" t="s">
        <v>62</v>
      </c>
      <c r="AS18" s="28" t="e">
        <f t="shared" si="10"/>
        <v>#N/A</v>
      </c>
      <c r="AT18" s="28" t="e">
        <f t="shared" si="11"/>
        <v>#N/A</v>
      </c>
      <c r="AU18" s="28" t="e">
        <f t="shared" si="12"/>
        <v>#N/A</v>
      </c>
      <c r="AV18" s="28" t="e">
        <f t="shared" si="13"/>
        <v>#N/A</v>
      </c>
      <c r="AW18" s="28" t="e">
        <f t="shared" si="14"/>
        <v>#N/A</v>
      </c>
      <c r="AX18" s="28" t="e">
        <f t="shared" si="15"/>
        <v>#N/A</v>
      </c>
      <c r="AY18" s="28" t="e">
        <f t="shared" si="16"/>
        <v>#N/A</v>
      </c>
      <c r="AZ18" s="28"/>
      <c r="BA18" s="19" t="s">
        <v>291</v>
      </c>
      <c r="BB18" s="2">
        <v>2578</v>
      </c>
      <c r="BC18" s="2">
        <v>1956</v>
      </c>
      <c r="BD18" s="20">
        <f t="shared" si="26"/>
        <v>88.857142857142861</v>
      </c>
      <c r="BE18">
        <v>107.85714285714286</v>
      </c>
      <c r="BJ18" s="26">
        <f t="shared" si="27"/>
        <v>0</v>
      </c>
      <c r="BK18" s="54"/>
      <c r="BL18" s="26"/>
      <c r="BM18" s="19" t="s">
        <v>55</v>
      </c>
      <c r="BN18" s="2">
        <v>413</v>
      </c>
      <c r="BO18" s="2">
        <v>333</v>
      </c>
      <c r="BP18" s="2">
        <v>786</v>
      </c>
      <c r="BQ18" s="2">
        <v>620</v>
      </c>
      <c r="BR18" s="2">
        <v>804</v>
      </c>
      <c r="BS18" s="2">
        <v>637</v>
      </c>
      <c r="BT18" s="2">
        <v>632</v>
      </c>
      <c r="BU18" s="2">
        <v>449</v>
      </c>
      <c r="BV18" s="2">
        <v>2635</v>
      </c>
      <c r="BW18" s="2">
        <v>2039</v>
      </c>
      <c r="BX18" s="20" t="s">
        <v>62</v>
      </c>
      <c r="BY18" s="25">
        <f t="shared" si="4"/>
        <v>88.857142857142861</v>
      </c>
      <c r="BZ18" s="25">
        <f t="shared" si="5"/>
        <v>8.4285714285714288</v>
      </c>
      <c r="CA18" s="25">
        <f t="shared" si="6"/>
        <v>19</v>
      </c>
      <c r="CB18" s="25">
        <f t="shared" si="7"/>
        <v>27</v>
      </c>
      <c r="CC18" s="25">
        <f t="shared" si="8"/>
        <v>34.428571428571431</v>
      </c>
      <c r="CE18" s="19" t="s">
        <v>58</v>
      </c>
      <c r="CF18" s="2">
        <v>403</v>
      </c>
      <c r="CG18" s="2">
        <v>357</v>
      </c>
      <c r="CH18" s="2">
        <v>513</v>
      </c>
      <c r="CI18" s="2">
        <v>408</v>
      </c>
      <c r="CJ18" s="2">
        <v>757</v>
      </c>
      <c r="CK18" s="2">
        <v>603</v>
      </c>
      <c r="CL18" s="2">
        <v>191</v>
      </c>
      <c r="CM18" s="2">
        <v>158</v>
      </c>
      <c r="CN18" s="2">
        <v>126</v>
      </c>
      <c r="CO18" s="2">
        <v>78</v>
      </c>
      <c r="CP18" s="2">
        <v>1990</v>
      </c>
      <c r="CQ18" s="2">
        <v>1604</v>
      </c>
      <c r="CS18" s="20" t="s">
        <v>62</v>
      </c>
      <c r="CT18" s="25" t="e">
        <f t="shared" si="17"/>
        <v>#N/A</v>
      </c>
      <c r="CU18" s="25" t="e">
        <f t="shared" si="18"/>
        <v>#N/A</v>
      </c>
      <c r="CV18" s="25" t="e">
        <f t="shared" si="19"/>
        <v>#N/A</v>
      </c>
      <c r="CW18" s="25" t="e">
        <f t="shared" si="20"/>
        <v>#N/A</v>
      </c>
      <c r="CX18" s="25" t="e">
        <f t="shared" si="21"/>
        <v>#N/A</v>
      </c>
      <c r="CY18" s="25" t="e">
        <f t="shared" si="22"/>
        <v>#N/A</v>
      </c>
      <c r="CZ18" s="26" t="e">
        <f t="shared" si="23"/>
        <v>#N/A</v>
      </c>
    </row>
    <row r="19" spans="2:104" x14ac:dyDescent="0.25">
      <c r="B19" s="19" t="s">
        <v>292</v>
      </c>
      <c r="C19" s="2">
        <v>2571</v>
      </c>
      <c r="D19" s="2">
        <v>1885</v>
      </c>
      <c r="E19" s="28">
        <f t="shared" si="24"/>
        <v>0.73317775184753009</v>
      </c>
      <c r="F19" s="28"/>
      <c r="G19"/>
      <c r="H19"/>
      <c r="I19"/>
      <c r="J19" s="28" t="e">
        <f t="shared" si="25"/>
        <v>#DIV/0!</v>
      </c>
      <c r="K19" s="28"/>
      <c r="L19" s="19" t="s">
        <v>56</v>
      </c>
      <c r="M19" s="2">
        <v>413</v>
      </c>
      <c r="N19" s="2">
        <v>339</v>
      </c>
      <c r="O19" s="2">
        <v>769</v>
      </c>
      <c r="P19" s="2">
        <v>559</v>
      </c>
      <c r="Q19" s="2">
        <v>809</v>
      </c>
      <c r="R19" s="2">
        <v>615</v>
      </c>
      <c r="S19" s="2">
        <v>626</v>
      </c>
      <c r="T19" s="2">
        <v>437</v>
      </c>
      <c r="U19" s="2">
        <v>2617</v>
      </c>
      <c r="V19" s="2">
        <v>1950</v>
      </c>
      <c r="W19" s="20" t="s">
        <v>63</v>
      </c>
      <c r="X19" s="28">
        <f t="shared" si="9"/>
        <v>0.73317775184753009</v>
      </c>
      <c r="Y19" s="28">
        <f t="shared" si="0"/>
        <v>0.80429594272076377</v>
      </c>
      <c r="Z19" s="28">
        <f t="shared" si="1"/>
        <v>0.82543978349120428</v>
      </c>
      <c r="AA19" s="28">
        <f t="shared" si="2"/>
        <v>0.72602739726027399</v>
      </c>
      <c r="AB19" s="28">
        <f t="shared" si="3"/>
        <v>0.58196721311475408</v>
      </c>
      <c r="AC19" s="28"/>
      <c r="AD19" s="19" t="s">
        <v>45</v>
      </c>
      <c r="AE19" s="2">
        <v>4526</v>
      </c>
      <c r="AF19" s="2">
        <v>4027</v>
      </c>
      <c r="AG19" s="2">
        <v>6368</v>
      </c>
      <c r="AH19" s="2">
        <v>5043</v>
      </c>
      <c r="AI19" s="2">
        <v>8580</v>
      </c>
      <c r="AJ19" s="2">
        <v>6818</v>
      </c>
      <c r="AK19" s="2">
        <v>2618</v>
      </c>
      <c r="AL19" s="2">
        <v>2104</v>
      </c>
      <c r="AM19" s="2">
        <v>2271</v>
      </c>
      <c r="AN19" s="2">
        <v>1359</v>
      </c>
      <c r="AO19" s="2">
        <v>24363</v>
      </c>
      <c r="AP19" s="2">
        <v>19351</v>
      </c>
      <c r="AQ19" s="28"/>
      <c r="AR19" s="20" t="s">
        <v>63</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292</v>
      </c>
      <c r="BB19" s="2">
        <v>2571</v>
      </c>
      <c r="BC19" s="2">
        <v>1885</v>
      </c>
      <c r="BD19" s="20">
        <f t="shared" si="26"/>
        <v>98</v>
      </c>
      <c r="BE19">
        <v>116.85714285714286</v>
      </c>
      <c r="BJ19" s="26">
        <f t="shared" si="27"/>
        <v>0</v>
      </c>
      <c r="BK19" s="54"/>
      <c r="BL19" s="26"/>
      <c r="BM19" s="19" t="s">
        <v>56</v>
      </c>
      <c r="BN19" s="2">
        <v>413</v>
      </c>
      <c r="BO19" s="2">
        <v>339</v>
      </c>
      <c r="BP19" s="2">
        <v>769</v>
      </c>
      <c r="BQ19" s="2">
        <v>559</v>
      </c>
      <c r="BR19" s="2">
        <v>809</v>
      </c>
      <c r="BS19" s="2">
        <v>615</v>
      </c>
      <c r="BT19" s="2">
        <v>626</v>
      </c>
      <c r="BU19" s="2">
        <v>437</v>
      </c>
      <c r="BV19" s="2">
        <v>2617</v>
      </c>
      <c r="BW19" s="2">
        <v>1950</v>
      </c>
      <c r="BX19" s="20" t="s">
        <v>63</v>
      </c>
      <c r="BY19" s="25">
        <f t="shared" si="4"/>
        <v>98</v>
      </c>
      <c r="BZ19" s="25">
        <f t="shared" si="5"/>
        <v>11.714285714285714</v>
      </c>
      <c r="CA19" s="25">
        <f t="shared" si="6"/>
        <v>18.428571428571427</v>
      </c>
      <c r="CB19" s="25">
        <f t="shared" si="7"/>
        <v>31.428571428571427</v>
      </c>
      <c r="CC19" s="25">
        <f t="shared" si="8"/>
        <v>36.428571428571431</v>
      </c>
      <c r="CE19" s="19" t="s">
        <v>45</v>
      </c>
      <c r="CF19" s="2">
        <v>4526</v>
      </c>
      <c r="CG19" s="2">
        <v>4027</v>
      </c>
      <c r="CH19" s="2">
        <v>6368</v>
      </c>
      <c r="CI19" s="2">
        <v>5043</v>
      </c>
      <c r="CJ19" s="2">
        <v>8580</v>
      </c>
      <c r="CK19" s="2">
        <v>6818</v>
      </c>
      <c r="CL19" s="2">
        <v>2618</v>
      </c>
      <c r="CM19" s="2">
        <v>2104</v>
      </c>
      <c r="CN19" s="2">
        <v>2271</v>
      </c>
      <c r="CO19" s="2">
        <v>1359</v>
      </c>
      <c r="CP19" s="2">
        <v>24363</v>
      </c>
      <c r="CQ19" s="2">
        <v>19351</v>
      </c>
      <c r="CS19" s="20" t="s">
        <v>63</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57</v>
      </c>
      <c r="M20" s="2">
        <v>413</v>
      </c>
      <c r="N20" s="2">
        <v>350</v>
      </c>
      <c r="O20" s="2">
        <v>760</v>
      </c>
      <c r="P20" s="2">
        <v>586</v>
      </c>
      <c r="Q20" s="2">
        <v>787</v>
      </c>
      <c r="R20" s="2">
        <v>644</v>
      </c>
      <c r="S20" s="2">
        <v>625</v>
      </c>
      <c r="T20" s="2">
        <v>424</v>
      </c>
      <c r="U20" s="2">
        <v>2585</v>
      </c>
      <c r="V20" s="2">
        <v>2004</v>
      </c>
      <c r="BD20" s="20">
        <f>(BB20-BC20)/7</f>
        <v>0</v>
      </c>
      <c r="BE20">
        <v>100.14285714285714</v>
      </c>
      <c r="BJ20" s="26">
        <f>(BH20-I20)/7</f>
        <v>0</v>
      </c>
      <c r="BK20" s="54"/>
      <c r="BL20" s="26"/>
      <c r="BM20" s="19" t="s">
        <v>57</v>
      </c>
      <c r="BN20" s="2">
        <v>413</v>
      </c>
      <c r="BO20" s="2">
        <v>350</v>
      </c>
      <c r="BP20" s="2">
        <v>760</v>
      </c>
      <c r="BQ20" s="2">
        <v>586</v>
      </c>
      <c r="BR20" s="2">
        <v>787</v>
      </c>
      <c r="BS20" s="2">
        <v>644</v>
      </c>
      <c r="BT20" s="2">
        <v>625</v>
      </c>
      <c r="BU20" s="2">
        <v>424</v>
      </c>
      <c r="BV20" s="2">
        <v>2585</v>
      </c>
      <c r="BW20" s="2">
        <v>2004</v>
      </c>
    </row>
    <row r="21" spans="2:104" x14ac:dyDescent="0.25">
      <c r="L21" s="19" t="s">
        <v>58</v>
      </c>
      <c r="M21" s="2">
        <v>413</v>
      </c>
      <c r="N21" s="2">
        <v>349</v>
      </c>
      <c r="O21" s="2">
        <v>759</v>
      </c>
      <c r="P21" s="2">
        <v>613</v>
      </c>
      <c r="Q21" s="2">
        <v>783</v>
      </c>
      <c r="R21" s="2">
        <v>606</v>
      </c>
      <c r="S21" s="2">
        <v>627</v>
      </c>
      <c r="T21" s="2">
        <v>422</v>
      </c>
      <c r="U21" s="2">
        <v>2582</v>
      </c>
      <c r="V21" s="2">
        <v>1990</v>
      </c>
      <c r="BM21" s="19" t="s">
        <v>58</v>
      </c>
      <c r="BN21" s="2">
        <v>413</v>
      </c>
      <c r="BO21" s="2">
        <v>349</v>
      </c>
      <c r="BP21" s="2">
        <v>759</v>
      </c>
      <c r="BQ21" s="2">
        <v>613</v>
      </c>
      <c r="BR21" s="2">
        <v>783</v>
      </c>
      <c r="BS21" s="2">
        <v>606</v>
      </c>
      <c r="BT21" s="2">
        <v>627</v>
      </c>
      <c r="BU21" s="2">
        <v>422</v>
      </c>
      <c r="BV21" s="2">
        <v>2582</v>
      </c>
      <c r="BW21" s="2">
        <v>1990</v>
      </c>
    </row>
    <row r="22" spans="2:104" x14ac:dyDescent="0.25">
      <c r="L22" s="19" t="s">
        <v>45</v>
      </c>
      <c r="M22" s="2">
        <v>5803</v>
      </c>
      <c r="N22" s="2">
        <v>5019</v>
      </c>
      <c r="O22" s="2">
        <v>10706</v>
      </c>
      <c r="P22" s="2">
        <v>8695</v>
      </c>
      <c r="Q22" s="2">
        <v>11135</v>
      </c>
      <c r="R22" s="2">
        <v>8803</v>
      </c>
      <c r="S22" s="2">
        <v>8712</v>
      </c>
      <c r="T22" s="2">
        <v>5903</v>
      </c>
      <c r="U22" s="2">
        <v>36356</v>
      </c>
      <c r="V22" s="2">
        <v>28420</v>
      </c>
      <c r="BM22" s="19" t="s">
        <v>45</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workbookViewId="0">
      <selection activeCell="AV30" sqref="AV30"/>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316</v>
      </c>
      <c r="C1" s="48"/>
      <c r="D1" s="48"/>
      <c r="E1" s="48"/>
      <c r="G1" s="38"/>
      <c r="H1" s="136" t="s">
        <v>318</v>
      </c>
      <c r="I1" s="136"/>
      <c r="J1" s="136"/>
      <c r="K1" s="136"/>
      <c r="L1" s="136"/>
      <c r="M1" s="136"/>
      <c r="N1" s="136"/>
      <c r="O1" s="136"/>
      <c r="P1" s="136"/>
      <c r="Q1" s="136"/>
      <c r="R1" s="136"/>
      <c r="S1" s="136"/>
      <c r="T1" s="136"/>
      <c r="U1" s="136"/>
      <c r="V1" s="136"/>
      <c r="W1" s="136"/>
      <c r="X1" s="136"/>
      <c r="Y1" s="136"/>
      <c r="Z1" s="136"/>
      <c r="AA1" s="136"/>
      <c r="AB1" s="136"/>
      <c r="AC1" s="136"/>
      <c r="AD1" s="38"/>
      <c r="AE1" s="38"/>
      <c r="AF1" s="59" t="s">
        <v>298</v>
      </c>
      <c r="AG1" s="48"/>
      <c r="AH1" s="48"/>
      <c r="AI1" s="48"/>
      <c r="AJ1" s="38"/>
      <c r="AL1" s="135" t="s">
        <v>303</v>
      </c>
      <c r="AM1" s="135"/>
      <c r="AN1" s="135"/>
      <c r="AO1" s="135"/>
      <c r="AP1" s="135"/>
      <c r="AQ1" s="135"/>
      <c r="AR1" s="135"/>
      <c r="AS1" s="135"/>
      <c r="AT1" s="135"/>
      <c r="AU1" s="135"/>
      <c r="AV1" s="135"/>
      <c r="AW1" s="135"/>
      <c r="AX1" s="135"/>
      <c r="AY1" s="135"/>
      <c r="AZ1" s="135"/>
      <c r="BA1" s="135"/>
      <c r="BB1" s="135"/>
      <c r="BC1" s="135"/>
      <c r="BD1" s="135"/>
      <c r="BE1" s="135"/>
      <c r="BF1" s="135"/>
      <c r="BG1" s="135"/>
    </row>
    <row r="3" spans="1:59" x14ac:dyDescent="0.25">
      <c r="B3" s="18" t="s">
        <v>46</v>
      </c>
      <c r="C3" t="s" vm="2">
        <v>259</v>
      </c>
      <c r="H3" s="18" t="s">
        <v>46</v>
      </c>
      <c r="I3" t="s" vm="2">
        <v>259</v>
      </c>
      <c r="AF3" s="18" t="s">
        <v>46</v>
      </c>
      <c r="AG3" t="s" vm="2">
        <v>259</v>
      </c>
      <c r="AL3" s="18" t="s">
        <v>46</v>
      </c>
      <c r="AM3" t="s" vm="2">
        <v>259</v>
      </c>
    </row>
    <row r="5" spans="1:59" x14ac:dyDescent="0.25">
      <c r="B5" s="18" t="s">
        <v>43</v>
      </c>
      <c r="C5" t="s">
        <v>220</v>
      </c>
      <c r="D5" t="s">
        <v>221</v>
      </c>
      <c r="I5" s="18" t="s">
        <v>48</v>
      </c>
      <c r="W5" t="s">
        <v>47</v>
      </c>
      <c r="X5" t="s">
        <v>2</v>
      </c>
      <c r="Y5" t="s">
        <v>64</v>
      </c>
      <c r="Z5" t="s">
        <v>3</v>
      </c>
      <c r="AA5" t="s">
        <v>301</v>
      </c>
      <c r="AB5" t="s">
        <v>275</v>
      </c>
      <c r="AC5" t="s">
        <v>295</v>
      </c>
      <c r="AF5" s="18" t="s">
        <v>43</v>
      </c>
      <c r="AG5" t="s">
        <v>220</v>
      </c>
      <c r="AH5" t="s">
        <v>221</v>
      </c>
      <c r="AM5" s="18" t="s">
        <v>48</v>
      </c>
      <c r="BA5" t="s">
        <v>47</v>
      </c>
      <c r="BB5" t="s">
        <v>2</v>
      </c>
      <c r="BC5" t="s">
        <v>64</v>
      </c>
      <c r="BD5" t="s">
        <v>3</v>
      </c>
      <c r="BE5" t="s">
        <v>301</v>
      </c>
      <c r="BF5" t="s">
        <v>302</v>
      </c>
      <c r="BG5" t="s">
        <v>295</v>
      </c>
    </row>
    <row r="6" spans="1:59" x14ac:dyDescent="0.25">
      <c r="A6" s="3"/>
      <c r="B6" s="19" t="s">
        <v>44</v>
      </c>
      <c r="C6" s="2">
        <v>10345</v>
      </c>
      <c r="D6" s="2">
        <v>7148</v>
      </c>
      <c r="E6" s="3">
        <f>D6/C6</f>
        <v>0.69096181730304496</v>
      </c>
      <c r="G6" s="28"/>
      <c r="I6" t="s">
        <v>2</v>
      </c>
      <c r="K6" t="s">
        <v>263</v>
      </c>
      <c r="M6" t="s">
        <v>49</v>
      </c>
      <c r="O6" t="s">
        <v>264</v>
      </c>
      <c r="Q6" t="s">
        <v>265</v>
      </c>
      <c r="S6" t="s">
        <v>222</v>
      </c>
      <c r="T6" t="s">
        <v>223</v>
      </c>
      <c r="U6" s="28"/>
      <c r="V6" s="50" t="s">
        <v>50</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44</v>
      </c>
      <c r="AG6" s="2">
        <v>10345</v>
      </c>
      <c r="AH6" s="2">
        <v>7148</v>
      </c>
      <c r="AI6" s="20">
        <f>(AG6-AH6)/4</f>
        <v>799.25</v>
      </c>
      <c r="AJ6" s="20"/>
      <c r="AM6" t="s">
        <v>2</v>
      </c>
      <c r="AO6" t="s">
        <v>263</v>
      </c>
      <c r="AQ6" t="s">
        <v>49</v>
      </c>
      <c r="AS6" t="s">
        <v>264</v>
      </c>
      <c r="AU6" t="s">
        <v>265</v>
      </c>
      <c r="AW6" t="s">
        <v>222</v>
      </c>
      <c r="AX6" t="s">
        <v>223</v>
      </c>
      <c r="AZ6" s="50" t="s">
        <v>50</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280</v>
      </c>
      <c r="C7" s="2">
        <v>10370</v>
      </c>
      <c r="D7" s="2">
        <v>7118</v>
      </c>
      <c r="E7" s="3">
        <f t="shared" ref="E7:E20" si="0">D7/C7</f>
        <v>0.68640308582449372</v>
      </c>
      <c r="G7" s="28"/>
      <c r="H7" s="18" t="s">
        <v>43</v>
      </c>
      <c r="I7" t="s">
        <v>220</v>
      </c>
      <c r="J7" t="s">
        <v>221</v>
      </c>
      <c r="K7" t="s">
        <v>220</v>
      </c>
      <c r="L7" t="s">
        <v>221</v>
      </c>
      <c r="M7" t="s">
        <v>220</v>
      </c>
      <c r="N7" t="s">
        <v>221</v>
      </c>
      <c r="O7" t="s">
        <v>220</v>
      </c>
      <c r="P7" t="s">
        <v>221</v>
      </c>
      <c r="Q7" t="s">
        <v>220</v>
      </c>
      <c r="R7" t="s">
        <v>221</v>
      </c>
      <c r="U7" s="28"/>
      <c r="V7" s="50" t="s">
        <v>51</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280</v>
      </c>
      <c r="AG7" s="2">
        <v>10370</v>
      </c>
      <c r="AH7" s="2">
        <v>7118</v>
      </c>
      <c r="AI7" s="20">
        <f>(AG7-AH7)/7</f>
        <v>464.57142857142856</v>
      </c>
      <c r="AJ7" s="20"/>
      <c r="AL7" s="18" t="s">
        <v>43</v>
      </c>
      <c r="AM7" t="s">
        <v>220</v>
      </c>
      <c r="AN7" t="s">
        <v>221</v>
      </c>
      <c r="AO7" t="s">
        <v>220</v>
      </c>
      <c r="AP7" t="s">
        <v>221</v>
      </c>
      <c r="AQ7" t="s">
        <v>220</v>
      </c>
      <c r="AR7" t="s">
        <v>221</v>
      </c>
      <c r="AS7" t="s">
        <v>220</v>
      </c>
      <c r="AT7" t="s">
        <v>221</v>
      </c>
      <c r="AU7" t="s">
        <v>220</v>
      </c>
      <c r="AV7" t="s">
        <v>221</v>
      </c>
      <c r="AZ7" s="50" t="s">
        <v>51</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281</v>
      </c>
      <c r="C8" s="2">
        <v>10360</v>
      </c>
      <c r="D8" s="2">
        <v>7265</v>
      </c>
      <c r="E8" s="3">
        <f t="shared" si="0"/>
        <v>0.70125482625482627</v>
      </c>
      <c r="G8" s="28"/>
      <c r="H8" s="19" t="s">
        <v>50</v>
      </c>
      <c r="I8" s="2">
        <v>2363</v>
      </c>
      <c r="J8" s="2">
        <v>1880</v>
      </c>
      <c r="K8" s="2">
        <v>2867</v>
      </c>
      <c r="L8" s="2">
        <v>1894</v>
      </c>
      <c r="M8" s="2">
        <v>2230</v>
      </c>
      <c r="N8" s="2">
        <v>1524</v>
      </c>
      <c r="O8" s="2">
        <v>1839</v>
      </c>
      <c r="P8" s="2">
        <v>1160</v>
      </c>
      <c r="Q8" s="2">
        <v>1046</v>
      </c>
      <c r="R8" s="2">
        <v>690</v>
      </c>
      <c r="S8" s="2">
        <v>10345</v>
      </c>
      <c r="T8" s="2">
        <v>7148</v>
      </c>
      <c r="U8" s="28"/>
      <c r="V8" s="50" t="s">
        <v>52</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281</v>
      </c>
      <c r="AG8" s="2">
        <v>10360</v>
      </c>
      <c r="AH8" s="2">
        <v>7265</v>
      </c>
      <c r="AI8" s="20">
        <f t="shared" ref="AI8:AI20" si="15">(AG8-AH8)/7</f>
        <v>442.14285714285717</v>
      </c>
      <c r="AJ8" s="20"/>
      <c r="AL8" s="19" t="s">
        <v>50</v>
      </c>
      <c r="AM8" s="2">
        <v>2363</v>
      </c>
      <c r="AN8" s="2">
        <v>1880</v>
      </c>
      <c r="AO8" s="2">
        <v>2867</v>
      </c>
      <c r="AP8" s="2">
        <v>1894</v>
      </c>
      <c r="AQ8" s="2">
        <v>2230</v>
      </c>
      <c r="AR8" s="2">
        <v>1524</v>
      </c>
      <c r="AS8" s="2">
        <v>1839</v>
      </c>
      <c r="AT8" s="2">
        <v>1160</v>
      </c>
      <c r="AU8" s="2">
        <v>1046</v>
      </c>
      <c r="AV8" s="2">
        <v>690</v>
      </c>
      <c r="AW8" s="2">
        <v>10345</v>
      </c>
      <c r="AX8" s="2">
        <v>7148</v>
      </c>
      <c r="AZ8" s="50" t="s">
        <v>52</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B9" s="19" t="s">
        <v>282</v>
      </c>
      <c r="C9" s="2">
        <v>10306</v>
      </c>
      <c r="D9" s="2">
        <v>6959</v>
      </c>
      <c r="E9" s="3">
        <f t="shared" si="0"/>
        <v>0.67523772559673978</v>
      </c>
      <c r="G9" s="28"/>
      <c r="H9" s="19" t="s">
        <v>59</v>
      </c>
      <c r="I9" s="2">
        <v>2304</v>
      </c>
      <c r="J9" s="2">
        <v>1795</v>
      </c>
      <c r="K9" s="2">
        <v>2870</v>
      </c>
      <c r="L9" s="2">
        <v>1781</v>
      </c>
      <c r="M9" s="2">
        <v>2234</v>
      </c>
      <c r="N9" s="2">
        <v>1497</v>
      </c>
      <c r="O9" s="2">
        <v>1897</v>
      </c>
      <c r="P9" s="2">
        <v>1331</v>
      </c>
      <c r="Q9" s="2">
        <v>1043</v>
      </c>
      <c r="R9" s="2">
        <v>717</v>
      </c>
      <c r="S9" s="2">
        <v>10348</v>
      </c>
      <c r="T9" s="2">
        <v>7121</v>
      </c>
      <c r="U9" s="28"/>
      <c r="V9" s="50" t="s">
        <v>53</v>
      </c>
      <c r="W9" s="28">
        <f t="shared" si="1"/>
        <v>0.67523772559673978</v>
      </c>
      <c r="X9" s="28">
        <f t="shared" si="2"/>
        <v>0.75369666244190958</v>
      </c>
      <c r="Y9" s="28">
        <f t="shared" si="3"/>
        <v>0.63343826512766699</v>
      </c>
      <c r="Z9" s="28">
        <f t="shared" si="4"/>
        <v>0.61685649202733484</v>
      </c>
      <c r="AA9" s="28">
        <f t="shared" si="5"/>
        <v>0.6753812636165577</v>
      </c>
      <c r="AB9" s="28">
        <f t="shared" si="6"/>
        <v>0.73403241182078172</v>
      </c>
      <c r="AC9" s="28">
        <f t="shared" si="7"/>
        <v>0.70470683771866971</v>
      </c>
      <c r="AD9" s="28"/>
      <c r="AE9" s="20"/>
      <c r="AF9" s="19" t="s">
        <v>282</v>
      </c>
      <c r="AG9" s="2">
        <v>10306</v>
      </c>
      <c r="AH9" s="2">
        <v>6959</v>
      </c>
      <c r="AI9" s="20">
        <f t="shared" si="15"/>
        <v>478.14285714285717</v>
      </c>
      <c r="AJ9" s="20"/>
      <c r="AL9" s="19" t="s">
        <v>59</v>
      </c>
      <c r="AM9" s="2">
        <v>2304</v>
      </c>
      <c r="AN9" s="2">
        <v>1795</v>
      </c>
      <c r="AO9" s="2">
        <v>2870</v>
      </c>
      <c r="AP9" s="2">
        <v>1781</v>
      </c>
      <c r="AQ9" s="2">
        <v>2234</v>
      </c>
      <c r="AR9" s="2">
        <v>1497</v>
      </c>
      <c r="AS9" s="2">
        <v>1897</v>
      </c>
      <c r="AT9" s="2">
        <v>1331</v>
      </c>
      <c r="AU9" s="2">
        <v>1043</v>
      </c>
      <c r="AV9" s="2">
        <v>717</v>
      </c>
      <c r="AW9" s="2">
        <v>10348</v>
      </c>
      <c r="AX9" s="2">
        <v>7121</v>
      </c>
      <c r="AZ9" s="50" t="s">
        <v>53</v>
      </c>
      <c r="BA9" s="25">
        <f t="shared" si="8"/>
        <v>478.14285714285717</v>
      </c>
      <c r="BB9" s="25">
        <f t="shared" si="9"/>
        <v>83.285714285714292</v>
      </c>
      <c r="BC9" s="25">
        <f t="shared" si="10"/>
        <v>149.71428571428572</v>
      </c>
      <c r="BD9" s="25">
        <f t="shared" si="11"/>
        <v>120.14285714285714</v>
      </c>
      <c r="BE9" s="25">
        <f t="shared" si="12"/>
        <v>85.142857142857139</v>
      </c>
      <c r="BF9" s="25">
        <f t="shared" si="13"/>
        <v>39.857142857142854</v>
      </c>
      <c r="BG9" s="26">
        <f t="shared" si="14"/>
        <v>125</v>
      </c>
    </row>
    <row r="10" spans="1:59" x14ac:dyDescent="0.25">
      <c r="A10" s="3"/>
      <c r="B10" s="19" t="s">
        <v>283</v>
      </c>
      <c r="C10" s="2">
        <v>10271</v>
      </c>
      <c r="D10" s="2">
        <v>6970</v>
      </c>
      <c r="E10" s="3">
        <f t="shared" si="0"/>
        <v>0.67860967773342418</v>
      </c>
      <c r="G10" s="28"/>
      <c r="H10" s="19" t="s">
        <v>60</v>
      </c>
      <c r="I10" s="2">
        <v>2362</v>
      </c>
      <c r="J10" s="2">
        <v>1761</v>
      </c>
      <c r="K10" s="2">
        <v>2876</v>
      </c>
      <c r="L10" s="2">
        <v>1887</v>
      </c>
      <c r="M10" s="2">
        <v>2233</v>
      </c>
      <c r="N10" s="2">
        <v>1440</v>
      </c>
      <c r="O10" s="2">
        <v>1865</v>
      </c>
      <c r="P10" s="2">
        <v>1319</v>
      </c>
      <c r="Q10" s="2">
        <v>1048</v>
      </c>
      <c r="R10" s="2">
        <v>743</v>
      </c>
      <c r="S10" s="2">
        <v>10384</v>
      </c>
      <c r="T10" s="2">
        <v>7150</v>
      </c>
      <c r="U10" s="28"/>
      <c r="V10" s="20" t="s">
        <v>54</v>
      </c>
      <c r="W10" s="28">
        <f t="shared" si="1"/>
        <v>0.67860967773342418</v>
      </c>
      <c r="X10" s="28">
        <f t="shared" si="2"/>
        <v>0.7832345469940728</v>
      </c>
      <c r="Y10" s="28">
        <f t="shared" si="3"/>
        <v>0.63549075391180654</v>
      </c>
      <c r="Z10" s="28">
        <f t="shared" si="4"/>
        <v>0.60072595281306718</v>
      </c>
      <c r="AA10" s="28">
        <f t="shared" si="5"/>
        <v>0.69050218340611358</v>
      </c>
      <c r="AB10" s="28">
        <f t="shared" si="6"/>
        <v>0.70122525918944389</v>
      </c>
      <c r="AC10" s="28">
        <f t="shared" si="7"/>
        <v>0.69586372129777874</v>
      </c>
      <c r="AD10" s="28"/>
      <c r="AE10" s="20"/>
      <c r="AF10" s="19" t="s">
        <v>283</v>
      </c>
      <c r="AG10" s="2">
        <v>10271</v>
      </c>
      <c r="AH10" s="2">
        <v>6970</v>
      </c>
      <c r="AI10" s="20">
        <f t="shared" si="15"/>
        <v>471.57142857142856</v>
      </c>
      <c r="AJ10" s="20"/>
      <c r="AL10" s="19" t="s">
        <v>60</v>
      </c>
      <c r="AM10" s="2">
        <v>2362</v>
      </c>
      <c r="AN10" s="2">
        <v>1761</v>
      </c>
      <c r="AO10" s="2">
        <v>2876</v>
      </c>
      <c r="AP10" s="2">
        <v>1887</v>
      </c>
      <c r="AQ10" s="2">
        <v>2233</v>
      </c>
      <c r="AR10" s="2">
        <v>1440</v>
      </c>
      <c r="AS10" s="2">
        <v>1865</v>
      </c>
      <c r="AT10" s="2">
        <v>1319</v>
      </c>
      <c r="AU10" s="2">
        <v>1048</v>
      </c>
      <c r="AV10" s="2">
        <v>743</v>
      </c>
      <c r="AW10" s="2">
        <v>10384</v>
      </c>
      <c r="AX10" s="2">
        <v>7150</v>
      </c>
      <c r="AZ10" s="20" t="s">
        <v>54</v>
      </c>
      <c r="BA10" s="25">
        <f t="shared" si="8"/>
        <v>471.57142857142856</v>
      </c>
      <c r="BB10" s="25">
        <f t="shared" si="9"/>
        <v>73.142857142857139</v>
      </c>
      <c r="BC10" s="25">
        <f t="shared" si="10"/>
        <v>146.42857142857142</v>
      </c>
      <c r="BD10" s="25">
        <f t="shared" si="11"/>
        <v>125.71428571428571</v>
      </c>
      <c r="BE10" s="25">
        <f t="shared" si="12"/>
        <v>81</v>
      </c>
      <c r="BF10" s="25">
        <f t="shared" si="13"/>
        <v>45.285714285714285</v>
      </c>
      <c r="BG10" s="26">
        <f t="shared" si="14"/>
        <v>126.28571428571428</v>
      </c>
    </row>
    <row r="11" spans="1:59" x14ac:dyDescent="0.25">
      <c r="A11" s="3"/>
      <c r="B11" s="19" t="s">
        <v>284</v>
      </c>
      <c r="C11" s="2">
        <v>10288</v>
      </c>
      <c r="D11" s="2">
        <v>7250</v>
      </c>
      <c r="E11" s="3">
        <f t="shared" si="0"/>
        <v>0.7047045101088647</v>
      </c>
      <c r="G11" s="28"/>
      <c r="H11" s="19" t="s">
        <v>51</v>
      </c>
      <c r="I11" s="2">
        <v>2361</v>
      </c>
      <c r="J11" s="2">
        <v>1813</v>
      </c>
      <c r="K11" s="2">
        <v>2864</v>
      </c>
      <c r="L11" s="2">
        <v>1950</v>
      </c>
      <c r="M11" s="2">
        <v>2239</v>
      </c>
      <c r="N11" s="2">
        <v>1546</v>
      </c>
      <c r="O11" s="2">
        <v>1832</v>
      </c>
      <c r="P11" s="2">
        <v>1166</v>
      </c>
      <c r="Q11" s="2">
        <v>1074</v>
      </c>
      <c r="R11" s="2">
        <v>643</v>
      </c>
      <c r="S11" s="2">
        <v>10370</v>
      </c>
      <c r="T11" s="2">
        <v>7118</v>
      </c>
      <c r="U11" s="28"/>
      <c r="V11" s="20" t="s">
        <v>55</v>
      </c>
      <c r="W11" s="28">
        <f t="shared" si="1"/>
        <v>0.7047045101088647</v>
      </c>
      <c r="X11" s="28">
        <f t="shared" si="2"/>
        <v>0.79549319727891155</v>
      </c>
      <c r="Y11" s="28">
        <f t="shared" si="3"/>
        <v>0.67612044817927175</v>
      </c>
      <c r="Z11" s="28">
        <f t="shared" si="4"/>
        <v>0.65951620264719302</v>
      </c>
      <c r="AA11" s="28">
        <f t="shared" si="5"/>
        <v>0.67989130434782608</v>
      </c>
      <c r="AB11" s="28">
        <f t="shared" si="6"/>
        <v>0.71687321258341274</v>
      </c>
      <c r="AC11" s="28">
        <f t="shared" si="7"/>
        <v>0.69838225846561941</v>
      </c>
      <c r="AD11" s="28"/>
      <c r="AE11" s="20"/>
      <c r="AF11" s="19" t="s">
        <v>284</v>
      </c>
      <c r="AG11" s="2">
        <v>10288</v>
      </c>
      <c r="AH11" s="2">
        <v>7250</v>
      </c>
      <c r="AI11" s="20">
        <f>(AG11-AH11)/7</f>
        <v>434</v>
      </c>
      <c r="AJ11" s="20"/>
      <c r="AL11" s="19" t="s">
        <v>51</v>
      </c>
      <c r="AM11" s="2">
        <v>2361</v>
      </c>
      <c r="AN11" s="2">
        <v>1813</v>
      </c>
      <c r="AO11" s="2">
        <v>2864</v>
      </c>
      <c r="AP11" s="2">
        <v>1950</v>
      </c>
      <c r="AQ11" s="2">
        <v>2239</v>
      </c>
      <c r="AR11" s="2">
        <v>1546</v>
      </c>
      <c r="AS11" s="2">
        <v>1832</v>
      </c>
      <c r="AT11" s="2">
        <v>1166</v>
      </c>
      <c r="AU11" s="2">
        <v>1074</v>
      </c>
      <c r="AV11" s="2">
        <v>643</v>
      </c>
      <c r="AW11" s="2">
        <v>10370</v>
      </c>
      <c r="AX11" s="2">
        <v>7118</v>
      </c>
      <c r="AZ11" s="20" t="s">
        <v>55</v>
      </c>
      <c r="BA11" s="25">
        <f t="shared" si="8"/>
        <v>434</v>
      </c>
      <c r="BB11" s="25">
        <f t="shared" si="9"/>
        <v>68.714285714285708</v>
      </c>
      <c r="BC11" s="25">
        <f t="shared" si="10"/>
        <v>132.14285714285714</v>
      </c>
      <c r="BD11" s="25">
        <f t="shared" si="11"/>
        <v>106.57142857142857</v>
      </c>
      <c r="BE11" s="25">
        <f t="shared" si="12"/>
        <v>84.142857142857139</v>
      </c>
      <c r="BF11" s="25">
        <f t="shared" si="13"/>
        <v>42.428571428571431</v>
      </c>
      <c r="BG11" s="26">
        <f t="shared" si="14"/>
        <v>126.57142857142857</v>
      </c>
    </row>
    <row r="12" spans="1:59" x14ac:dyDescent="0.25">
      <c r="A12" s="3"/>
      <c r="B12" s="19" t="s">
        <v>285</v>
      </c>
      <c r="C12" s="2">
        <v>10346</v>
      </c>
      <c r="D12" s="2">
        <v>7312</v>
      </c>
      <c r="E12" s="3">
        <f t="shared" si="0"/>
        <v>0.70674656872221153</v>
      </c>
      <c r="G12" s="28"/>
      <c r="H12" s="19" t="s">
        <v>52</v>
      </c>
      <c r="I12" s="2">
        <v>2375</v>
      </c>
      <c r="J12" s="2">
        <v>1878</v>
      </c>
      <c r="K12" s="2">
        <v>2861</v>
      </c>
      <c r="L12" s="2">
        <v>1954</v>
      </c>
      <c r="M12" s="2">
        <v>2207</v>
      </c>
      <c r="N12" s="2">
        <v>1415</v>
      </c>
      <c r="O12" s="2">
        <v>1854</v>
      </c>
      <c r="P12" s="2">
        <v>1268</v>
      </c>
      <c r="Q12" s="2">
        <v>1063</v>
      </c>
      <c r="R12" s="2">
        <v>750</v>
      </c>
      <c r="S12" s="2">
        <v>10360</v>
      </c>
      <c r="T12" s="2">
        <v>7265</v>
      </c>
      <c r="U12" s="28"/>
      <c r="V12" s="20" t="s">
        <v>56</v>
      </c>
      <c r="W12" s="28">
        <f t="shared" si="1"/>
        <v>0.70674656872221153</v>
      </c>
      <c r="X12" s="28">
        <f t="shared" si="2"/>
        <v>0.78083933870284017</v>
      </c>
      <c r="Y12" s="28">
        <f t="shared" si="3"/>
        <v>0.6556291390728477</v>
      </c>
      <c r="Z12" s="28">
        <f t="shared" si="4"/>
        <v>0.6623142728500675</v>
      </c>
      <c r="AA12" s="28">
        <f t="shared" si="5"/>
        <v>0.73002159827213819</v>
      </c>
      <c r="AB12" s="28">
        <f t="shared" si="6"/>
        <v>0.73301435406698567</v>
      </c>
      <c r="AC12" s="28">
        <f t="shared" si="7"/>
        <v>0.73151797616956193</v>
      </c>
      <c r="AD12" s="28"/>
      <c r="AE12" s="20"/>
      <c r="AF12" s="19" t="s">
        <v>285</v>
      </c>
      <c r="AG12" s="2">
        <v>10346</v>
      </c>
      <c r="AH12" s="2">
        <v>7312</v>
      </c>
      <c r="AI12" s="20">
        <f t="shared" si="15"/>
        <v>433.42857142857144</v>
      </c>
      <c r="AJ12" s="20"/>
      <c r="AL12" s="19" t="s">
        <v>52</v>
      </c>
      <c r="AM12" s="2">
        <v>2375</v>
      </c>
      <c r="AN12" s="2">
        <v>1878</v>
      </c>
      <c r="AO12" s="2">
        <v>2861</v>
      </c>
      <c r="AP12" s="2">
        <v>1954</v>
      </c>
      <c r="AQ12" s="2">
        <v>2207</v>
      </c>
      <c r="AR12" s="2">
        <v>1415</v>
      </c>
      <c r="AS12" s="2">
        <v>1854</v>
      </c>
      <c r="AT12" s="2">
        <v>1268</v>
      </c>
      <c r="AU12" s="2">
        <v>1063</v>
      </c>
      <c r="AV12" s="2">
        <v>750</v>
      </c>
      <c r="AW12" s="2">
        <v>10360</v>
      </c>
      <c r="AX12" s="2">
        <v>7265</v>
      </c>
      <c r="AZ12" s="20" t="s">
        <v>56</v>
      </c>
      <c r="BA12" s="25">
        <f t="shared" si="8"/>
        <v>433.42857142857144</v>
      </c>
      <c r="BB12" s="25">
        <f t="shared" si="9"/>
        <v>73.857142857142861</v>
      </c>
      <c r="BC12" s="25">
        <f t="shared" si="10"/>
        <v>141.14285714285714</v>
      </c>
      <c r="BD12" s="25">
        <f t="shared" si="11"/>
        <v>107.14285714285714</v>
      </c>
      <c r="BE12" s="25">
        <f t="shared" si="12"/>
        <v>71.428571428571431</v>
      </c>
      <c r="BF12" s="25">
        <f t="shared" si="13"/>
        <v>39.857142857142854</v>
      </c>
      <c r="BG12" s="26">
        <f t="shared" si="14"/>
        <v>111.28571428571428</v>
      </c>
    </row>
    <row r="13" spans="1:59" x14ac:dyDescent="0.25">
      <c r="A13" s="3"/>
      <c r="B13" s="19" t="s">
        <v>286</v>
      </c>
      <c r="C13" s="2">
        <v>10342</v>
      </c>
      <c r="D13" s="2">
        <v>7171</v>
      </c>
      <c r="E13" s="3">
        <f t="shared" si="0"/>
        <v>0.69338619222587505</v>
      </c>
      <c r="G13" s="28"/>
      <c r="H13" s="19" t="s">
        <v>53</v>
      </c>
      <c r="I13" s="2">
        <v>2367</v>
      </c>
      <c r="J13" s="2">
        <v>1784</v>
      </c>
      <c r="K13" s="2">
        <v>2859</v>
      </c>
      <c r="L13" s="2">
        <v>1811</v>
      </c>
      <c r="M13" s="2">
        <v>2195</v>
      </c>
      <c r="N13" s="2">
        <v>1354</v>
      </c>
      <c r="O13" s="2">
        <v>1836</v>
      </c>
      <c r="P13" s="2">
        <v>1240</v>
      </c>
      <c r="Q13" s="2">
        <v>1049</v>
      </c>
      <c r="R13" s="2">
        <v>770</v>
      </c>
      <c r="S13" s="2">
        <v>10306</v>
      </c>
      <c r="T13" s="2">
        <v>6959</v>
      </c>
      <c r="U13" s="28"/>
      <c r="V13" s="20" t="s">
        <v>57</v>
      </c>
      <c r="W13" s="28">
        <f t="shared" si="1"/>
        <v>0.69338619222587505</v>
      </c>
      <c r="X13" s="28">
        <f t="shared" si="2"/>
        <v>0.7598642341960119</v>
      </c>
      <c r="Y13" s="28">
        <f t="shared" si="3"/>
        <v>0.65643529822113711</v>
      </c>
      <c r="Z13" s="28">
        <f t="shared" si="4"/>
        <v>0.65130984643179768</v>
      </c>
      <c r="AA13" s="28">
        <f t="shared" si="5"/>
        <v>0.71805929919137468</v>
      </c>
      <c r="AB13" s="28">
        <f t="shared" si="6"/>
        <v>0.69018112488083894</v>
      </c>
      <c r="AC13" s="28">
        <f t="shared" si="7"/>
        <v>0.70412021203610675</v>
      </c>
      <c r="AD13" s="28"/>
      <c r="AE13" s="20"/>
      <c r="AF13" s="19" t="s">
        <v>286</v>
      </c>
      <c r="AG13" s="2">
        <v>10342</v>
      </c>
      <c r="AH13" s="2">
        <v>7171</v>
      </c>
      <c r="AI13" s="20">
        <f t="shared" si="15"/>
        <v>453</v>
      </c>
      <c r="AJ13" s="20"/>
      <c r="AL13" s="19" t="s">
        <v>53</v>
      </c>
      <c r="AM13" s="2">
        <v>2367</v>
      </c>
      <c r="AN13" s="2">
        <v>1784</v>
      </c>
      <c r="AO13" s="2">
        <v>2859</v>
      </c>
      <c r="AP13" s="2">
        <v>1811</v>
      </c>
      <c r="AQ13" s="2">
        <v>2195</v>
      </c>
      <c r="AR13" s="2">
        <v>1354</v>
      </c>
      <c r="AS13" s="2">
        <v>1836</v>
      </c>
      <c r="AT13" s="2">
        <v>1240</v>
      </c>
      <c r="AU13" s="2">
        <v>1049</v>
      </c>
      <c r="AV13" s="2">
        <v>770</v>
      </c>
      <c r="AW13" s="2">
        <v>10306</v>
      </c>
      <c r="AX13" s="2">
        <v>6959</v>
      </c>
      <c r="AZ13" s="20" t="s">
        <v>57</v>
      </c>
      <c r="BA13" s="25">
        <f t="shared" si="8"/>
        <v>453</v>
      </c>
      <c r="BB13" s="25">
        <f t="shared" si="9"/>
        <v>80.857142857142861</v>
      </c>
      <c r="BC13" s="25">
        <f t="shared" si="10"/>
        <v>140.71428571428572</v>
      </c>
      <c r="BD13" s="25">
        <f t="shared" si="11"/>
        <v>110.28571428571429</v>
      </c>
      <c r="BE13" s="25">
        <f t="shared" si="12"/>
        <v>74.714285714285708</v>
      </c>
      <c r="BF13" s="25">
        <f t="shared" si="13"/>
        <v>46.428571428571431</v>
      </c>
      <c r="BG13" s="26">
        <f t="shared" si="14"/>
        <v>121.14285714285714</v>
      </c>
    </row>
    <row r="14" spans="1:59" x14ac:dyDescent="0.25">
      <c r="A14" s="3"/>
      <c r="B14" s="19" t="s">
        <v>287</v>
      </c>
      <c r="C14" s="2">
        <v>10402</v>
      </c>
      <c r="D14" s="2">
        <v>7183</v>
      </c>
      <c r="E14" s="3">
        <f t="shared" si="0"/>
        <v>0.69054028071524709</v>
      </c>
      <c r="G14" s="28"/>
      <c r="H14" s="19" t="s">
        <v>54</v>
      </c>
      <c r="I14" s="2">
        <v>2362</v>
      </c>
      <c r="J14" s="2">
        <v>1850</v>
      </c>
      <c r="K14" s="2">
        <v>2812</v>
      </c>
      <c r="L14" s="2">
        <v>1787</v>
      </c>
      <c r="M14" s="2">
        <v>2204</v>
      </c>
      <c r="N14" s="2">
        <v>1324</v>
      </c>
      <c r="O14" s="2">
        <v>1832</v>
      </c>
      <c r="P14" s="2">
        <v>1265</v>
      </c>
      <c r="Q14" s="2">
        <v>1061</v>
      </c>
      <c r="R14" s="2">
        <v>744</v>
      </c>
      <c r="S14" s="2">
        <v>10271</v>
      </c>
      <c r="T14" s="2">
        <v>6970</v>
      </c>
      <c r="U14" s="28"/>
      <c r="V14" s="20" t="s">
        <v>58</v>
      </c>
      <c r="W14" s="28">
        <f t="shared" si="1"/>
        <v>0.69054028071524709</v>
      </c>
      <c r="X14" s="28">
        <f t="shared" si="2"/>
        <v>0.76971741881062838</v>
      </c>
      <c r="Y14" s="28">
        <f t="shared" si="3"/>
        <v>0.63143157157857888</v>
      </c>
      <c r="Z14" s="28">
        <f t="shared" si="4"/>
        <v>0.6410371032632991</v>
      </c>
      <c r="AA14" s="28">
        <f t="shared" si="5"/>
        <v>0.71845174973488868</v>
      </c>
      <c r="AB14" s="28">
        <f t="shared" si="6"/>
        <v>0.72787821122740248</v>
      </c>
      <c r="AC14" s="28">
        <f t="shared" si="7"/>
        <v>0.72316498048114553</v>
      </c>
      <c r="AD14" s="28"/>
      <c r="AE14" s="20"/>
      <c r="AF14" s="19" t="s">
        <v>287</v>
      </c>
      <c r="AG14" s="2">
        <v>10402</v>
      </c>
      <c r="AH14" s="2">
        <v>7183</v>
      </c>
      <c r="AI14" s="20">
        <f t="shared" si="15"/>
        <v>459.85714285714283</v>
      </c>
      <c r="AJ14" s="20"/>
      <c r="AL14" s="19" t="s">
        <v>54</v>
      </c>
      <c r="AM14" s="2">
        <v>2362</v>
      </c>
      <c r="AN14" s="2">
        <v>1850</v>
      </c>
      <c r="AO14" s="2">
        <v>2812</v>
      </c>
      <c r="AP14" s="2">
        <v>1787</v>
      </c>
      <c r="AQ14" s="2">
        <v>2204</v>
      </c>
      <c r="AR14" s="2">
        <v>1324</v>
      </c>
      <c r="AS14" s="2">
        <v>1832</v>
      </c>
      <c r="AT14" s="2">
        <v>1265</v>
      </c>
      <c r="AU14" s="2">
        <v>1061</v>
      </c>
      <c r="AV14" s="2">
        <v>744</v>
      </c>
      <c r="AW14" s="2">
        <v>10271</v>
      </c>
      <c r="AX14" s="2">
        <v>6970</v>
      </c>
      <c r="AZ14" s="20" t="s">
        <v>58</v>
      </c>
      <c r="BA14" s="25">
        <f t="shared" si="8"/>
        <v>459.85714285714283</v>
      </c>
      <c r="BB14" s="25">
        <f t="shared" si="9"/>
        <v>78</v>
      </c>
      <c r="BC14" s="25">
        <f t="shared" si="10"/>
        <v>150.42857142857142</v>
      </c>
      <c r="BD14" s="25">
        <f t="shared" si="11"/>
        <v>114.71428571428571</v>
      </c>
      <c r="BE14" s="25">
        <f t="shared" si="12"/>
        <v>75.857142857142861</v>
      </c>
      <c r="BF14" s="25">
        <f t="shared" si="13"/>
        <v>40.857142857142854</v>
      </c>
      <c r="BG14" s="26">
        <f t="shared" si="14"/>
        <v>116.71428571428572</v>
      </c>
    </row>
    <row r="15" spans="1:59" x14ac:dyDescent="0.25">
      <c r="A15" s="3"/>
      <c r="B15" s="19" t="s">
        <v>288</v>
      </c>
      <c r="C15" s="2">
        <v>10348</v>
      </c>
      <c r="D15" s="2">
        <v>7121</v>
      </c>
      <c r="E15" s="3">
        <f t="shared" si="0"/>
        <v>0.68815229996134519</v>
      </c>
      <c r="G15" s="28"/>
      <c r="H15" s="19" t="s">
        <v>55</v>
      </c>
      <c r="I15" s="2">
        <v>2352</v>
      </c>
      <c r="J15" s="2">
        <v>1871</v>
      </c>
      <c r="K15" s="2">
        <v>2856</v>
      </c>
      <c r="L15" s="2">
        <v>1931</v>
      </c>
      <c r="M15" s="2">
        <v>2191</v>
      </c>
      <c r="N15" s="2">
        <v>1445</v>
      </c>
      <c r="O15" s="2">
        <v>1840</v>
      </c>
      <c r="P15" s="2">
        <v>1251</v>
      </c>
      <c r="Q15" s="2">
        <v>1049</v>
      </c>
      <c r="R15" s="2">
        <v>752</v>
      </c>
      <c r="S15" s="2">
        <v>10288</v>
      </c>
      <c r="T15" s="2">
        <v>7250</v>
      </c>
      <c r="U15" s="28"/>
      <c r="V15" s="20" t="s">
        <v>59</v>
      </c>
      <c r="W15" s="28">
        <f t="shared" si="1"/>
        <v>0.68815229996134519</v>
      </c>
      <c r="X15" s="28">
        <f t="shared" si="2"/>
        <v>0.77907986111111116</v>
      </c>
      <c r="Y15" s="28">
        <f t="shared" si="3"/>
        <v>0.62055749128919857</v>
      </c>
      <c r="Z15" s="28">
        <f t="shared" si="4"/>
        <v>0.67009847806624889</v>
      </c>
      <c r="AA15" s="28">
        <f t="shared" si="5"/>
        <v>0.70163415919873484</v>
      </c>
      <c r="AB15" s="28">
        <f t="shared" si="6"/>
        <v>0.68744007670182172</v>
      </c>
      <c r="AC15" s="28">
        <f t="shared" si="7"/>
        <v>0.69453711795027828</v>
      </c>
      <c r="AD15" s="28"/>
      <c r="AE15" s="20"/>
      <c r="AF15" s="19" t="s">
        <v>288</v>
      </c>
      <c r="AG15" s="2">
        <v>10348</v>
      </c>
      <c r="AH15" s="2">
        <v>7121</v>
      </c>
      <c r="AI15" s="20">
        <f t="shared" si="15"/>
        <v>461</v>
      </c>
      <c r="AJ15" s="20"/>
      <c r="AL15" s="19" t="s">
        <v>55</v>
      </c>
      <c r="AM15" s="2">
        <v>2352</v>
      </c>
      <c r="AN15" s="2">
        <v>1871</v>
      </c>
      <c r="AO15" s="2">
        <v>2856</v>
      </c>
      <c r="AP15" s="2">
        <v>1931</v>
      </c>
      <c r="AQ15" s="2">
        <v>2191</v>
      </c>
      <c r="AR15" s="2">
        <v>1445</v>
      </c>
      <c r="AS15" s="2">
        <v>1840</v>
      </c>
      <c r="AT15" s="2">
        <v>1251</v>
      </c>
      <c r="AU15" s="2">
        <v>1049</v>
      </c>
      <c r="AV15" s="2">
        <v>752</v>
      </c>
      <c r="AW15" s="2">
        <v>10288</v>
      </c>
      <c r="AX15" s="2">
        <v>7250</v>
      </c>
      <c r="AZ15" s="20" t="s">
        <v>59</v>
      </c>
      <c r="BA15" s="25">
        <f t="shared" si="8"/>
        <v>461</v>
      </c>
      <c r="BB15" s="25">
        <f t="shared" si="9"/>
        <v>72.714285714285708</v>
      </c>
      <c r="BC15" s="25">
        <f t="shared" si="10"/>
        <v>155.57142857142858</v>
      </c>
      <c r="BD15" s="25">
        <f t="shared" si="11"/>
        <v>105.28571428571429</v>
      </c>
      <c r="BE15" s="25">
        <f t="shared" si="12"/>
        <v>80.857142857142861</v>
      </c>
      <c r="BF15" s="25">
        <f t="shared" si="13"/>
        <v>46.571428571428569</v>
      </c>
      <c r="BG15" s="26">
        <f t="shared" si="14"/>
        <v>127.42857142857143</v>
      </c>
    </row>
    <row r="16" spans="1:59" x14ac:dyDescent="0.25">
      <c r="A16" s="3"/>
      <c r="B16" s="19" t="s">
        <v>289</v>
      </c>
      <c r="C16" s="2">
        <v>10384</v>
      </c>
      <c r="D16" s="2">
        <v>7150</v>
      </c>
      <c r="E16" s="3">
        <f t="shared" si="0"/>
        <v>0.68855932203389836</v>
      </c>
      <c r="G16" s="28"/>
      <c r="H16" s="19" t="s">
        <v>56</v>
      </c>
      <c r="I16" s="2">
        <v>2359</v>
      </c>
      <c r="J16" s="2">
        <v>1842</v>
      </c>
      <c r="K16" s="2">
        <v>2869</v>
      </c>
      <c r="L16" s="2">
        <v>1881</v>
      </c>
      <c r="M16" s="2">
        <v>2221</v>
      </c>
      <c r="N16" s="2">
        <v>1471</v>
      </c>
      <c r="O16" s="2">
        <v>1852</v>
      </c>
      <c r="P16" s="2">
        <v>1352</v>
      </c>
      <c r="Q16" s="2">
        <v>1045</v>
      </c>
      <c r="R16" s="2">
        <v>766</v>
      </c>
      <c r="S16" s="2">
        <v>10346</v>
      </c>
      <c r="T16" s="2">
        <v>7312</v>
      </c>
      <c r="U16" s="28"/>
      <c r="V16" s="20" t="s">
        <v>60</v>
      </c>
      <c r="W16" s="28">
        <f t="shared" si="1"/>
        <v>0.68855932203389836</v>
      </c>
      <c r="X16" s="28">
        <f t="shared" si="2"/>
        <v>0.74555461473327689</v>
      </c>
      <c r="Y16" s="28">
        <f t="shared" si="3"/>
        <v>0.65611961057023649</v>
      </c>
      <c r="Z16" s="28">
        <f t="shared" si="4"/>
        <v>0.64487236901030009</v>
      </c>
      <c r="AA16" s="28">
        <f t="shared" si="5"/>
        <v>0.70723860589812337</v>
      </c>
      <c r="AB16" s="28">
        <f t="shared" si="6"/>
        <v>0.70896946564885499</v>
      </c>
      <c r="AC16" s="28">
        <f t="shared" si="7"/>
        <v>0.70810403577348913</v>
      </c>
      <c r="AD16" s="28"/>
      <c r="AE16" s="20"/>
      <c r="AF16" s="19" t="s">
        <v>289</v>
      </c>
      <c r="AG16" s="2">
        <v>10384</v>
      </c>
      <c r="AH16" s="2">
        <v>7150</v>
      </c>
      <c r="AI16" s="20">
        <f t="shared" si="15"/>
        <v>462</v>
      </c>
      <c r="AJ16" s="20"/>
      <c r="AL16" s="19" t="s">
        <v>56</v>
      </c>
      <c r="AM16" s="2">
        <v>2359</v>
      </c>
      <c r="AN16" s="2">
        <v>1842</v>
      </c>
      <c r="AO16" s="2">
        <v>2869</v>
      </c>
      <c r="AP16" s="2">
        <v>1881</v>
      </c>
      <c r="AQ16" s="2">
        <v>2221</v>
      </c>
      <c r="AR16" s="2">
        <v>1471</v>
      </c>
      <c r="AS16" s="2">
        <v>1852</v>
      </c>
      <c r="AT16" s="2">
        <v>1352</v>
      </c>
      <c r="AU16" s="2">
        <v>1045</v>
      </c>
      <c r="AV16" s="2">
        <v>766</v>
      </c>
      <c r="AW16" s="2">
        <v>10346</v>
      </c>
      <c r="AX16" s="2">
        <v>7312</v>
      </c>
      <c r="AZ16" s="20" t="s">
        <v>60</v>
      </c>
      <c r="BA16" s="25">
        <f t="shared" si="8"/>
        <v>462</v>
      </c>
      <c r="BB16" s="25">
        <f t="shared" si="9"/>
        <v>85.857142857142861</v>
      </c>
      <c r="BC16" s="25">
        <f t="shared" si="10"/>
        <v>141.28571428571428</v>
      </c>
      <c r="BD16" s="25">
        <f t="shared" si="11"/>
        <v>113.28571428571429</v>
      </c>
      <c r="BE16" s="25">
        <f t="shared" si="12"/>
        <v>78</v>
      </c>
      <c r="BF16" s="25">
        <f t="shared" si="13"/>
        <v>43.571428571428569</v>
      </c>
      <c r="BG16" s="26">
        <f t="shared" si="14"/>
        <v>121.57142857142857</v>
      </c>
    </row>
    <row r="17" spans="1:59" x14ac:dyDescent="0.25">
      <c r="A17" s="3"/>
      <c r="E17" s="3" t="e">
        <f t="shared" si="0"/>
        <v>#DIV/0!</v>
      </c>
      <c r="G17" s="28"/>
      <c r="H17" s="19" t="s">
        <v>57</v>
      </c>
      <c r="I17" s="2">
        <v>2357</v>
      </c>
      <c r="J17" s="2">
        <v>1791</v>
      </c>
      <c r="K17" s="2">
        <v>2867</v>
      </c>
      <c r="L17" s="2">
        <v>1882</v>
      </c>
      <c r="M17" s="2">
        <v>2214</v>
      </c>
      <c r="N17" s="2">
        <v>1442</v>
      </c>
      <c r="O17" s="2">
        <v>1855</v>
      </c>
      <c r="P17" s="2">
        <v>1332</v>
      </c>
      <c r="Q17" s="2">
        <v>1049</v>
      </c>
      <c r="R17" s="2">
        <v>724</v>
      </c>
      <c r="S17" s="2">
        <v>10342</v>
      </c>
      <c r="T17" s="2">
        <v>7171</v>
      </c>
      <c r="U17" s="28"/>
      <c r="V17" s="20" t="s">
        <v>61</v>
      </c>
      <c r="W17" s="28" t="e">
        <f t="shared" si="1"/>
        <v>#N/A</v>
      </c>
      <c r="X17" s="28" t="e">
        <f t="shared" si="2"/>
        <v>#N/A</v>
      </c>
      <c r="Y17" s="28" t="e">
        <f t="shared" si="3"/>
        <v>#N/A</v>
      </c>
      <c r="Z17" s="28" t="e">
        <f t="shared" si="4"/>
        <v>#N/A</v>
      </c>
      <c r="AA17" s="28" t="e">
        <f t="shared" si="5"/>
        <v>#N/A</v>
      </c>
      <c r="AB17" s="28" t="e">
        <f t="shared" si="6"/>
        <v>#N/A</v>
      </c>
      <c r="AC17" s="28" t="e">
        <f t="shared" si="7"/>
        <v>#N/A</v>
      </c>
      <c r="AD17" s="28"/>
      <c r="AE17" s="20"/>
      <c r="AI17" s="20">
        <f t="shared" si="15"/>
        <v>0</v>
      </c>
      <c r="AJ17" s="20"/>
      <c r="AL17" s="19" t="s">
        <v>57</v>
      </c>
      <c r="AM17" s="2">
        <v>2357</v>
      </c>
      <c r="AN17" s="2">
        <v>1791</v>
      </c>
      <c r="AO17" s="2">
        <v>2867</v>
      </c>
      <c r="AP17" s="2">
        <v>1882</v>
      </c>
      <c r="AQ17" s="2">
        <v>2214</v>
      </c>
      <c r="AR17" s="2">
        <v>1442</v>
      </c>
      <c r="AS17" s="2">
        <v>1855</v>
      </c>
      <c r="AT17" s="2">
        <v>1332</v>
      </c>
      <c r="AU17" s="2">
        <v>1049</v>
      </c>
      <c r="AV17" s="2">
        <v>724</v>
      </c>
      <c r="AW17" s="2">
        <v>10342</v>
      </c>
      <c r="AX17" s="2">
        <v>7171</v>
      </c>
      <c r="AZ17" s="20" t="s">
        <v>61</v>
      </c>
      <c r="BA17" s="25" t="e">
        <f t="shared" si="8"/>
        <v>#N/A</v>
      </c>
      <c r="BB17" s="25" t="e">
        <f t="shared" si="9"/>
        <v>#N/A</v>
      </c>
      <c r="BC17" s="25" t="e">
        <f t="shared" si="10"/>
        <v>#N/A</v>
      </c>
      <c r="BD17" s="25" t="e">
        <f t="shared" si="11"/>
        <v>#N/A</v>
      </c>
      <c r="BE17" s="25" t="e">
        <f t="shared" si="12"/>
        <v>#N/A</v>
      </c>
      <c r="BF17" s="25" t="e">
        <f t="shared" si="13"/>
        <v>#N/A</v>
      </c>
      <c r="BG17" s="26" t="e">
        <f t="shared" si="14"/>
        <v>#N/A</v>
      </c>
    </row>
    <row r="18" spans="1:59" x14ac:dyDescent="0.25">
      <c r="A18" s="3"/>
      <c r="E18" s="3" t="e">
        <f t="shared" si="0"/>
        <v>#DIV/0!</v>
      </c>
      <c r="G18" s="28"/>
      <c r="H18" s="19" t="s">
        <v>58</v>
      </c>
      <c r="I18" s="2">
        <v>2371</v>
      </c>
      <c r="J18" s="2">
        <v>1825</v>
      </c>
      <c r="K18" s="2">
        <v>2857</v>
      </c>
      <c r="L18" s="2">
        <v>1804</v>
      </c>
      <c r="M18" s="2">
        <v>2237</v>
      </c>
      <c r="N18" s="2">
        <v>1434</v>
      </c>
      <c r="O18" s="2">
        <v>1886</v>
      </c>
      <c r="P18" s="2">
        <v>1355</v>
      </c>
      <c r="Q18" s="2">
        <v>1051</v>
      </c>
      <c r="R18" s="2">
        <v>765</v>
      </c>
      <c r="S18" s="2">
        <v>10402</v>
      </c>
      <c r="T18" s="2">
        <v>7183</v>
      </c>
      <c r="U18" s="28"/>
      <c r="V18" s="20" t="s">
        <v>62</v>
      </c>
      <c r="W18" s="28" t="e">
        <f t="shared" si="1"/>
        <v>#N/A</v>
      </c>
      <c r="X18" s="28" t="e">
        <f t="shared" si="2"/>
        <v>#N/A</v>
      </c>
      <c r="Y18" s="28" t="e">
        <f t="shared" si="3"/>
        <v>#N/A</v>
      </c>
      <c r="Z18" s="28" t="e">
        <f t="shared" si="4"/>
        <v>#N/A</v>
      </c>
      <c r="AA18" s="28" t="e">
        <f t="shared" si="5"/>
        <v>#N/A</v>
      </c>
      <c r="AB18" s="28" t="e">
        <f t="shared" si="6"/>
        <v>#N/A</v>
      </c>
      <c r="AC18" s="28" t="e">
        <f t="shared" si="7"/>
        <v>#N/A</v>
      </c>
      <c r="AD18" s="28"/>
      <c r="AE18" s="20"/>
      <c r="AI18" s="20">
        <f t="shared" si="15"/>
        <v>0</v>
      </c>
      <c r="AJ18" s="20"/>
      <c r="AL18" s="19" t="s">
        <v>58</v>
      </c>
      <c r="AM18" s="2">
        <v>2371</v>
      </c>
      <c r="AN18" s="2">
        <v>1825</v>
      </c>
      <c r="AO18" s="2">
        <v>2857</v>
      </c>
      <c r="AP18" s="2">
        <v>1804</v>
      </c>
      <c r="AQ18" s="2">
        <v>2237</v>
      </c>
      <c r="AR18" s="2">
        <v>1434</v>
      </c>
      <c r="AS18" s="2">
        <v>1886</v>
      </c>
      <c r="AT18" s="2">
        <v>1355</v>
      </c>
      <c r="AU18" s="2">
        <v>1051</v>
      </c>
      <c r="AV18" s="2">
        <v>765</v>
      </c>
      <c r="AW18" s="2">
        <v>10402</v>
      </c>
      <c r="AX18" s="2">
        <v>7183</v>
      </c>
      <c r="AZ18" s="20" t="s">
        <v>62</v>
      </c>
      <c r="BA18" s="25" t="e">
        <f t="shared" si="8"/>
        <v>#N/A</v>
      </c>
      <c r="BB18" s="25" t="e">
        <f t="shared" si="9"/>
        <v>#N/A</v>
      </c>
      <c r="BC18" s="25" t="e">
        <f t="shared" si="10"/>
        <v>#N/A</v>
      </c>
      <c r="BD18" s="25" t="e">
        <f t="shared" si="11"/>
        <v>#N/A</v>
      </c>
      <c r="BE18" s="25" t="e">
        <f t="shared" si="12"/>
        <v>#N/A</v>
      </c>
      <c r="BF18" s="25" t="e">
        <f t="shared" si="13"/>
        <v>#N/A</v>
      </c>
      <c r="BG18" s="26" t="e">
        <f t="shared" si="14"/>
        <v>#N/A</v>
      </c>
    </row>
    <row r="19" spans="1:59" x14ac:dyDescent="0.25">
      <c r="A19" s="3"/>
      <c r="E19" s="3" t="e">
        <f t="shared" si="0"/>
        <v>#DIV/0!</v>
      </c>
      <c r="G19" s="28"/>
      <c r="H19" s="19" t="s">
        <v>45</v>
      </c>
      <c r="I19" s="2">
        <v>25933</v>
      </c>
      <c r="J19" s="2">
        <v>20090</v>
      </c>
      <c r="K19" s="2">
        <v>31458</v>
      </c>
      <c r="L19" s="2">
        <v>20562</v>
      </c>
      <c r="M19" s="2">
        <v>24405</v>
      </c>
      <c r="N19" s="2">
        <v>15892</v>
      </c>
      <c r="O19" s="2">
        <v>20388</v>
      </c>
      <c r="P19" s="2">
        <v>14039</v>
      </c>
      <c r="Q19" s="2">
        <v>11578</v>
      </c>
      <c r="R19" s="2">
        <v>8064</v>
      </c>
      <c r="S19" s="2">
        <v>113762</v>
      </c>
      <c r="T19" s="2">
        <v>78647</v>
      </c>
      <c r="U19" s="28"/>
      <c r="V19" s="20" t="s">
        <v>63</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L19" s="19" t="s">
        <v>45</v>
      </c>
      <c r="AM19" s="2">
        <v>25933</v>
      </c>
      <c r="AN19" s="2">
        <v>20090</v>
      </c>
      <c r="AO19" s="2">
        <v>31458</v>
      </c>
      <c r="AP19" s="2">
        <v>20562</v>
      </c>
      <c r="AQ19" s="2">
        <v>24405</v>
      </c>
      <c r="AR19" s="2">
        <v>15892</v>
      </c>
      <c r="AS19" s="2">
        <v>20388</v>
      </c>
      <c r="AT19" s="2">
        <v>14039</v>
      </c>
      <c r="AU19" s="2">
        <v>11578</v>
      </c>
      <c r="AV19" s="2">
        <v>8064</v>
      </c>
      <c r="AW19" s="2">
        <v>113762</v>
      </c>
      <c r="AX19" s="2">
        <v>78647</v>
      </c>
      <c r="AZ19" s="20" t="s">
        <v>63</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AE20" s="20"/>
      <c r="AI20" s="20">
        <f t="shared" si="15"/>
        <v>0</v>
      </c>
      <c r="AJ20" s="20"/>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 1 1 6 6 6 3 2 6 0 4 < / S A H o s t H a s h > < G e m i n i F i e l d L i s t V i s i b l e > T r u e < / G e m i n i F i e l d L i s t V i s i b l e > < / S e t t i n g s > ] ] > < / C u s t o m C o n t e n t > < / G e m i n i > 
</file>

<file path=customXml/item10.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 1 9 4 4 2 5 1 4 6 5 < / S A H o s t H a s h > < G e m i n i F i e l d L i s t V i s i b l e > T r u e < / G e m i n i F i e l d L i s t V i s i b l e > < / S e t t i n g s > ] ] > < / C u s t o m C o n t e n t > < / G e m i n i > 
</file>

<file path=customXml/item11.xml>��< ? x m l   v e r s i o n = " 1 . 0 "   e n c o d i n g = " U T F - 1 6 " ? > < G e m i n i   x m l n s = " h t t p : / / g e m i n i / w o r k b o o k c u s t o m i z a t i o n / S a n d b o x N o n E m p t y " > < C u s t o m C o n t e n t > < ! [ C D A T A [ 1 ] ] > < / C u s t o m C o n t e n t > < / G e m i n i > 
</file>

<file path=customXml/item12.xml>��< ? x m l   v e r s i o n = " 1 . 0 "   e n c o d i n g = " U T F - 1 6 " ? > < G e m i n i   x m l n s = " h t t p : / / g e m i n i / w o r k b o o k c u s t o m i z a t i o n / F i e l d L i s t R e f r e s h N e e d e d D i c t i o n a r y " > < C u s t o m C o n t e n t > < ! [ C D A T A [ < D i c t i o n a r y   / > ] ] > < / C u s t o m C o n t e n t > < / G e m i n i > 
</file>

<file path=customXml/item13.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 2 0 6 3 7 3 9 0 7 3 < / S A H o s t H a s h > < G e m i n i F i e l d L i s t V i s i b l e > T r u e < / G e m i n i F i e l d L i s t V i s i b l e > < / S e t t i n g s > ] ] > < / C u s t o m C o n t e n t > < / G e m i n i > 
</file>

<file path=customXml/item14.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 7 5 4 5 6 7 5 0 0 < / S A H o s t H a s h > < G e m i n i F i e l d L i s t V i s i b l e > T r u e < / G e m i n i F i e l d L i s t V i s i b l e > < / S e t t i n g s > ] ] > < / C u s t o m C o n t e n t > < / G e m i n i > 
</file>

<file path=customXml/item15.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16.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17.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18.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 1 9 4 4 2 5 1 4 6 5 < / S A H o s t H a s h > < G e m i n i F i e l d L i s t V i s i b l e > T r u e < / G e m i n i F i e l d L i s t V i s i b l e > < / S e t t i n g s > ] ] > < / C u s t o m C o n t e n t > < / G e m i n i > 
</file>

<file path=customXml/item19.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 1 2 8 6 1 2 0 2 1 2 < / S A H o s t H a s h > < G e m i n i F i e l d L i s t V i s i b l e > T r u e < / G e m i n i F i e l d L i s t V i s i b l e > < / S e t t i n g s > ] ] > < / C u s t o m C o n t e n t > < / G e m i n i > 
</file>

<file path=customXml/item2.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20.xml>��< ? x m l   v e r s i o n = " 1 . 0 "   e n c o d i n g = " U T F - 1 6 " ? > < G e m i n i   x m l n s = " h t t p : / / g e m i n i / p i v o t c u s t o m i z a t i o n / 3 5 8 d a d 6 1 - f a 7 1 - 4 4 e 8 - 8 3 5 4 - 3 5 e a 4 1 b 2 9 d 4 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 9 7 9 3 6 0 8 5 0 < / S A H o s t H a s h > < G e m i n i F i e l d L i s t V i s i b l e > T r u e < / G e m i n i F i e l d L i s t V i s i b l e > < / S e t t i n g s > ] ] > < / C u s t o m C o n t e n t > < / G e m i n i > 
</file>

<file path=customXml/item21.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 1 1 6 6 6 3 2 6 0 4 < / S A H o s t H a s h > < G e m i n i F i e l d L i s t V i s i b l e > T r u e < / G e m i n i F i e l d L i s t V i s i b l e > < / S e t t i n g s > ] ] > < / C u s t o m C o n t e n t > < / G e m i n i > 
</file>

<file path=customXml/item22.xml>��< ? x m l   v e r s i o n = " 1 . 0 "   e n c o d i n g = " U T F - 1 6 " ? > < G e m i n i   x m l n s = " h t t p : / / g e m i n i / w o r k b o o k c u s t o m i z a t i o n / L i n k e d T a b l e s " > < C u s t o m C o n t e n t > < ! [ C D A T A [ < L i n k e d T a b l e s   x m l n s : x s i = " h t t p : / / w w w . w 3 . o r g / 2 0 0 1 / X M L S c h e m a - i n s t a n c e "   x m l n s : x s d = " h t t p : / / w w w . w 3 . o r g / 2 0 0 1 / X M L S c h e m a " > < L i n k e d T a b l e L i s t   / > < / L i n k e d T a b l e s > ] ] > < / C u s t o m C o n t e n t > < / G e m i n i > 
</file>

<file path=customXml/item23.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24.xml>��< ? x m l   v e r s i o n = " 1 . 0 "   e n c o d i n g = " U T F - 1 6 " ? > < G e m i n i   x m l n s = " h t t p : / / g e m i n i / p i v o t c u s t o m i z a t i o n / S h o w H i d d e n " > < C u s t o m C o n t e n t > < ! [ C D A T A [ T r u e ] ] > < / C u s t o m C o n t e n t > < / G e m i n i > 
</file>

<file path=customXml/item25.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 3 5 7 4 3 0 3 4 < / S A H o s t H a s h > < G e m i n i F i e l d L i s t V i s i b l e > F a l s e < / G e m i n i F i e l d L i s t V i s i b l e > < / S e t t i n g s > ] ] > < / C u s t o m C o n t e n t > < / G e m i n i > 
</file>

<file path=customXml/item26.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 1 1 0 5 9 3 9 3 9 1 < / S A H o s t H a s h > < G e m i n i F i e l d L i s t V i s i b l e > F a l s e < / G e m i n i F i e l d L i s t V i s i b l e > < / S e t t i n g s > ] ] > < / C u s t o m C o n t e n t > < / G e m i n i > 
</file>

<file path=customXml/item27.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 1 9 4 4 2 5 1 4 6 5 < / S A H o s t H a s h > < G e m i n i F i e l d L i s t V i s i b l e > T r u e < / G e m i n i F i e l d L i s t V i s i b l e > < / S e t t i n g s > ] ] > < / C u s t o m C o n t e n t > < / G e m i n i > 
</file>

<file path=customXml/item28.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 3 2 1 2 2 9 5 9 7 < / S A H o s t H a s h > < G e m i n i F i e l d L i s t V i s i b l e > F a l s e < / G e m i n i F i e l d L i s t V i s i b l e > < / S e t t i n g s > ] ] > < / C u s t o m C o n t e n t > < / G e m i n i > 
</file>

<file path=customXml/item29.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3 9 & 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30.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 5 6 7 2 9 5 7 4 6 < / S A H o s t H a s h > < G e m i n i F i e l d L i s t V i s i b l e > T r u e < / G e m i n i F i e l d L i s t V i s i b l e > < / S e t t i n g s > ] ] > < / C u s t o m C o n t e n t > < / G e m i n i > 
</file>

<file path=customXml/item31.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 3 2 8 3 2 0 5 3 0 < / S A H o s t H a s h > < G e m i n i F i e l d L i s t V i s i b l e > T r u e < / G e m i n i F i e l d L i s t V i s i b l e > < / S e t t i n g s > ] ] > < / C u s t o m C o n t e n t > < / G e m i n i > 
</file>

<file path=customXml/item32.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 1 1 6 6 6 3 2 6 0 4 < / S A H o s t H a s h > < G e m i n i F i e l d L i s t V i s i b l e > T r u e < / G e m i n i F i e l d L i s t V i s i b l e > < / S e t t i n g s > ] ] > < / C u s t o m C o n t e n t > < / G e m i n i > 
</file>

<file path=customXml/item33.xml>��< ? x m l   v e r s i o n = " 1 . 0 "   e n c o d i n g = " U T F - 1 6 " ? > < G e m i n i   x m l n s = " h t t p : / / g e m i n i / w o r k b o o k c u s t o m i z a t i o n / I s S a n d b o x E m b e d d e d " > < C u s t o m C o n t e n t > < ! [ C D A T A [ y e s ] ] > < / C u s t o m C o n t e n t > < / G e m i n i > 
</file>

<file path=customXml/item34.xml>��< ? x m l   v e r s i o n = " 1 . 0 "   e n c o d i n g = " U T F - 1 6 " ? > < G e m i n i   x m l n s = " h t t p : / / g e m i n i / w o r k b o o k c u s t o m i z a t i o n / R e l a t i o n s h i p A u t o D e t e c t i o n E n a b l e d " > < C u s t o m C o n t e n t > < ! [ C D A T A [ T r u e ] ] > < / C u s t o m C o n t e n t > < / G e m i n i > 
</file>

<file path=customXml/item35.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36.xml>��< ? x m l   v e r s i o n = " 1 . 0 "   e n c o d i n g = " U T F - 1 6 " ? > < G e m i n i   x m l n s = " h t t p : / / g e m i n i / p i v o t c u s t o m i z a t i o n / S h o w I m p l i c i t M e a s u r e s " > < C u s t o m C o n t e n t > < ! [ C D A T A [ F a l s e ] ] > < / C u s t o m C o n t e n t > < / G e m i n i > 
</file>

<file path=customXml/item37.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38.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 9 9 3 5 4 2 7 1 6 < / S A H o s t H a s h > < G e m i n i F i e l d L i s t V i s i b l e > T r u e < / G e m i n i F i e l d L i s t V i s i b l e > < / S e t t i n g s > ] ] > < / C u s t o m C o n t e n t > < / G e m i n i > 
</file>

<file path=customXml/item39.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 1 0 3 5 2 7 1 8 0 < / S A H o s t H a s h > < G e m i n i F i e l d L i s t V i s i b l e > F a l s e < / G e m i n i F i e l d L i s t V i s i b l e > < / S e t t i n g s > ] ] > < / C u s t o m C o n t e n t > < / G e m i n i > 
</file>

<file path=customXml/item4.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 2 2 3 0 1 4 7 8 8 < / S A H o s t H a s h > < G e m i n i F i e l d L i s t V i s i b l e > F a l s e < / G e m i n i F i e l d L i s t V i s i b l e > < / S e t t i n g s > ] ] > < / C u s t o m C o n t e n t > < / G e m i n i > 
</file>

<file path=customXml/item40.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 o c c . < / S l i c e r S h e e t N a m e > < S A H o s t H a s h > 2 0 6 3 7 3 9 0 7 3 < / S A H o s t H a s h > < G e m i n i F i e l d L i s t V i s i b l e > F a l s e < / G e m i n i F i e l d L i s t V i s i b l e > < / S e t t i n g s > ] ] > < / C u s t o m C o n t e n t > < / G e m i n i > 
</file>

<file path=customXml/item41.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 1 9 4 4 2 5 1 4 6 5 < / S A H o s t H a s h > < G e m i n i F i e l d L i s t V i s i b l e > T r u e < / G e m i n i F i e l d L i s t V i s i b l e > < / S e t t i n g s > ] ] > < / C u s t o m C o n t e n t > < / G e m i n i > 
</file>

<file path=customXml/item42.xml>��< ? x m l   v e r s i o n = " 1 . 0 "   e n c o d i n g = " U T F - 1 6 " ? > < G e m i n i   x m l n s = " h t t p : / / g e m i n i / p i v o t c u s t o m i z a t i o n / e 4 f 2 c 4 7 2 - a 1 4 6 - 4 e e 5 - b e 4 9 - 5 2 8 7 0 8 8 b 7 2 0 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 1 1 6 6 6 3 2 6 0 4 < / S A H o s t H a s h > < G e m i n i F i e l d L i s t V i s i b l e > T r u e < / G e m i n i F i e l d L i s t V i s i b l e > < / S e t t i n g s > ] ] > < / C u s t o m C o n t e n t > < / G e m i n i > 
</file>

<file path=customXml/item43.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 1 7 0 5 2 7 6 2 4 9 < / S A H o s t H a s h > < G e m i n i F i e l d L i s t V i s i b l e > T r u e < / G e m i n i F i e l d L i s t V i s i b l e > < / S e t t i n g s > ] ] > < / C u s t o m C o n t e n t > < / G e m i n i > 
</file>

<file path=customXml/item44.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 1 5 1 8 0 0 4 4 9 5 < / S A H o s t H a s h > < G e m i n i F i e l d L i s t V i s i b l e > T r u e < / G e m i n i F i e l d L i s t V i s i b l e > < / S e t t i n g s > ] ] > < / C u s t o m C o n t e n t > < / G e m i n i > 
</file>

<file path=customXml/item45.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 1 6 3 0 4 0 1 1 7 0 < / S A H o s t H a s h > < G e m i n i F i e l d L i s t V i s i b l e > T r u e < / G e m i n i F i e l d L i s t V i s i b l e > < / S e t t i n g s > ] ] > < / C u s t o m C o n t e n t > < / G e m i n i > 
</file>

<file path=customXml/item46.xml>��< ? x m l   v e r s i o n = " 1 . 0 "   e n c o d i n g = " U T F - 1 6 " ? > < G e m i n i   x m l n s = " h t t p : / / g e m i n i / w o r k b o o k c u s t o m i z a t i o n / R e l a t i o n s h i p D e t e c t i o n N e e d e d D i c t i o n a r y " > < C u s t o m C o n t e n t > < ! [ C D A T A [ < D i c t i o n a r y > < i t e m > < k e y > < s t r i n g > a d f c 4 4 0 e - 7 8 6 6 - 4 9 5 3 - b b 1 b - e b 5 8 1 3 3 3 b e 6 3 < / s t r i n g > < / k e y > < v a l u e > < b o o l e a n > t r u e < / b o o l e a n > < / v a l u e > < / i t e m > < i t e m > < k e y > < s t r i n g > c 1 f 4 5 b 2 7 - 5 3 7 7 - 4 b 8 5 - a 5 c c - 8 3 4 7 f 8 1 f 5 2 d b < / s t r i n g > < / k e y > < v a l u e > < b o o l e a n > t r u e < / b o o l e a n > < / v a l u e > < / i t e m > < i t e m > < k e y > < s t r i n g > 7 0 9 0 7 d c b - 9 d b 8 - 4 6 1 7 - 8 7 8 4 - 4 3 e 1 8 3 8 5 9 5 3 c < / s t r i n g > < / k e y > < v a l u e > < b o o l e a n > t r u e < / b o o l e a n > < / v a l u e > < / i t e m > < i t e m > < k e y > < s t r i n g > 9 d 0 6 c d 8 0 - 1 8 a b - 4 9 7 0 - a a b 5 - c 7 e c a 7 1 e b 3 d b < / s t r i n g > < / k e y > < v a l u e > < b o o l e a n > t r u e < / b o o l e a n > < / v a l u e > < / i t e m > < i t e m > < k e y > < s t r i n g > 7 c d b a 4 9 d - 4 c 8 e - 4 5 1 7 - a 4 e 1 - 6 f f 5 f e d b b 3 a 1 < / s t r i n g > < / k e y > < v a l u e > < b o o l e a n > t r u e < / b o o l e a n > < / v a l u e > < / i t e m > < i t e m > < k e y > < s t r i n g > 2 8 d e d f 1 c - 9 2 d 5 - 4 d 5 3 - b 4 e 5 - 4 d a 1 7 1 1 1 b b 7 9 < / s t r i n g > < / k e y > < v a l u e > < b o o l e a n > t r u e < / b o o l e a n > < / v a l u e > < / i t e m > < i t e m > < k e y > < s t r i n g > e 0 e c 1 1 d e - 9 8 1 b - 4 0 5 2 - a 8 f e - 1 e 8 c d 4 4 2 a a d e < / s t r i n g > < / k e y > < v a l u e > < b o o l e a n > t r u e < / b o o l e a n > < / v a l u e > < / i t e m > < i t e m > < k e y > < s t r i n g > f 3 1 2 5 b e 8 - 0 2 6 8 - 4 a a b - a 2 0 c - 9 3 5 9 a 9 7 f f 2 7 0 < / s t r i n g > < / k e y > < v a l u e > < b o o l e a n > t r u e < / b o o l e a n > < / v a l u e > < / i t e m > < i t e m > < k e y > < s t r i n g > e d 6 4 2 6 2 9 - 0 1 c e - 4 1 a 1 - 8 9 d c - 5 d c f a 0 2 1 9 d 0 f < / s t r i n g > < / k e y > < v a l u e > < b o o l e a n > t r u e < / b o o l e a n > < / v a l u e > < / i t e m > < i t e m > < k e y > < s t r i n g > 8 e e d c 9 7 8 - 0 7 e 8 - 4 8 d 8 - 8 1 c 4 - 2 d 3 3 6 5 5 3 a 9 2 f < / s t r i n g > < / k e y > < v a l u e > < b o o l e a n > t r u e < / b o o l e a n > < / v a l u e > < / i t e m > < i t e m > < k e y > < s t r i n g > 7 5 1 0 8 4 2 0 - 6 8 4 c - 4 0 3 6 - b d f e - d f d 1 f 9 7 3 e 4 7 b < / s t r i n g > < / k e y > < v a l u e > < b o o l e a n > t r u e < / b o o l e a n > < / v a l u e > < / i t e m > < i t e m > < k e y > < s t r i n g > a 3 5 2 a a 7 b - 4 6 c 6 - 4 6 3 0 - a 5 0 5 - e 6 5 d d 9 6 5 d 2 5 a < / s t r i n g > < / k e y > < v a l u e > < b o o l e a n > t r u e < / b o o l e a n > < / v a l u e > < / i t e m > < i t e m > < k e y > < s t r i n g > e c b 0 1 0 0 6 - d 7 7 8 - 4 5 2 3 - b b 6 1 - 3 a 8 5 7 6 3 8 a 5 d f < / s t r i n g > < / k e y > < v a l u e > < b o o l e a n > t r u e < / b o o l e a n > < / v a l u e > < / i t e m > < i t e m > < k e y > < s t r i n g > 6 8 c e 7 b b 5 - b 9 a 1 - 4 6 1 8 - b 6 f 2 - 2 5 0 7 f 2 2 3 e 5 3 3 < / s t r i n g > < / k e y > < v a l u e > < b o o l e a n > t r u e < / b o o l e a n > < / v a l u e > < / i t e m > < i t e m > < k e y > < s t r i n g > 6 a 6 6 9 4 b f - 2 5 7 9 - 4 d 4 7 - a d 9 9 - 0 c f 6 6 9 c 7 9 f b 5 < / s t r i n g > < / k e y > < v a l u e > < b o o l e a n > t r u e < / b o o l e a n > < / v a l u e > < / i t e m > < i t e m > < k e y > < s t r i n g > 9 7 b 7 7 5 4 3 - 1 b 1 d - 4 3 2 f - 8 c 1 2 - 8 6 d 5 d 6 1 2 6 7 b b < / s t r i n g > < / k e y > < v a l u e > < b o o l e a n > t r u e < / b o o l e a n > < / v a l u e > < / i t e m > < i t e m > < k e y > < s t r i n g > 7 e c 8 6 b b 0 - 3 b f 3 - 4 9 4 4 - b 8 9 4 - a 8 0 5 7 7 8 9 e 3 6 b < / s t r i n g > < / k e y > < v a l u e > < b o o l e a n > t r u e < / b o o l e a n > < / v a l u e > < / i t e m > < i t e m > < k e y > < s t r i n g > f 6 e 7 f 0 b 5 - 4 e d 5 - 4 f b a - b a c 3 - 7 0 9 7 d 7 9 e 8 5 4 c < / s t r i n g > < / k e y > < v a l u e > < b o o l e a n > t r u e < / b o o l e a n > < / v a l u e > < / i t e m > < i t e m > < k e y > < s t r i n g > 2 d 9 d 5 7 d 6 - 2 4 1 a - 4 b 7 d - 8 0 0 7 - 2 3 7 5 6 d b f 9 3 5 4 < / s t r i n g > < / k e y > < v a l u e > < b o o l e a n > t r u e < / b o o l e a n > < / v a l u e > < / i t e m > < i t e m > < k e y > < s t r i n g > e 2 d e 2 b 4 0 - f 5 8 f - 4 5 2 2 - b 9 8 5 - c 9 b 0 8 a 9 8 f 8 1 8 < / s t r i n g > < / k e y > < v a l u e > < b o o l e a n > t r u e < / b o o l e a n > < / v a l u e > < / i t e m > < i t e m > < k e y > < s t r i n g > 8 6 0 2 e 9 0 7 - d d c 4 - 4 0 b b - 8 9 c a - 8 3 6 9 d e 9 1 4 b b 2 < / s t r i n g > < / k e y > < v a l u e > < b o o l e a n > t r u e < / b o o l e a n > < / v a l u e > < / i t e m > < i t e m > < k e y > < s t r i n g > f b 0 6 9 d 2 9 - b 4 8 8 - 4 4 c f - b 4 d d - a 6 4 c 1 8 3 4 0 4 5 e < / s t r i n g > < / k e y > < v a l u e > < b o o l e a n > t r u e < / b o o l e a n > < / v a l u e > < / i t e m > < i t e m > < k e y > < s t r i n g > d d 0 9 8 1 d d - 8 6 3 9 - 4 5 a e - b 5 0 1 - a 4 9 7 8 9 7 f 6 7 6 e < / s t r i n g > < / k e y > < v a l u e > < b o o l e a n > t r u e < / b o o l e a n > < / v a l u e > < / i t e m > < i t e m > < k e y > < s t r i n g > b 9 5 7 5 0 1 2 - 0 5 e f - 4 6 3 2 - b e d e - b 8 7 d 0 5 a 4 d 4 8 9 < / s t r i n g > < / k e y > < v a l u e > < b o o l e a n > t r u e < / b o o l e a n > < / v a l u e > < / i t e m > < i t e m > < k e y > < s t r i n g > c 1 f a 9 d 3 7 - c a f a - 4 c 6 c - b d 2 9 - 4 5 5 c c 7 c e a 9 b 3 < / s t r i n g > < / k e y > < v a l u e > < b o o l e a n > t r u e < / b o o l e a n > < / v a l u e > < / i t e m > < i t e m > < k e y > < s t r i n g > 6 1 a c 6 1 5 e - 4 0 0 2 - 4 6 a 2 - a f d 6 - 5 6 0 1 e 0 5 c 1 0 5 7 < / s t r i n g > < / k e y > < v a l u e > < b o o l e a n > t r u e < / b o o l e a n > < / v a l u e > < / i t e m > < i t e m > < k e y > < s t r i n g > 8 0 9 2 c a 9 8 - d 0 5 5 - 4 0 1 c - 8 5 5 a - 8 7 a 6 5 0 e 1 5 8 9 b < / s t r i n g > < / k e y > < v a l u e > < b o o l e a n > t r u e < / b o o l e a n > < / v a l u e > < / i t e m > < i t e m > < k e y > < s t r i n g > 4 c 2 2 a 1 4 f - 6 2 e f - 4 5 5 b - 9 7 2 d - 9 1 4 7 2 9 2 2 3 0 5 8 < / s t r i n g > < / k e y > < v a l u e > < b o o l e a n > t r u e < / b o o l e a n > < / v a l u e > < / i t e m > < i t e m > < k e y > < s t r i n g > f 7 3 5 e 7 c 4 - c 9 1 7 - 4 7 7 e - b 7 1 c - 9 7 e 3 7 3 0 8 f 1 6 d < / s t r i n g > < / k e y > < v a l u e > < b o o l e a n > t r u e < / b o o l e a n > < / v a l u e > < / i t e m > < i t e m > < k e y > < s t r i n g > e 4 f 2 c 4 7 2 - a 1 4 6 - 4 e e 5 - b e 4 9 - 5 2 8 7 0 8 8 b 7 2 0 9 < / s t r i n g > < / k e y > < v a l u e > < b o o l e a n > t r u e < / b o o l e a n > < / v a l u e > < / i t e m > < i t e m > < k e y > < s t r i n g > b a 0 b 1 b 6 b - 2 5 3 c - 4 a f 3 - 8 d a 1 - 4 0 f 0 3 6 5 4 e 8 8 9 < / s t r i n g > < / k e y > < v a l u e > < b o o l e a n > t r u e < / b o o l e a n > < / v a l u e > < / i t e m > < i t e m > < k e y > < s t r i n g > 3 5 8 d a d 6 1 - f a 7 1 - 4 4 e 8 - 8 3 5 4 - 3 5 e a 4 1 b 2 9 d 4 d < / s t r i n g > < / k e y > < v a l u e > < b o o l e a n > t r u e < / b o o l e a n > < / v a l u e > < / i t e m > < i t e m > < k e y > < s t r i n g > c b 8 3 e 9 5 3 - d 3 a 9 - 4 4 3 3 - 8 4 e 3 - 8 6 f 1 3 2 0 8 4 5 4 9 < / s t r i n g > < / k e y > < v a l u e > < b o o l e a n > t r u e < / b o o l e a n > < / v a l u e > < / i t e m > < i t e m > < k e y > < s t r i n g > 4 4 2 b e 5 3 0 - 2 b b 4 - 4 0 2 f - 8 e 5 2 - c b 6 0 f a 2 7 6 0 7 6 < / s t r i n g > < / k e y > < v a l u e > < b o o l e a n > t r u e < / b o o l e a n > < / v a l u e > < / i t e m > < i t e m > < k e y > < s t r i n g > b 0 e f 4 d f 9 - 2 9 8 0 - 4 2 7 c - 9 2 7 7 - 0 9 e 1 9 a 1 b f 0 e 0 < / s t r i n g > < / k e y > < v a l u e > < b o o l e a n > t r u e < / b o o l e a n > < / v a l u e > < / i t e m > < i t e m > < k e y > < s t r i n g > 3 3 6 8 9 7 8 5 - b 6 5 f - 4 d 0 9 - 8 f 6 9 - 7 0 3 8 3 e f 1 8 8 d 2 < / s t r i n g > < / k e y > < v a l u e > < b o o l e a n > t r u e < / b o o l e a n > < / v a l u e > < / i t e m > < i t e m > < k e y > < s t r i n g > a 2 b b 9 c 2 e - 6 6 0 6 - 4 0 c 6 - 8 9 8 8 - 4 a 0 b 4 9 a 1 5 b 1 b < / s t r i n g > < / k e y > < v a l u e > < b o o l e a n > t r u e < / b o o l e a n > < / v a l u e > < / i t e m > < i t e m > < k e y > < s t r i n g > 6 3 d 3 7 9 a d - 3 3 1 6 - 4 2 2 0 - 9 6 a b - b 2 4 f f 7 e d 4 0 9 f < / s t r i n g > < / k e y > < v a l u e > < b o o l e a n > t r u e < / b o o l e a n > < / v a l u e > < / i t e m > < i t e m > < k e y > < s t r i n g > 3 c b 5 c d c a - 3 6 b 5 - 4 8 6 f - a 2 0 e - 3 9 c e 4 9 e 1 e 4 4 d < / s t r i n g > < / k e y > < v a l u e > < b o o l e a n > t r u e < / b o o l e a n > < / v a l u e > < / i t e m > < i t e m > < k e y > < s t r i n g > e a f 9 b 4 0 0 - a 2 b d - 4 3 d 0 - 8 b a 9 - 4 b d 3 d 8 b 1 e 3 c 8 < / s t r i n g > < / k e y > < v a l u e > < b o o l e a n > t r u e < / b o o l e a n > < / v a l u e > < / i t e m > < i t e m > < k e y > < s t r i n g > 1 6 4 e a 2 6 9 - 9 2 f e - 4 9 b 9 - 9 6 4 6 - b a a b 7 f 3 a 2 0 5 0 < / s t r i n g > < / k e y > < v a l u e > < b o o l e a n > t r u e < / b o o l e a n > < / v a l u e > < / i t e m > < / D i c t i o n a r y > ] ] > < / C u s t o m C o n t e n t > < / G e m i n i > 
</file>

<file path=customXml/item47.xml>��< ? x m l   v e r s i o n = " 1 . 0 "   e n c o d i n g = " U T F - 1 6 " ? > < G e m i n i   x m l n s = " h t t p : / / g e m i n i / p i v o t c u s t o m i z a t i o n / L i n k e d T a b l e U p d a t e M o d e " > < C u s t o m C o n t e n t > < ! [ C D A T A [ T r u e ] ] > < / C u s t o m C o n t e n t > < / G e m i n i > 
</file>

<file path=customXml/item48.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4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 G A   t o t a l   b e d s   o c c u p i e d & l t ; / K e y & g t ; & l t ; / D i a g r a m O b j e c t K e y & g t ; & l t ; D i a g r a m O b j e c t K e y & g t ; & l t ; K e y & g t ; M e a s u r e s \ S u m   o f   G A   t o t a l   b e d s   o c c u p i e d \ T a g I n f o \ F o r m u l a & l t ; / K e y & g t ; & l t ; / D i a g r a m O b j e c t K e y & g t ; & l t ; D i a g r a m O b j e c t K e y & g t ; & l t ; K e y & g t ; M e a s u r e s \ A v e r a g e   o f   G A   t o t a l   b e d s   o c c u p i e d & l t ; / K e y & g t ; & l t ; / D i a g r a m O b j e c t K e y & g t ; & l t ; D i a g r a m O b j e c t K e y & g t ; & l t ; K e y & g t ; M e a s u r e s \ A v e r a g e   o f   G A   t o t a l   b e d s   o c c u p i e d \ T a g I n f o \ F o r m u l a & l t ; / K e y & g t ; & l t ; / D i a g r a m O b j e c t K e y & g t ; & l t ; D i a g r a m O b j e c t K e y & g t ; & l t ; K e y & g t ; M e a s u r e s \ S u m   o f   G A   t o t a l   b e d s   a v a i l & l t ; / K e y & g t ; & l t ; / D i a g r a m O b j e c t K e y & g t ; & l t ; D i a g r a m O b j e c t K e y & g t ; & l t ; K e y & g t ; M e a s u r e s \ S u m   o f   G A   t o t a l   b e d s   a v a i l \ T a g I n f o \ F o r m u l a & l t ; / K e y & g t ; & l t ; / D i a g r a m O b j e c t K e y & g t ; & l t ; D i a g r a m O b j e c t K e y & g t ; & l t ; K e y & g t ; M e a s u r e s \ S u m   o f   B e d s   o c c   o v e r   7   d a y s & l t ; / K e y & g t ; & l t ; / D i a g r a m O b j e c t K e y & g t ; & l t ; D i a g r a m O b j e c t K e y & g t ; & l t ; K e y & g t ; M e a s u r e s \ S u m   o f   B e d s   o c c   o v e r   7   d a y s \ T a g I n f o \ F o r m u l a & l t ; / K e y & g t ; & l t ; / D i a g r a m O b j e c t K e y & g t ; & l t ; D i a g r a m O b j e c t K e y & g t ; & l t ; K e y & g t ; M e a s u r e s \ S u m   o f   B e d s   o c c   o v e r   2 1   d a y s & l t ; / K e y & g t ; & l t ; / D i a g r a m O b j e c t K e y & g t ; & l t ; D i a g r a m O b j e c t K e y & g t ; & l t ; K e y & g t ; M e a s u r e s \ S u m   o f   B e d s   o c c   o v e r   2 1   d a y s \ T a g I n f o \ F o r m u l a & l t ; / K e y & g t ; & l t ; / D i a g r a m O b j e c t K e y & g t ; & l t ; D i a g r a m O b j e c t K e y & g t ; & l t ; K e y & g t ; M e a s u r e s \ A v e r a g e   o f   B e d s   o c c   o v e r   2 1   d a y s & l t ; / K e y & g t ; & l t ; / D i a g r a m O b j e c t K e y & g t ; & l t ; D i a g r a m O b j e c t K e y & g t ; & l t ; K e y & g t ; M e a s u r e s \ A v e r a g e   o f   B e d s   o c c   o v e r   2 1   d a y s \ T a g I n f o \ F o r m u l a & l t ; / K e y & g t ; & l t ; / D i a g r a m O b j e c t K e y & g t ; & l t ; D i a g r a m O b j e c t K e y & g t ; & l t ; K e y & g t ; M e a s u r e s \ S u m   o f   B e d s   c l o s e d   n o r o v i r u s & l t ; / K e y & g t ; & l t ; / D i a g r a m O b j e c t K e y & g t ; & l t ; D i a g r a m O b j e c t K e y & g t ; & l t ; K e y & g t ; M e a s u r e s \ S u m   o f   B e d s   c l o s e d   n o r o v i r u s \ T a g I n f o \ F o r m u l a & l t ; / K e y & g t ; & l t ; / D i a g r a m O b j e c t K e y & g t ; & l t ; D i a g r a m O b j e c t K e y & g t ; & l t ; K e y & g t ; M e a s u r e s \ A v e r a g e   o f   B e d s   c l o s e d   n o r o v i r u s & l t ; / K e y & g t ; & l t ; / D i a g r a m O b j e c t K e y & g t ; & l t ; D i a g r a m O b j e c t K e y & g t ; & l t ; K e y & g t ; M e a s u r e s \ A v e r a g e   o f   B e d s   c l o s e d   n o r o v i r u s \ T a g I n f o \ F o r m u l a & l t ; / K e y & g t ; & l t ; / D i a g r a m O b j e c t K e y & g t ; & l t ; D i a g r a m O b j e c t K e y & g t ; & l t ; K e y & g t ; M e a s u r e s \ S u m   o f   B e d s   c l o s e d   n o r o v i u s   u n o c c & l t ; / K e y & g t ; & l t ; / D i a g r a m O b j e c t K e y & g t ; & l t ; D i a g r a m O b j e c t K e y & g t ; & l t ; K e y & g t ; M e a s u r e s \ S u m   o f   B e d s   c l o s e d   n o r o v i u s   u n o c c \ T a g I n f o \ F o r m u l a & l t ; / K e y & g t ; & l t ; / D i a g r a m O b j e c t K e y & g t ; & l t ; D i a g r a m O b j e c t K e y & g t ; & l t ; K e y & g t ; M e a s u r e s \ S u m   o f   A m b   a r r i v a l s & l t ; / K e y & g t ; & l t ; / D i a g r a m O b j e c t K e y & g t ; & l t ; D i a g r a m O b j e c t K e y & g t ; & l t ; K e y & g t ; M e a s u r e s \ S u m   o f   A m b   a r r i v a l s \ T a g I n f o \ F o r m u l a & l t ; / K e y & g t ; & l t ; / D i a g r a m O b j e c t K e y & g t ; & l t ; D i a g r a m O b j e c t K e y & g t ; & l t ; K e y & g t ; M e a s u r e s \ S u m   o f   A m b   d e l a y s   3 0 - 6 0   m i n s & l t ; / K e y & g t ; & l t ; / D i a g r a m O b j e c t K e y & g t ; & l t ; D i a g r a m O b j e c t K e y & g t ; & l t ; K e y & g t ; M e a s u r e s \ S u m   o f   A m b   d e l a y s   3 0 - 6 0   m i n s \ T a g I n f o \ F o r m u l a & l t ; / K e y & g t ; & l t ; / D i a g r a m O b j e c t K e y & g t ; & l t ; D i a g r a m O b j e c t K e y & g t ; & l t ; K e y & g t ; M e a s u r e s \ S u m   o f   A m b   d e l a y s   o v e r   6 0   m i n s & l t ; / K e y & g t ; & l t ; / D i a g r a m O b j e c t K e y & g t ; & l t ; D i a g r a m O b j e c t K e y & g t ; & l t ; K e y & g t ; M e a s u r e s \ S u m   o f   A m b   d e l a y s   o v e r   6 0   m i n s \ T a g I n f o \ F o r m u l a & l t ; / K e y & g t ; & l t ; / D i a g r a m O b j e c t K e y & g t ; & l t ; D i a g r a m O b j e c t K e y & g t ; & l t ; K e y & g t ; M e a s u r e s \ S u m   o f   A d u l t   C C   b e d s   a v a i l & l t ; / K e y & g t ; & l t ; / D i a g r a m O b j e c t K e y & g t ; & l t ; D i a g r a m O b j e c t K e y & g t ; & l t ; K e y & g t ; M e a s u r e s \ S u m   o f   A d u l t   C C   b e d s   a v a i l \ T a g I n f o \ F o r m u l a & l t ; / K e y & g t ; & l t ; / D i a g r a m O b j e c t K e y & g t ; & l t ; D i a g r a m O b j e c t K e y & g t ; & l t ; K e y & g t ; M e a s u r e s \ S u m   o f   A d u l t   C C   b e d s   o c c & l t ; / K e y & g t ; & l t ; / D i a g r a m O b j e c t K e y & g t ; & l t ; D i a g r a m O b j e c t K e y & g t ; & l t ; K e y & g t ; M e a s u r e s \ S u m   o f   A d u l t   C C   b e d s   o c c \ T a g I n f o \ F o r m u l a & l t ; / K e y & g t ; & l t ; / D i a g r a m O b j e c t K e y & g t ; & l t ; D i a g r a m O b j e c t K e y & g t ; & l t ; K e y & g t ; M e a s u r e s \ S u m   o f   P a e d   I n t   C a r e   A v a i l & l t ; / K e y & g t ; & l t ; / D i a g r a m O b j e c t K e y & g t ; & l t ; D i a g r a m O b j e c t K e y & g t ; & l t ; K e y & g t ; M e a s u r e s \ S u m   o f   P a e d   I n t   C a r e   A v a i l \ T a g I n f o \ F o r m u l a & l t ; / K e y & g t ; & l t ; / D i a g r a m O b j e c t K e y & g t ; & l t ; D i a g r a m O b j e c t K e y & g t ; & l t ; K e y & g t ; M e a s u r e s \ S u m   o f   P a e d   I n t   C a r e   O c c & l t ; / K e y & g t ; & l t ; / D i a g r a m O b j e c t K e y & g t ; & l t ; D i a g r a m O b j e c t K e y & g t ; & l t ; K e y & g t ; M e a s u r e s \ S u m   o f   P a e d   I n t   C a r e   O c c \ T a g I n f o \ F o r m u l a & l t ; / K e y & g t ; & l t ; / D i a g r a m O b j e c t K e y & g t ; & l t ; D i a g r a m O b j e c t K e y & g t ; & l t ; K e y & g t ; M e a s u r e s \ S u m   o f   N e o   I n t   C a r e   A v a i l & l t ; / K e y & g t ; & l t ; / D i a g r a m O b j e c t K e y & g t ; & l t ; D i a g r a m O b j e c t K e y & g t ; & l t ; K e y & g t ; M e a s u r e s \ S u m   o f   N e o   I n t   C a r e   A v a i l \ T a g I n f o \ F o r m u l a & l t ; / K e y & g t ; & l t ; / D i a g r a m O b j e c t K e y & g t ; & l t ; D i a g r a m O b j e c t K e y & g t ; & l t ; K e y & g t ; M e a s u r e s \ S u m   o f   N e o   I n t   C a r e   o c c & l t ; / K e y & g t ; & l t ; / D i a g r a m O b j e c t K e y & g t ; & l t ; D i a g r a m O b j e c t K e y & g t ; & l t ; K e y & g t ; M e a s u r e s \ S u m   o f   N e o   I n t   C a r e   o c c \ T a g I n f o \ F o r m u l a & l t ; / K e y & g t ; & l t ; / D i a g r a m O b j e c t K e y & g t ; & l t ; D i a g r a m O b j e c t K e y & g t ; & l t ; K e y & g t ; M e a s u r e s \ A v e r a g e 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 o c c & l t ; / K e y & g t ; & l t ; / D i a g r a m O b j e c t K e y & g t ; & l t ; D i a g r a m O b j e c t K e y & g t ; & l t ; K e y & g t ; M e a s u r e s \ A v e r a g e   o f   N e o   I n t   C a r e   o c c \ T a g I n f o \ F o r m u l a & l t ; / K e y & g t ; & l t ; / D i a g r a m O b j e c t K e y & g t ; & l t ; D i a g r a m O b j e c t K e y & g t ; & l t ; K e y & g t ; M e a s u r e s \ S u m   o f   G A   b e d   o c c u p a n c y & l t ; / K e y & g t ; & l t ; / D i a g r a m O b j e c t K e y & g t ; & l t ; D i a g r a m O b j e c t K e y & g t ; & l t ; K e y & g t ; M e a s u r e s \ S u m   o f   G A   b e d   o c c u p a n c y \ T a g I n f o \ F o r m u l a & l t ; / K e y & g t ; & l t ; / D i a g r a m O b j e c t K e y & g t ; & l t ; D i a g r a m O b j e c t K e y & g t ; & l t ; K e y & g t ; M e a s u r e s \ A v e r a g e   o f   G A   b e d   o c c u p a n c y & l t ; / K e y & g t ; & l t ; / D i a g r a m O b j e c t K e y & g t ; & l t ; D i a g r a m O b j e c t K e y & g t ; & l t ; K e y & g t ; M e a s u r e s \ A v e r a g e   o f   G A   b e d   o c c u p a n c y \ T a g I n f o \ F o r m u l a & l t ; / K e y & g t ; & l t ; / D i a g r a m O b j e c t K e y & g t ; & l t ; D i a g r a m O b j e c t K e y & g t ; & l t ; K e y & g t ; M e a s u r e s \ S u m   o f   G A   c o r e   b e d s   a v a i l & l t ; / K e y & g t ; & l t ; / D i a g r a m O b j e c t K e y & g t ; & l t ; D i a g r a m O b j e c t K e y & g t ; & l t ; K e y & g t ; M e a s u r e s \ S u m   o f   G A   c o r e   b e d s   a v a i l \ T a g I n f o \ F o r m u l a & l t ; / K e y & g t ; & l t ; / D i a g r a m O b j e c t K e y & g t ; & l t ; D i a g r a m O b j e c t K e y & g t ; & l t ; K e y & g t ; M e a s u r e s \ S u m   o f   G A   e s c a l a t i o n   b e d s   a v a i l & l t ; / K e y & g t ; & l t ; / D i a g r a m O b j e c t K e y & g t ; & l t ; D i a g r a m O b j e c t K e y & g t ; & l t ; K e y & g t ; M e a s u r e s \ S u m   o f   G A   e s c a l a t i o n   b e d s   a v a i l \ T a g I n f o \ F o r m u l a & 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R o w & g t ; 1 & l t ; / R o w & 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R o w & g t ; 1 & l t ; / R o w & 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R o w & g t ; 1 & l t ; / R o w & 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R o w & g t ; 1 & l t ; / R o w & 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5.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 1 2 9 3 2 1 1 1 4 5 < / S A H o s t H a s h > < G e m i n i F i e l d L i s t V i s i b l e > F a l s e < / G e m i n i F i e l d L i s t V i s i b l e > < / S e t t i n g s > ] ] > < / C u s t o m C o n t e n t > < / G e m i n i > 
</file>

<file path=customXml/item50.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51.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 1 8 3 1 8 5 4 7 9 0 < / S A H o s t H a s h > < G e m i n i F i e l d L i s t V i s i b l e > F a l s e < / G e m i n i F i e l d L i s t V i s i b l e > < / S e t t i n g s > ] ] > < / C u s t o m C o n t e n t > < / G e m i n i > 
</file>

<file path=customXml/item52.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 7 5 4 5 6 7 5 0 0 < / S A H o s t H a s h > < G e m i n i F i e l d L i s t V i s i b l e > T r u e < / G e m i n i F i e l d L i s t V i s i b l e > < / S e t t i n g s > ] ] > < / C u s t o m C o n t e n t > < / G e m i n i > 
</file>

<file path=customXml/item53.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 9 8 6 4 5 1 7 8 3 < / S A H o s t H a s h > < G e m i n i F i e l d L i s t V i s i b l e > T r u e < / G e m i n i F i e l d L i s t V i s i b l e > < / S e t t i n g s > ] ] > < / C u s t o m C o n t e n t > < / G e m i n i > 
</file>

<file path=customXml/item54.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 1 9 4 4 2 5 1 4 6 5 < / S A H o s t H a s h > < G e m i n i F i e l d L i s t V i s i b l e > T r u e < / G e m i n i F i e l d L i s t V i s i b l e > < / S e t t i n g s > ] ] > < / C u s t o m C o n t e n t > < / G e m i n i > 
</file>

<file path=customXml/item55.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 3 2 1 2 2 9 5 9 7 < / S A H o s t H a s h > < G e m i n i F i e l d L i s t V i s i b l e > F a l s e < / G e m i n i F i e l d L i s t V i s i b l e > < / S e t t i n g s > ] ] > < / C u s t o m C o n t e n t > < / G e m i n i > 
</file>

<file path=customXml/item5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 F 7 4 9 A 2 7 B B 5 4 F 4 4 2 3 A 3 2 3 < / 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 I D = j u l i a n . r u s s e l l @ n h s p r o v i d e r s . o r g ; P e r s i s t 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57.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 1 5 1 8 0 0 4 4 9 5 < / S A H o s t H a s h > < G e m i n i F i e l d L i s t V i s i b l e > T r u e < / G e m i n i F i e l d L i s t V i s i b l e > < / S e t t i n g s > ] ] > < / C u s t o m C o n t e n t > < / G e m i n i > 
</file>

<file path=customXml/item58.xml>��< ? x m l   v e r s i o n = " 1 . 0 "   e n c o d i n g = " U T F - 1 6 " ? > < G e m i n i   x m l n s = " h t t p : / / g e m i n i / p i v o t c u s t o m i z a t i o n / T a b l e O r d e r " > < C u s t o m C o n t e n t > W i n t e r   d a i l y   s i t r e p s _ 1 d f 8 1 2 b b - 9 f c 3 - 4 6 7 4 - 8 d 4 1 - 6 0 c 6 7 2 6 a 8 e f 3 , W i n t e r   b e d   o c c   o v e r   1 4   d a y s < / C u s t o m C o n t e n t > < / G e m i n i > 
</file>

<file path=customXml/item59.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 5 6 7 2 9 5 7 4 6 < / S A H o s t H a s h > < G e m i n i F i e l d L i s t V i s i b l e > T r u e < / G e m i n i F i e l d L i s t V i s i b l e > < / S e t t i n g s > ] ] > < / C u s t o m C o n t e n t > < / G e m i n i > 
</file>

<file path=customXml/item6.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 1 1 6 6 6 3 2 6 0 4 < / S A H o s t H a s h > < G e m i n i F i e l d L i s t V i s i b l e > F a l s e < / G e m i n i F i e l d L i s t V i s i b l e > < / S e t t i n g s > ] ] > < / C u s t o m C o n t e n t > < / G e m i n i > 
</file>

<file path=customXml/item60.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 9 6 4 3 6 2 4 7 < / S A H o s t H a s h > < G e m i n i F i e l d L i s t V i s i b l e > T r u e < / G e m i n i F i e l d L i s t V i s i b l e > < / S e t t i n g s > ] ] > < / C u s t o m C o n t e n t > < / G e m i n i > 
</file>

<file path=customXml/item61.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 1 6 3 0 4 0 1 1 7 0 < / S A H o s t H a s h > < G e m i n i F i e l d L i s t V i s i b l e > T r u e < / G e m i n i F i e l d L i s t V i s i b l e > < / S e t t i n g s > ] ] > < / C u s t o m C o n t e n t > < / G e m i n i > 
</file>

<file path=customXml/item62.xml>��< ? x m l   v e r s i o n = " 1 . 0 "   e n c o d i n g = " U T F - 1 6 " ? > < G e m i n i   x m l n s = " h t t p : / / g e m i n i / w o r k b o o k c u s t o m i z a t i o n / P o w e r P i v o t V e r s i o n " > < C u s t o m C o n t e n t > < ! [ C D A T A [ 1 1 . 0 . 5 0 5 8 . 0 ] ] > < / C u s t o m C o n t e n t > < / G e m i n i > 
</file>

<file path=customXml/item63.xml>��< ? x m l   v e r s i o n = " 1 . 0 "   e n c o d i n g = " U T F - 1 6 " ? > < G e m i n i   x m l n s = " h t t p : / / g e m i n i / p i v o t c u s t o m i z a t i o n / T a b l e C o u n t I n S a n d b o x " > < C u s t o m C o n t e n t > 2 < / C u s t o m C o n t e n t > < / G e m i n i > 
</file>

<file path=customXml/item64.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 3 3 5 4 1 1 4 6 3 < / S A H o s t H a s h > < G e m i n i F i e l d L i s t V i s i b l e > F a l s e < / G e m i n i F i e l d L i s t V i s i b l e > < / S e t t i n g s > ] ] > < / C u s t o m C o n t e n t > < / G e m i n i > 
</file>

<file path=customXml/item65.xml>��< ? x m l   v e r s i o n = " 1 . 0 "   e n c o d i n g = " U T F - 1 6 " ? > < G e m i n i   x m l n s = " h t t p : / / g e m i n i / p i v o t c u s t o m i z a t i o n / C l i e n t W i n d o w X M L " > < C u s t o m C o n t e n t > W i n t e r   b e d   o c c   o v e r   1 4   d a y s < / C u s t o m C o n t e n t > < / G e m i n i > 
</file>

<file path=customXml/item66.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 4 5 4 8 9 9 0 7 1 < / S A H o s t H a s h > < G e m i n i F i e l d L i s t V i s i b l e > F a l s e < / G e m i n i F i e l d L i s t V i s i b l e > < / S e t t i n g s > ] ] > < / C u s t o m C o n t e n t > < / G e m i n i > 
</file>

<file path=customXml/item67.xml>��< ? x m l   v e r s i o n = " 1 . 0 "   e n c o d i n g = " U T F - 1 6 " ? > < G e m i n i   x m l n s = " h t t p : / / g e m i n i / p i v o t c u s t o m i z a t i o n / f 7 3 5 e 7 c 4 - c 9 1 7 - 4 7 7 e - b 7 1 c - 9 7 e 3 7 3 0 8 f 1 6 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 1 1 6 6 6 3 2 6 0 4 < / S A H o s t H a s h > < G e m i n i F i e l d L i s t V i s i b l e > T r u e < / G e m i n i F i e l d L i s t V i s i b l e > < / S e t t i n g s > ] ] > < / C u s t o m C o n t e n t > < / G e m i n i > 
</file>

<file path=customXml/item68.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 2 1 5 6 1 1 6 8 < / S A H o s t H a s h > < G e m i n i F i e l d L i s t V i s i b l e > F a l s e < / G e m i n i F i e l d L i s t V i s i b l e > < / S e t t i n g s > ] ] > < / C u s t o m C o n t e n t > < / G e m i n i > 
</file>

<file path=customXml/item69.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 2 0 1 9 - 0 2 - 2 1 T 1 0 : 5 2 : 3 9 . 1 1 5 2 3 1 8 + 0 0 : 0 0 < / L a s t P r o c e s s e d T i m e > < / D a t a M o d e l i n g S a n d b o x . S e r i a l i z e d S a n d b o x E r r o r C a c h e > ] ] > < / C u s t o m C o n t e n t > < / G e m i n i > 
</file>

<file path=customXml/item7.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 3 2 8 3 2 0 5 3 0 < / S A H o s t H a s h > < G e m i n i F i e l d L i s t V i s i b l e > T r u e < / G e m i n i F i e l d L i s t V i s i b l e > < / S e t t i n g s > ] ] > < / C u s t o m C o n t e n t > < / G e m i n i > 
</file>

<file path=customXml/item70.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 2 2 3 0 1 4 7 8 8 < / S A H o s t H a s h > < G e m i n i F i e l d L i s t V i s i b l e > F a l s e < / G e m i n i F i e l d L i s t V i s i b l e > < / S e t t i n g s > ] ] > < / C u s t o m C o n t e n t > < / G e m i n i > 
</file>

<file path=customXml/item8.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185CC3C6-79BB-486B-9F42-3FE23FC714F7}">
  <ds:schemaRefs/>
</ds:datastoreItem>
</file>

<file path=customXml/itemProps10.xml><?xml version="1.0" encoding="utf-8"?>
<ds:datastoreItem xmlns:ds="http://schemas.openxmlformats.org/officeDocument/2006/customXml" ds:itemID="{A3AE3C35-9836-4D83-A68B-43AB0D34820C}">
  <ds:schemaRefs/>
</ds:datastoreItem>
</file>

<file path=customXml/itemProps11.xml><?xml version="1.0" encoding="utf-8"?>
<ds:datastoreItem xmlns:ds="http://schemas.openxmlformats.org/officeDocument/2006/customXml" ds:itemID="{621C0812-D70B-43AD-86ED-410E6CBBE062}">
  <ds:schemaRefs/>
</ds:datastoreItem>
</file>

<file path=customXml/itemProps12.xml><?xml version="1.0" encoding="utf-8"?>
<ds:datastoreItem xmlns:ds="http://schemas.openxmlformats.org/officeDocument/2006/customXml" ds:itemID="{C4B8950D-E115-41ED-8565-CC980DA7FABA}">
  <ds:schemaRefs/>
</ds:datastoreItem>
</file>

<file path=customXml/itemProps13.xml><?xml version="1.0" encoding="utf-8"?>
<ds:datastoreItem xmlns:ds="http://schemas.openxmlformats.org/officeDocument/2006/customXml" ds:itemID="{1A774C3B-4EB3-4592-BA9A-0E42271858F6}">
  <ds:schemaRefs/>
</ds:datastoreItem>
</file>

<file path=customXml/itemProps14.xml><?xml version="1.0" encoding="utf-8"?>
<ds:datastoreItem xmlns:ds="http://schemas.openxmlformats.org/officeDocument/2006/customXml" ds:itemID="{FA272BA1-89C9-4BCC-B09B-1DC8836272E8}">
  <ds:schemaRefs/>
</ds:datastoreItem>
</file>

<file path=customXml/itemProps15.xml><?xml version="1.0" encoding="utf-8"?>
<ds:datastoreItem xmlns:ds="http://schemas.openxmlformats.org/officeDocument/2006/customXml" ds:itemID="{AD08087F-C140-45CC-82A5-F01573365D30}">
  <ds:schemaRefs/>
</ds:datastoreItem>
</file>

<file path=customXml/itemProps16.xml><?xml version="1.0" encoding="utf-8"?>
<ds:datastoreItem xmlns:ds="http://schemas.openxmlformats.org/officeDocument/2006/customXml" ds:itemID="{B38AC1E6-271A-4899-8B11-588DD299E884}">
  <ds:schemaRefs/>
</ds:datastoreItem>
</file>

<file path=customXml/itemProps17.xml><?xml version="1.0" encoding="utf-8"?>
<ds:datastoreItem xmlns:ds="http://schemas.openxmlformats.org/officeDocument/2006/customXml" ds:itemID="{8C8C4E15-CAC5-4EF0-8D3C-0FBD8813F237}">
  <ds:schemaRefs/>
</ds:datastoreItem>
</file>

<file path=customXml/itemProps18.xml><?xml version="1.0" encoding="utf-8"?>
<ds:datastoreItem xmlns:ds="http://schemas.openxmlformats.org/officeDocument/2006/customXml" ds:itemID="{6EB2B8AB-6C43-45D3-9085-555E26A3D22E}">
  <ds:schemaRefs/>
</ds:datastoreItem>
</file>

<file path=customXml/itemProps19.xml><?xml version="1.0" encoding="utf-8"?>
<ds:datastoreItem xmlns:ds="http://schemas.openxmlformats.org/officeDocument/2006/customXml" ds:itemID="{EB8F91DE-886B-4645-B059-DA60AE9770B3}">
  <ds:schemaRefs/>
</ds:datastoreItem>
</file>

<file path=customXml/itemProps2.xml><?xml version="1.0" encoding="utf-8"?>
<ds:datastoreItem xmlns:ds="http://schemas.openxmlformats.org/officeDocument/2006/customXml" ds:itemID="{E719DB80-C1EE-47A5-9EFE-25270CDD6C9E}">
  <ds:schemaRefs/>
</ds:datastoreItem>
</file>

<file path=customXml/itemProps20.xml><?xml version="1.0" encoding="utf-8"?>
<ds:datastoreItem xmlns:ds="http://schemas.openxmlformats.org/officeDocument/2006/customXml" ds:itemID="{53BEDDA6-B124-4B76-B247-DBA3AB321DF0}">
  <ds:schemaRefs/>
</ds:datastoreItem>
</file>

<file path=customXml/itemProps21.xml><?xml version="1.0" encoding="utf-8"?>
<ds:datastoreItem xmlns:ds="http://schemas.openxmlformats.org/officeDocument/2006/customXml" ds:itemID="{E0FCA4E4-56B9-43AE-8559-89DB1E636B52}">
  <ds:schemaRefs/>
</ds:datastoreItem>
</file>

<file path=customXml/itemProps22.xml><?xml version="1.0" encoding="utf-8"?>
<ds:datastoreItem xmlns:ds="http://schemas.openxmlformats.org/officeDocument/2006/customXml" ds:itemID="{6182E312-ACAA-43B4-9873-1988C9C5E645}">
  <ds:schemaRefs/>
</ds:datastoreItem>
</file>

<file path=customXml/itemProps23.xml><?xml version="1.0" encoding="utf-8"?>
<ds:datastoreItem xmlns:ds="http://schemas.openxmlformats.org/officeDocument/2006/customXml" ds:itemID="{59FBDDC5-50D9-40F9-AF4E-D9AA0362860A}">
  <ds:schemaRefs/>
</ds:datastoreItem>
</file>

<file path=customXml/itemProps24.xml><?xml version="1.0" encoding="utf-8"?>
<ds:datastoreItem xmlns:ds="http://schemas.openxmlformats.org/officeDocument/2006/customXml" ds:itemID="{1CBBE10F-24BA-40AE-9FB1-71520559F77D}">
  <ds:schemaRefs/>
</ds:datastoreItem>
</file>

<file path=customXml/itemProps25.xml><?xml version="1.0" encoding="utf-8"?>
<ds:datastoreItem xmlns:ds="http://schemas.openxmlformats.org/officeDocument/2006/customXml" ds:itemID="{9C822B7E-151F-402E-A992-19492F721899}">
  <ds:schemaRefs/>
</ds:datastoreItem>
</file>

<file path=customXml/itemProps26.xml><?xml version="1.0" encoding="utf-8"?>
<ds:datastoreItem xmlns:ds="http://schemas.openxmlformats.org/officeDocument/2006/customXml" ds:itemID="{A3E1183A-0C75-4CF0-B51B-1209CDA29EE1}">
  <ds:schemaRefs/>
</ds:datastoreItem>
</file>

<file path=customXml/itemProps27.xml><?xml version="1.0" encoding="utf-8"?>
<ds:datastoreItem xmlns:ds="http://schemas.openxmlformats.org/officeDocument/2006/customXml" ds:itemID="{DC2CE491-E469-4361-A4FE-703D098E557D}">
  <ds:schemaRefs/>
</ds:datastoreItem>
</file>

<file path=customXml/itemProps28.xml><?xml version="1.0" encoding="utf-8"?>
<ds:datastoreItem xmlns:ds="http://schemas.openxmlformats.org/officeDocument/2006/customXml" ds:itemID="{89BB531B-9041-4018-B0FA-B4E980A134E5}">
  <ds:schemaRefs/>
</ds:datastoreItem>
</file>

<file path=customXml/itemProps29.xml><?xml version="1.0" encoding="utf-8"?>
<ds:datastoreItem xmlns:ds="http://schemas.openxmlformats.org/officeDocument/2006/customXml" ds:itemID="{E995AB3D-7D22-40B6-B4BA-21BCFFD8566B}">
  <ds:schemaRefs/>
</ds:datastoreItem>
</file>

<file path=customXml/itemProps3.xml><?xml version="1.0" encoding="utf-8"?>
<ds:datastoreItem xmlns:ds="http://schemas.openxmlformats.org/officeDocument/2006/customXml" ds:itemID="{78949F69-DFFB-4D15-AF67-40DAD897909C}">
  <ds:schemaRefs/>
</ds:datastoreItem>
</file>

<file path=customXml/itemProps30.xml><?xml version="1.0" encoding="utf-8"?>
<ds:datastoreItem xmlns:ds="http://schemas.openxmlformats.org/officeDocument/2006/customXml" ds:itemID="{2F3DDFC2-DCB7-47AD-B0B0-32D3E4E50DF4}">
  <ds:schemaRefs/>
</ds:datastoreItem>
</file>

<file path=customXml/itemProps31.xml><?xml version="1.0" encoding="utf-8"?>
<ds:datastoreItem xmlns:ds="http://schemas.openxmlformats.org/officeDocument/2006/customXml" ds:itemID="{B217F244-9F78-44B2-89D7-F2E930528FDB}">
  <ds:schemaRefs/>
</ds:datastoreItem>
</file>

<file path=customXml/itemProps32.xml><?xml version="1.0" encoding="utf-8"?>
<ds:datastoreItem xmlns:ds="http://schemas.openxmlformats.org/officeDocument/2006/customXml" ds:itemID="{B2DC08F8-BA71-4F6E-B15B-A1331EDC522F}">
  <ds:schemaRefs/>
</ds:datastoreItem>
</file>

<file path=customXml/itemProps33.xml><?xml version="1.0" encoding="utf-8"?>
<ds:datastoreItem xmlns:ds="http://schemas.openxmlformats.org/officeDocument/2006/customXml" ds:itemID="{7ED20412-3A8A-4E30-AAFE-B30A3875CFBC}">
  <ds:schemaRefs/>
</ds:datastoreItem>
</file>

<file path=customXml/itemProps34.xml><?xml version="1.0" encoding="utf-8"?>
<ds:datastoreItem xmlns:ds="http://schemas.openxmlformats.org/officeDocument/2006/customXml" ds:itemID="{7C78F07D-F285-4C9B-A621-5BADF5E04391}">
  <ds:schemaRefs/>
</ds:datastoreItem>
</file>

<file path=customXml/itemProps35.xml><?xml version="1.0" encoding="utf-8"?>
<ds:datastoreItem xmlns:ds="http://schemas.openxmlformats.org/officeDocument/2006/customXml" ds:itemID="{1C62CF1C-E25F-40EE-86C9-8DFBD79FB4FA}">
  <ds:schemaRefs/>
</ds:datastoreItem>
</file>

<file path=customXml/itemProps36.xml><?xml version="1.0" encoding="utf-8"?>
<ds:datastoreItem xmlns:ds="http://schemas.openxmlformats.org/officeDocument/2006/customXml" ds:itemID="{88092EC8-170F-4AFC-9276-62D75E374037}">
  <ds:schemaRefs/>
</ds:datastoreItem>
</file>

<file path=customXml/itemProps37.xml><?xml version="1.0" encoding="utf-8"?>
<ds:datastoreItem xmlns:ds="http://schemas.openxmlformats.org/officeDocument/2006/customXml" ds:itemID="{BA89D337-DC9F-4C61-85D5-58CC31EAFBA9}">
  <ds:schemaRefs/>
</ds:datastoreItem>
</file>

<file path=customXml/itemProps38.xml><?xml version="1.0" encoding="utf-8"?>
<ds:datastoreItem xmlns:ds="http://schemas.openxmlformats.org/officeDocument/2006/customXml" ds:itemID="{DCA5EA8B-6D76-4651-8822-F415E5693F0D}">
  <ds:schemaRefs/>
</ds:datastoreItem>
</file>

<file path=customXml/itemProps39.xml><?xml version="1.0" encoding="utf-8"?>
<ds:datastoreItem xmlns:ds="http://schemas.openxmlformats.org/officeDocument/2006/customXml" ds:itemID="{9EFA1BE7-4A2B-47CA-B885-9ED54E176459}">
  <ds:schemaRefs/>
</ds:datastoreItem>
</file>

<file path=customXml/itemProps4.xml><?xml version="1.0" encoding="utf-8"?>
<ds:datastoreItem xmlns:ds="http://schemas.openxmlformats.org/officeDocument/2006/customXml" ds:itemID="{61630388-7226-4D10-BF03-30BFE4A5A847}">
  <ds:schemaRefs/>
</ds:datastoreItem>
</file>

<file path=customXml/itemProps40.xml><?xml version="1.0" encoding="utf-8"?>
<ds:datastoreItem xmlns:ds="http://schemas.openxmlformats.org/officeDocument/2006/customXml" ds:itemID="{934ABCF9-05D5-42B0-8D7B-D49F627E3998}">
  <ds:schemaRefs/>
</ds:datastoreItem>
</file>

<file path=customXml/itemProps41.xml><?xml version="1.0" encoding="utf-8"?>
<ds:datastoreItem xmlns:ds="http://schemas.openxmlformats.org/officeDocument/2006/customXml" ds:itemID="{38263D1B-4C4C-438D-9F43-F6FC67ABCB47}">
  <ds:schemaRefs/>
</ds:datastoreItem>
</file>

<file path=customXml/itemProps42.xml><?xml version="1.0" encoding="utf-8"?>
<ds:datastoreItem xmlns:ds="http://schemas.openxmlformats.org/officeDocument/2006/customXml" ds:itemID="{241A9283-C8C1-4F29-B2B4-DD68803FD1CC}">
  <ds:schemaRefs/>
</ds:datastoreItem>
</file>

<file path=customXml/itemProps43.xml><?xml version="1.0" encoding="utf-8"?>
<ds:datastoreItem xmlns:ds="http://schemas.openxmlformats.org/officeDocument/2006/customXml" ds:itemID="{5F4A680D-494C-4F62-B032-E1D8BB98B335}">
  <ds:schemaRefs/>
</ds:datastoreItem>
</file>

<file path=customXml/itemProps44.xml><?xml version="1.0" encoding="utf-8"?>
<ds:datastoreItem xmlns:ds="http://schemas.openxmlformats.org/officeDocument/2006/customXml" ds:itemID="{A2B5B988-3AE6-4D08-ABDE-0FDDF91820D2}">
  <ds:schemaRefs/>
</ds:datastoreItem>
</file>

<file path=customXml/itemProps45.xml><?xml version="1.0" encoding="utf-8"?>
<ds:datastoreItem xmlns:ds="http://schemas.openxmlformats.org/officeDocument/2006/customXml" ds:itemID="{822EA1A7-1227-4198-8730-0773AD219070}">
  <ds:schemaRefs/>
</ds:datastoreItem>
</file>

<file path=customXml/itemProps46.xml><?xml version="1.0" encoding="utf-8"?>
<ds:datastoreItem xmlns:ds="http://schemas.openxmlformats.org/officeDocument/2006/customXml" ds:itemID="{265E6163-0CC5-4273-BA5D-06B7A29D6A61}">
  <ds:schemaRefs/>
</ds:datastoreItem>
</file>

<file path=customXml/itemProps47.xml><?xml version="1.0" encoding="utf-8"?>
<ds:datastoreItem xmlns:ds="http://schemas.openxmlformats.org/officeDocument/2006/customXml" ds:itemID="{5AD0F297-F222-4337-B0A4-930FC8D21309}">
  <ds:schemaRefs/>
</ds:datastoreItem>
</file>

<file path=customXml/itemProps48.xml><?xml version="1.0" encoding="utf-8"?>
<ds:datastoreItem xmlns:ds="http://schemas.openxmlformats.org/officeDocument/2006/customXml" ds:itemID="{0AB92352-982C-42E7-A074-D80678E17F05}">
  <ds:schemaRefs/>
</ds:datastoreItem>
</file>

<file path=customXml/itemProps49.xml><?xml version="1.0" encoding="utf-8"?>
<ds:datastoreItem xmlns:ds="http://schemas.openxmlformats.org/officeDocument/2006/customXml" ds:itemID="{6379C2C1-D136-44AA-869B-0E59851CE42B}">
  <ds:schemaRefs/>
</ds:datastoreItem>
</file>

<file path=customXml/itemProps5.xml><?xml version="1.0" encoding="utf-8"?>
<ds:datastoreItem xmlns:ds="http://schemas.openxmlformats.org/officeDocument/2006/customXml" ds:itemID="{519EF785-CD24-4CE3-924A-2EA6409331EE}">
  <ds:schemaRefs/>
</ds:datastoreItem>
</file>

<file path=customXml/itemProps50.xml><?xml version="1.0" encoding="utf-8"?>
<ds:datastoreItem xmlns:ds="http://schemas.openxmlformats.org/officeDocument/2006/customXml" ds:itemID="{8814853C-F12E-4124-A187-526D0A34725B}">
  <ds:schemaRefs/>
</ds:datastoreItem>
</file>

<file path=customXml/itemProps51.xml><?xml version="1.0" encoding="utf-8"?>
<ds:datastoreItem xmlns:ds="http://schemas.openxmlformats.org/officeDocument/2006/customXml" ds:itemID="{456A2582-6F48-48A5-9A72-3AC1226DF586}">
  <ds:schemaRefs/>
</ds:datastoreItem>
</file>

<file path=customXml/itemProps52.xml><?xml version="1.0" encoding="utf-8"?>
<ds:datastoreItem xmlns:ds="http://schemas.openxmlformats.org/officeDocument/2006/customXml" ds:itemID="{CAA07A8B-7EBB-4CA7-97B9-964BAC0F5F17}">
  <ds:schemaRefs/>
</ds:datastoreItem>
</file>

<file path=customXml/itemProps53.xml><?xml version="1.0" encoding="utf-8"?>
<ds:datastoreItem xmlns:ds="http://schemas.openxmlformats.org/officeDocument/2006/customXml" ds:itemID="{2CFBDB8E-5750-4AAE-A499-7CB860829DE3}">
  <ds:schemaRefs/>
</ds:datastoreItem>
</file>

<file path=customXml/itemProps54.xml><?xml version="1.0" encoding="utf-8"?>
<ds:datastoreItem xmlns:ds="http://schemas.openxmlformats.org/officeDocument/2006/customXml" ds:itemID="{2BA78148-1EAB-489D-B356-6B6266A9BD70}">
  <ds:schemaRefs/>
</ds:datastoreItem>
</file>

<file path=customXml/itemProps55.xml><?xml version="1.0" encoding="utf-8"?>
<ds:datastoreItem xmlns:ds="http://schemas.openxmlformats.org/officeDocument/2006/customXml" ds:itemID="{9DC0316E-CF12-4E81-BFC7-80573A5C4186}">
  <ds:schemaRefs/>
</ds:datastoreItem>
</file>

<file path=customXml/itemProps56.xml><?xml version="1.0" encoding="utf-8"?>
<ds:datastoreItem xmlns:ds="http://schemas.openxmlformats.org/officeDocument/2006/customXml" ds:itemID="{569F6F26-D2CA-4B6E-B36F-6B610F62167F}">
  <ds:schemaRefs/>
</ds:datastoreItem>
</file>

<file path=customXml/itemProps57.xml><?xml version="1.0" encoding="utf-8"?>
<ds:datastoreItem xmlns:ds="http://schemas.openxmlformats.org/officeDocument/2006/customXml" ds:itemID="{7AF789BD-4C7C-4B8D-A2A1-69579BE13889}">
  <ds:schemaRefs/>
</ds:datastoreItem>
</file>

<file path=customXml/itemProps58.xml><?xml version="1.0" encoding="utf-8"?>
<ds:datastoreItem xmlns:ds="http://schemas.openxmlformats.org/officeDocument/2006/customXml" ds:itemID="{A1D259D3-1480-4DD1-B5D9-19847D5426C2}">
  <ds:schemaRefs/>
</ds:datastoreItem>
</file>

<file path=customXml/itemProps59.xml><?xml version="1.0" encoding="utf-8"?>
<ds:datastoreItem xmlns:ds="http://schemas.openxmlformats.org/officeDocument/2006/customXml" ds:itemID="{0BC66B32-616A-4D24-B781-552B3CA013A8}">
  <ds:schemaRefs/>
</ds:datastoreItem>
</file>

<file path=customXml/itemProps6.xml><?xml version="1.0" encoding="utf-8"?>
<ds:datastoreItem xmlns:ds="http://schemas.openxmlformats.org/officeDocument/2006/customXml" ds:itemID="{45946B4F-367D-4B9C-9EC0-265C2B254B2F}">
  <ds:schemaRefs/>
</ds:datastoreItem>
</file>

<file path=customXml/itemProps60.xml><?xml version="1.0" encoding="utf-8"?>
<ds:datastoreItem xmlns:ds="http://schemas.openxmlformats.org/officeDocument/2006/customXml" ds:itemID="{DA16A018-DDAE-4BC8-9C14-274E19537A6A}">
  <ds:schemaRefs/>
</ds:datastoreItem>
</file>

<file path=customXml/itemProps61.xml><?xml version="1.0" encoding="utf-8"?>
<ds:datastoreItem xmlns:ds="http://schemas.openxmlformats.org/officeDocument/2006/customXml" ds:itemID="{2A55E817-4955-4C5E-AACA-F17C5EE41027}">
  <ds:schemaRefs/>
</ds:datastoreItem>
</file>

<file path=customXml/itemProps62.xml><?xml version="1.0" encoding="utf-8"?>
<ds:datastoreItem xmlns:ds="http://schemas.openxmlformats.org/officeDocument/2006/customXml" ds:itemID="{73AC24FB-33E9-4848-8B2E-0EE41B99B12B}">
  <ds:schemaRefs/>
</ds:datastoreItem>
</file>

<file path=customXml/itemProps63.xml><?xml version="1.0" encoding="utf-8"?>
<ds:datastoreItem xmlns:ds="http://schemas.openxmlformats.org/officeDocument/2006/customXml" ds:itemID="{F541C5FF-6EFB-405B-802F-58C18BF20A51}">
  <ds:schemaRefs/>
</ds:datastoreItem>
</file>

<file path=customXml/itemProps64.xml><?xml version="1.0" encoding="utf-8"?>
<ds:datastoreItem xmlns:ds="http://schemas.openxmlformats.org/officeDocument/2006/customXml" ds:itemID="{9CB653E4-1E10-4A75-AAEA-76AA508D8D4C}">
  <ds:schemaRefs/>
</ds:datastoreItem>
</file>

<file path=customXml/itemProps65.xml><?xml version="1.0" encoding="utf-8"?>
<ds:datastoreItem xmlns:ds="http://schemas.openxmlformats.org/officeDocument/2006/customXml" ds:itemID="{DBF36359-22C8-4604-9928-2EF808425E2B}">
  <ds:schemaRefs/>
</ds:datastoreItem>
</file>

<file path=customXml/itemProps66.xml><?xml version="1.0" encoding="utf-8"?>
<ds:datastoreItem xmlns:ds="http://schemas.openxmlformats.org/officeDocument/2006/customXml" ds:itemID="{B2D2EFD5-2D8C-4965-B8E6-25E1B81AFCE7}">
  <ds:schemaRefs/>
</ds:datastoreItem>
</file>

<file path=customXml/itemProps67.xml><?xml version="1.0" encoding="utf-8"?>
<ds:datastoreItem xmlns:ds="http://schemas.openxmlformats.org/officeDocument/2006/customXml" ds:itemID="{2B5BDA03-65EC-46E7-8EDA-291698997A3D}">
  <ds:schemaRefs/>
</ds:datastoreItem>
</file>

<file path=customXml/itemProps68.xml><?xml version="1.0" encoding="utf-8"?>
<ds:datastoreItem xmlns:ds="http://schemas.openxmlformats.org/officeDocument/2006/customXml" ds:itemID="{41574E49-2839-400D-AEA4-0B17FACE4A35}">
  <ds:schemaRefs/>
</ds:datastoreItem>
</file>

<file path=customXml/itemProps69.xml><?xml version="1.0" encoding="utf-8"?>
<ds:datastoreItem xmlns:ds="http://schemas.openxmlformats.org/officeDocument/2006/customXml" ds:itemID="{C4958070-90ED-461E-B0F0-E7F6E03E0359}">
  <ds:schemaRefs/>
</ds:datastoreItem>
</file>

<file path=customXml/itemProps7.xml><?xml version="1.0" encoding="utf-8"?>
<ds:datastoreItem xmlns:ds="http://schemas.openxmlformats.org/officeDocument/2006/customXml" ds:itemID="{073E7C02-E0E2-44FB-9B9C-A86BF7CE22D7}">
  <ds:schemaRefs/>
</ds:datastoreItem>
</file>

<file path=customXml/itemProps70.xml><?xml version="1.0" encoding="utf-8"?>
<ds:datastoreItem xmlns:ds="http://schemas.openxmlformats.org/officeDocument/2006/customXml" ds:itemID="{67815946-6C1A-4F5B-A286-743FF9A603E8}">
  <ds:schemaRefs/>
</ds:datastoreItem>
</file>

<file path=customXml/itemProps8.xml><?xml version="1.0" encoding="utf-8"?>
<ds:datastoreItem xmlns:ds="http://schemas.openxmlformats.org/officeDocument/2006/customXml" ds:itemID="{1F3DD5EA-BDB2-4E3C-BBBB-55CE313924FA}">
  <ds:schemaRefs/>
</ds:datastoreItem>
</file>

<file path=customXml/itemProps9.xml><?xml version="1.0" encoding="utf-8"?>
<ds:datastoreItem xmlns:ds="http://schemas.openxmlformats.org/officeDocument/2006/customXml" ds:itemID="{C76E9BF4-C4A5-435D-BC37-457A5B05CA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Julian Russell</cp:lastModifiedBy>
  <cp:lastPrinted>2017-12-11T11:22:53Z</cp:lastPrinted>
  <dcterms:created xsi:type="dcterms:W3CDTF">2017-12-11T11:20:09Z</dcterms:created>
  <dcterms:modified xsi:type="dcterms:W3CDTF">2019-02-21T11:37:39Z</dcterms:modified>
</cp:coreProperties>
</file>