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9"/>
  <workbookPr codeName="ThisWorkbook"/>
  <mc:AlternateContent xmlns:mc="http://schemas.openxmlformats.org/markup-compatibility/2006">
    <mc:Choice Requires="x15">
      <x15ac:absPath xmlns:x15ac="http://schemas.microsoft.com/office/spreadsheetml/2010/11/ac" url="Z:\c. Comms and promo\Reports\e. CQC\ED Improvement Projects 2023-2024\RAFT KGH\"/>
    </mc:Choice>
  </mc:AlternateContent>
  <xr:revisionPtr revIDLastSave="0" documentId="8_{17EA6053-9252-4893-83EA-18226DD0F350}" xr6:coauthVersionLast="47" xr6:coauthVersionMax="47" xr10:uidLastSave="{00000000-0000-0000-0000-000000000000}"/>
  <bookViews>
    <workbookView xWindow="19090" yWindow="-110" windowWidth="19420" windowHeight="10420" tabRatio="894" xr2:uid="{416ABF0D-DE56-4FAD-94A5-16969216A624}"/>
  </bookViews>
  <sheets>
    <sheet name="Content" sheetId="51" r:id="rId1"/>
    <sheet name="Executive Summary" sheetId="50" r:id="rId2"/>
    <sheet name="Staff Survey Dashboard" sheetId="44" r:id="rId3"/>
    <sheet name="VSM (full) 24_04_2023" sheetId="47" r:id="rId4"/>
    <sheet name="LeadTOF-RAFT " sheetId="27" r:id="rId5"/>
    <sheet name="CycleTOF-PELC Streamer (26-04)" sheetId="28" r:id="rId6"/>
    <sheet name="Time Ob (CT receptionist) " sheetId="46" r:id="rId7"/>
    <sheet name="Time Ob (ADA CT) 05_05_23" sheetId="45" r:id="rId8"/>
    <sheet name="Time Ob (Nurse CT) 09_05_23 " sheetId="31" r:id="rId9"/>
    <sheet name="Staff Feedback Survey Data" sheetId="34" state="hidden" r:id="rId10"/>
    <sheet name="Staff Survey pivot table" sheetId="37" state="hidden" r:id="rId11"/>
    <sheet name="Patient Survey data" sheetId="42" state="hidden" r:id="rId12"/>
    <sheet name="Patient Survey pivot tables" sheetId="43" state="hidden" r:id="rId13"/>
  </sheets>
  <definedNames>
    <definedName name="_xlnm._FilterDatabase" localSheetId="0" hidden="1">Content!$B$2:$D$7</definedName>
    <definedName name="_xlnm._FilterDatabase" localSheetId="5" hidden="1">'CycleTOF-PELC Streamer (26-04)'!$B$9:$I$11</definedName>
    <definedName name="_xlnm._FilterDatabase" localSheetId="4" hidden="1">'LeadTOF-RAFT '!$B$9:$J$11</definedName>
    <definedName name="_xlnm._FilterDatabase" localSheetId="11" hidden="1">'Patient Survey data'!$A$2:$K$2</definedName>
    <definedName name="_xlnm._FilterDatabase" localSheetId="9" hidden="1">'Staff Feedback Survey Data'!$B$1:$O$44</definedName>
    <definedName name="_xlnm._FilterDatabase" localSheetId="7" hidden="1">'Time Ob (ADA CT) 05_05_23'!$B$9:$L$11</definedName>
    <definedName name="_xlnm._FilterDatabase" localSheetId="6" hidden="1">'Time Ob (CT receptionist) '!$B$9:$L$11</definedName>
    <definedName name="_xlnm._FilterDatabase" localSheetId="8" hidden="1">'Time Ob (Nurse CT) 09_05_23 '!$B$9:$L$11</definedName>
    <definedName name="ADA">#REF!</definedName>
    <definedName name="orig" localSheetId="0">#REF!</definedName>
    <definedName name="orig" localSheetId="5">#REF!</definedName>
    <definedName name="orig" localSheetId="4">#REF!</definedName>
    <definedName name="orig" localSheetId="7">#REF!</definedName>
    <definedName name="orig" localSheetId="6">#REF!</definedName>
    <definedName name="orig" localSheetId="8">#REF!</definedName>
    <definedName name="orig">#REF!</definedName>
    <definedName name="test" localSheetId="0">#REF!</definedName>
    <definedName name="test" localSheetId="5">#REF!</definedName>
    <definedName name="test" localSheetId="4">#REF!</definedName>
    <definedName name="test" localSheetId="7">#REF!</definedName>
    <definedName name="test" localSheetId="6">#REF!</definedName>
    <definedName name="test" localSheetId="8">#REF!</definedName>
    <definedName name="test">#REF!</definedName>
  </definedNames>
  <calcPr calcId="191028"/>
  <pivotCaches>
    <pivotCache cacheId="5003" r:id="rId14"/>
    <pivotCache cacheId="5004"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5" i="47" l="1"/>
  <c r="U34" i="47"/>
  <c r="U33" i="47"/>
  <c r="U31" i="47"/>
  <c r="U30" i="47"/>
  <c r="R36" i="47"/>
  <c r="R35" i="47"/>
  <c r="R34" i="47"/>
  <c r="R33" i="47"/>
  <c r="R31" i="47"/>
  <c r="R30" i="47"/>
  <c r="L31" i="27" l="1" a="1"/>
  <c r="L31" i="27" s="1"/>
  <c r="N29" i="27" a="1"/>
  <c r="N29" i="27" s="1"/>
  <c r="N31" i="27" a="1"/>
  <c r="N31" i="27" s="1"/>
  <c r="M13" i="28" a="1"/>
  <c r="M13" i="28" s="1"/>
  <c r="M37" i="28" a="1"/>
  <c r="M37" i="28" s="1"/>
  <c r="M35" i="28" a="1"/>
  <c r="M35" i="28" s="1"/>
  <c r="M33" i="28" a="1"/>
  <c r="M33" i="28" s="1"/>
  <c r="M31" i="28" a="1"/>
  <c r="M31" i="28" s="1"/>
  <c r="M29" i="28" a="1"/>
  <c r="M29" i="28" s="1"/>
  <c r="M27" i="28" a="1"/>
  <c r="M27" i="28" s="1"/>
  <c r="M25" i="28" a="1"/>
  <c r="M25" i="28" s="1"/>
  <c r="M23" i="28" a="1"/>
  <c r="M23" i="28" s="1"/>
  <c r="M21" i="28" a="1"/>
  <c r="M21" i="28" s="1"/>
  <c r="M19" i="28" a="1"/>
  <c r="M19" i="28" s="1"/>
  <c r="M17" i="28" a="1"/>
  <c r="M17" i="28" s="1"/>
  <c r="M15" i="28" a="1"/>
  <c r="M15" i="28" s="1"/>
  <c r="M11" i="28" a="1"/>
  <c r="M11" i="28" s="1"/>
  <c r="N11" i="27" a="1"/>
  <c r="N11" i="27" s="1"/>
  <c r="L29" i="27" a="1"/>
  <c r="L29" i="27" s="1"/>
  <c r="L27" i="27" a="1"/>
  <c r="L27" i="27" s="1"/>
  <c r="L25" i="27" a="1"/>
  <c r="L25" i="27" s="1"/>
  <c r="L23" i="27" a="1"/>
  <c r="L23" i="27" s="1"/>
  <c r="L21" i="27" a="1"/>
  <c r="L21" i="27" s="1"/>
  <c r="L19" i="27" a="1"/>
  <c r="L19" i="27" s="1"/>
  <c r="L17" i="27" a="1"/>
  <c r="L17" i="27" s="1"/>
  <c r="L15" i="27" a="1"/>
  <c r="L15" i="27" s="1"/>
  <c r="L13" i="27" a="1"/>
  <c r="L13" i="27" s="1"/>
  <c r="L11" i="27" a="1"/>
  <c r="L11" i="27" s="1"/>
  <c r="N27" i="27" a="1"/>
  <c r="N27" i="27" s="1"/>
  <c r="N25" i="27" a="1"/>
  <c r="N25" i="27" s="1"/>
  <c r="N23" i="27" a="1"/>
  <c r="N23" i="27" s="1"/>
  <c r="N21" i="27" a="1"/>
  <c r="N21" i="27" s="1"/>
  <c r="N19" i="27" a="1"/>
  <c r="N19" i="27" s="1"/>
  <c r="N17" i="27" a="1"/>
  <c r="N17" i="27" s="1"/>
  <c r="N13" i="27" a="1"/>
  <c r="N13" i="27" s="1"/>
  <c r="I23" i="27"/>
  <c r="F25" i="27"/>
  <c r="I36" i="47"/>
  <c r="J19" i="27"/>
  <c r="I19" i="27"/>
  <c r="H19" i="27"/>
  <c r="G19" i="27"/>
  <c r="F19" i="27"/>
  <c r="F17" i="27"/>
  <c r="M36" i="47"/>
  <c r="F13" i="31"/>
  <c r="J19" i="31"/>
  <c r="I19" i="31"/>
  <c r="G19" i="31"/>
  <c r="K17" i="31"/>
  <c r="J17" i="31"/>
  <c r="I15" i="31"/>
  <c r="H15" i="31"/>
  <c r="F15" i="31"/>
  <c r="K13" i="31"/>
  <c r="J13" i="31"/>
  <c r="I13" i="31"/>
  <c r="H13" i="31"/>
  <c r="K11" i="31"/>
  <c r="J11" i="31"/>
  <c r="I11" i="31"/>
  <c r="H11" i="31"/>
  <c r="G11" i="31"/>
  <c r="F11" i="31"/>
  <c r="M11" i="31" s="1"/>
  <c r="B36" i="47"/>
  <c r="K36" i="47"/>
  <c r="F15" i="27"/>
  <c r="J15" i="27"/>
  <c r="I15" i="27"/>
  <c r="H15" i="27"/>
  <c r="G15" i="27"/>
  <c r="B10" i="46"/>
  <c r="F11" i="46"/>
  <c r="G11" i="46"/>
  <c r="H11" i="46"/>
  <c r="I11" i="46"/>
  <c r="J11" i="46"/>
  <c r="K11" i="46"/>
  <c r="L11" i="46"/>
  <c r="M11" i="46" s="1"/>
  <c r="F13" i="46"/>
  <c r="G13" i="46"/>
  <c r="H13" i="46"/>
  <c r="I13" i="46"/>
  <c r="J13" i="46"/>
  <c r="K13" i="46"/>
  <c r="M13" i="46" s="1"/>
  <c r="L13" i="46"/>
  <c r="F15" i="46"/>
  <c r="G15" i="46"/>
  <c r="H15" i="46"/>
  <c r="I15" i="46"/>
  <c r="J15" i="46"/>
  <c r="N15" i="46" s="1"/>
  <c r="K15" i="46"/>
  <c r="L15" i="46"/>
  <c r="M15" i="46"/>
  <c r="F17" i="46"/>
  <c r="G17" i="46"/>
  <c r="H17" i="46"/>
  <c r="I17" i="46"/>
  <c r="M17" i="46" s="1"/>
  <c r="J17" i="46"/>
  <c r="K17" i="46"/>
  <c r="L17" i="46"/>
  <c r="F19" i="46"/>
  <c r="G19" i="46"/>
  <c r="H19" i="46"/>
  <c r="H27" i="46" s="1"/>
  <c r="I19" i="46"/>
  <c r="J19" i="46"/>
  <c r="K19" i="46"/>
  <c r="L19" i="46"/>
  <c r="G21" i="46"/>
  <c r="H21" i="46"/>
  <c r="M21" i="46" s="1"/>
  <c r="I21" i="46"/>
  <c r="J21" i="46"/>
  <c r="K21" i="46"/>
  <c r="F23" i="46"/>
  <c r="G23" i="46"/>
  <c r="H23" i="46"/>
  <c r="M23" i="46" s="1"/>
  <c r="I23" i="46"/>
  <c r="J23" i="46"/>
  <c r="K23" i="46"/>
  <c r="L23" i="46"/>
  <c r="F26" i="46"/>
  <c r="F25" i="46" s="1"/>
  <c r="G26" i="46"/>
  <c r="G25" i="46" s="1"/>
  <c r="H26" i="46"/>
  <c r="I26" i="46"/>
  <c r="I25" i="46" s="1"/>
  <c r="J26" i="46"/>
  <c r="J25" i="46" s="1"/>
  <c r="K26" i="46"/>
  <c r="L26" i="46"/>
  <c r="N26" i="46"/>
  <c r="F27" i="46"/>
  <c r="G27" i="46"/>
  <c r="I27" i="46"/>
  <c r="J27" i="46"/>
  <c r="B10" i="45"/>
  <c r="F11" i="45"/>
  <c r="G11" i="45"/>
  <c r="H11" i="45"/>
  <c r="H32" i="45" s="1"/>
  <c r="I11" i="45"/>
  <c r="I32" i="45" s="1"/>
  <c r="J11" i="45"/>
  <c r="K11" i="45"/>
  <c r="L11" i="45"/>
  <c r="F13" i="45"/>
  <c r="G13" i="45"/>
  <c r="H13" i="45"/>
  <c r="I13" i="45"/>
  <c r="J13" i="45"/>
  <c r="J32" i="45" s="1"/>
  <c r="K13" i="45"/>
  <c r="L13" i="45"/>
  <c r="F15" i="45"/>
  <c r="G15" i="45"/>
  <c r="H15" i="45"/>
  <c r="I15" i="45"/>
  <c r="J15" i="45"/>
  <c r="K15" i="45"/>
  <c r="L15" i="45"/>
  <c r="G17" i="45"/>
  <c r="N17" i="45" s="1"/>
  <c r="H17" i="45"/>
  <c r="I17" i="45"/>
  <c r="J17" i="45"/>
  <c r="K17" i="45"/>
  <c r="L17" i="45"/>
  <c r="G19" i="45"/>
  <c r="H19" i="45"/>
  <c r="I19" i="45"/>
  <c r="J19" i="45"/>
  <c r="K19" i="45"/>
  <c r="L19" i="45"/>
  <c r="F21" i="45"/>
  <c r="M21" i="45" s="1"/>
  <c r="G21" i="45"/>
  <c r="H21" i="45"/>
  <c r="I21" i="45"/>
  <c r="J21" i="45"/>
  <c r="K21" i="45"/>
  <c r="L21" i="45"/>
  <c r="F23" i="45"/>
  <c r="H23" i="45"/>
  <c r="I23" i="45"/>
  <c r="J23" i="45"/>
  <c r="K23" i="45"/>
  <c r="L23" i="45"/>
  <c r="F25" i="45"/>
  <c r="G25" i="45"/>
  <c r="H25" i="45"/>
  <c r="I25" i="45"/>
  <c r="J25" i="45"/>
  <c r="K25" i="45"/>
  <c r="L25" i="45"/>
  <c r="M27" i="45"/>
  <c r="N27" i="45"/>
  <c r="F31" i="45"/>
  <c r="G31" i="45"/>
  <c r="H31" i="45"/>
  <c r="I31" i="45"/>
  <c r="J31" i="45"/>
  <c r="K31" i="45"/>
  <c r="L31" i="45"/>
  <c r="N31" i="45"/>
  <c r="K32" i="45"/>
  <c r="L32" i="45"/>
  <c r="G32" i="45" l="1"/>
  <c r="G30" i="45" s="1"/>
  <c r="H30" i="45"/>
  <c r="F32" i="45"/>
  <c r="F30" i="45" s="1"/>
  <c r="I30" i="45"/>
  <c r="N32" i="45"/>
  <c r="N30" i="45" s="1"/>
  <c r="J30" i="45"/>
  <c r="N21" i="45"/>
  <c r="L30" i="45"/>
  <c r="K30" i="45"/>
  <c r="H25" i="46"/>
  <c r="N23" i="46"/>
  <c r="N19" i="46"/>
  <c r="N21" i="46"/>
  <c r="M19" i="46"/>
  <c r="N17" i="46"/>
  <c r="L27" i="46"/>
  <c r="L25" i="46" s="1"/>
  <c r="K27" i="46"/>
  <c r="K25" i="46" s="1"/>
  <c r="N13" i="46"/>
  <c r="N11" i="46"/>
  <c r="N27" i="46" s="1"/>
  <c r="N25" i="46" s="1"/>
  <c r="F21" i="27" l="1"/>
  <c r="G21" i="27"/>
  <c r="H21" i="27"/>
  <c r="I21" i="27"/>
  <c r="J21" i="27"/>
  <c r="F23" i="27"/>
  <c r="G23" i="27"/>
  <c r="H23" i="27"/>
  <c r="J23" i="27"/>
  <c r="G25" i="27"/>
  <c r="H25" i="27"/>
  <c r="I25" i="27"/>
  <c r="J25" i="27"/>
  <c r="F27" i="27"/>
  <c r="G27" i="27"/>
  <c r="H27" i="27"/>
  <c r="I27" i="27"/>
  <c r="J27" i="27"/>
  <c r="G29" i="27"/>
  <c r="H29" i="27"/>
  <c r="I29" i="27"/>
  <c r="J29" i="27"/>
  <c r="I31" i="27"/>
  <c r="J31" i="27"/>
  <c r="G17" i="27"/>
  <c r="H17" i="27"/>
  <c r="I17" i="27"/>
  <c r="J17" i="27"/>
  <c r="Q8" i="37"/>
  <c r="R8" i="37"/>
  <c r="Q9" i="37"/>
  <c r="R9" i="37"/>
  <c r="Q10" i="37"/>
  <c r="R10" i="37"/>
  <c r="Q11" i="37"/>
  <c r="R11" i="37"/>
  <c r="Q12" i="37"/>
  <c r="R12" i="37"/>
  <c r="Q13" i="37"/>
  <c r="R13" i="37"/>
  <c r="Q14" i="37"/>
  <c r="R14" i="37"/>
  <c r="R7" i="37"/>
  <c r="P4" i="37"/>
  <c r="Q7" i="37"/>
  <c r="K7" i="37"/>
  <c r="M7" i="37" s="1"/>
  <c r="K8" i="37"/>
  <c r="K9" i="37"/>
  <c r="K10" i="37"/>
  <c r="K11" i="37"/>
  <c r="K12" i="37"/>
  <c r="K13" i="37"/>
  <c r="K14" i="37"/>
  <c r="K15" i="37"/>
  <c r="K16" i="37"/>
  <c r="J17" i="37"/>
  <c r="Z12" i="43"/>
  <c r="Z11" i="43"/>
  <c r="Z10" i="43"/>
  <c r="Z9" i="43"/>
  <c r="Z8" i="43"/>
  <c r="Y5" i="43"/>
  <c r="AA9" i="43" s="1"/>
  <c r="R5" i="43"/>
  <c r="T8" i="43" s="1"/>
  <c r="S9" i="43"/>
  <c r="S10" i="43"/>
  <c r="S11" i="43"/>
  <c r="S8" i="43"/>
  <c r="L9" i="43"/>
  <c r="L8" i="43"/>
  <c r="K5" i="43"/>
  <c r="M9" i="43" s="1"/>
  <c r="D8" i="43"/>
  <c r="C5" i="43"/>
  <c r="E8" i="43" s="1"/>
  <c r="U4" i="37"/>
  <c r="W7" i="37" s="1"/>
  <c r="Z4" i="37"/>
  <c r="AB9" i="37" s="1"/>
  <c r="AH4" i="37"/>
  <c r="AJ8" i="37" s="1"/>
  <c r="AI11" i="37"/>
  <c r="J16" i="37"/>
  <c r="J15" i="37"/>
  <c r="J13" i="37"/>
  <c r="J14" i="37"/>
  <c r="J12" i="37"/>
  <c r="J11" i="37"/>
  <c r="J10" i="37"/>
  <c r="AA12" i="43" l="1"/>
  <c r="AA11" i="43"/>
  <c r="T11" i="43"/>
  <c r="AA8" i="43"/>
  <c r="M8" i="43"/>
  <c r="T10" i="43"/>
  <c r="T9" i="43"/>
  <c r="AA10" i="43"/>
  <c r="AJ7" i="37"/>
  <c r="AJ11" i="37"/>
  <c r="AJ10" i="37"/>
  <c r="AJ9" i="37"/>
  <c r="W9" i="37"/>
  <c r="W8" i="37"/>
  <c r="AB8" i="37"/>
  <c r="AI8" i="37"/>
  <c r="AI9" i="37"/>
  <c r="AI10" i="37"/>
  <c r="AI7" i="37"/>
  <c r="AA9" i="37"/>
  <c r="AA8" i="37"/>
  <c r="V8" i="37"/>
  <c r="V9" i="37"/>
  <c r="V7" i="37"/>
  <c r="J8" i="37"/>
  <c r="J9" i="37"/>
  <c r="J7" i="37"/>
  <c r="L24" i="31"/>
  <c r="K24" i="31"/>
  <c r="J24" i="31"/>
  <c r="I24" i="31"/>
  <c r="H24" i="31"/>
  <c r="G24" i="31"/>
  <c r="F24" i="31"/>
  <c r="B10" i="31"/>
  <c r="F39" i="28"/>
  <c r="I37" i="28"/>
  <c r="H37" i="28"/>
  <c r="G37" i="28"/>
  <c r="F37" i="28"/>
  <c r="I35" i="28"/>
  <c r="H35" i="28"/>
  <c r="G35" i="28"/>
  <c r="F35" i="28"/>
  <c r="I33" i="28"/>
  <c r="H33" i="28"/>
  <c r="G33" i="28"/>
  <c r="F33" i="28"/>
  <c r="I31" i="28"/>
  <c r="H31" i="28"/>
  <c r="G31" i="28"/>
  <c r="F31" i="28"/>
  <c r="I29" i="28"/>
  <c r="H29" i="28"/>
  <c r="G29" i="28"/>
  <c r="F29" i="28"/>
  <c r="I27" i="28"/>
  <c r="H27" i="28"/>
  <c r="G27" i="28"/>
  <c r="F27" i="28"/>
  <c r="I25" i="28"/>
  <c r="H25" i="28"/>
  <c r="G25" i="28"/>
  <c r="F25" i="28"/>
  <c r="I23" i="28"/>
  <c r="H23" i="28"/>
  <c r="G23" i="28"/>
  <c r="F23" i="28"/>
  <c r="I21" i="28"/>
  <c r="H21" i="28"/>
  <c r="G21" i="28"/>
  <c r="F21" i="28"/>
  <c r="I19" i="28"/>
  <c r="H19" i="28"/>
  <c r="G19" i="28"/>
  <c r="F19" i="28"/>
  <c r="I17" i="28"/>
  <c r="H17" i="28"/>
  <c r="G17" i="28"/>
  <c r="F17" i="28"/>
  <c r="I15" i="28"/>
  <c r="H15" i="28"/>
  <c r="G15" i="28"/>
  <c r="F15" i="28"/>
  <c r="I13" i="28"/>
  <c r="I42" i="28" s="1"/>
  <c r="H13" i="28"/>
  <c r="G13" i="28"/>
  <c r="G42" i="28" s="1"/>
  <c r="F13" i="28"/>
  <c r="I11" i="28"/>
  <c r="I43" i="28" s="1"/>
  <c r="H11" i="28"/>
  <c r="G11" i="28"/>
  <c r="F11" i="28"/>
  <c r="B10" i="28"/>
  <c r="H36" i="27"/>
  <c r="J36" i="27"/>
  <c r="G36" i="27"/>
  <c r="J13" i="27"/>
  <c r="I13" i="27"/>
  <c r="H13" i="27"/>
  <c r="G13" i="27"/>
  <c r="F13" i="27"/>
  <c r="B12" i="27"/>
  <c r="B14" i="27" s="1"/>
  <c r="J11" i="27"/>
  <c r="I11" i="27"/>
  <c r="H11" i="27"/>
  <c r="G11" i="27"/>
  <c r="F11" i="27"/>
  <c r="H42" i="28" l="1"/>
  <c r="I41" i="28"/>
  <c r="M39" i="28"/>
  <c r="H43" i="28"/>
  <c r="H41" i="28" s="1"/>
  <c r="B16" i="27"/>
  <c r="G43" i="28"/>
  <c r="G41" i="28" s="1"/>
  <c r="G37" i="27"/>
  <c r="G35" i="27" s="1"/>
  <c r="H37" i="27"/>
  <c r="H35" i="27" s="1"/>
  <c r="J37" i="27"/>
  <c r="J35" i="27" s="1"/>
  <c r="I37" i="27"/>
  <c r="L25" i="31"/>
  <c r="L23" i="31" s="1"/>
  <c r="M19" i="31"/>
  <c r="K25" i="31"/>
  <c r="K23" i="31" s="1"/>
  <c r="J25" i="31"/>
  <c r="J23" i="31" s="1"/>
  <c r="I25" i="31"/>
  <c r="I23" i="31" s="1"/>
  <c r="H25" i="31"/>
  <c r="H23" i="31" s="1"/>
  <c r="G25" i="31"/>
  <c r="G23" i="31" s="1"/>
  <c r="N17" i="31"/>
  <c r="N24" i="31" s="1"/>
  <c r="M17" i="31"/>
  <c r="F42" i="28"/>
  <c r="F43" i="28"/>
  <c r="I36" i="27"/>
  <c r="F37" i="27"/>
  <c r="F36" i="27"/>
  <c r="B18" i="27" l="1"/>
  <c r="B20" i="27" s="1"/>
  <c r="B22" i="27" s="1"/>
  <c r="B24" i="27" s="1"/>
  <c r="B26" i="27" s="1"/>
  <c r="B28" i="27" s="1"/>
  <c r="B30" i="27" s="1"/>
  <c r="B32" i="27" s="1"/>
  <c r="F35" i="27"/>
  <c r="I35" i="27"/>
  <c r="F41" i="28"/>
  <c r="N36" i="27"/>
  <c r="N37" i="27"/>
  <c r="N35" i="27" l="1"/>
  <c r="M15" i="31" l="1"/>
  <c r="N13" i="31"/>
  <c r="N25" i="31" s="1"/>
  <c r="F25" i="31"/>
  <c r="F23" i="31" s="1"/>
  <c r="N27" i="28"/>
  <c r="N19" i="28"/>
  <c r="N25" i="28"/>
  <c r="M42" i="28"/>
  <c r="M41" i="28" s="1"/>
  <c r="N33" i="28"/>
  <c r="N31" i="28"/>
  <c r="M43" i="28"/>
  <c r="N11" i="28"/>
  <c r="N15" i="28"/>
  <c r="N23" i="28"/>
  <c r="N29" i="28"/>
  <c r="N17" i="28"/>
  <c r="N21" i="28"/>
  <c r="N35" i="28"/>
  <c r="N37" i="2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<sst xmlns="http://schemas.openxmlformats.org/spreadsheetml/2006/main" count="982" uniqueCount="364">
  <si>
    <t>Document/Tab</t>
  </si>
  <si>
    <t>Definition</t>
  </si>
  <si>
    <t>Required for this project?</t>
  </si>
  <si>
    <t>Executive summary</t>
  </si>
  <si>
    <t>An executive summary is a brief overview of the project that explains the purpose of the project, the methodology used, the key findings, and the recommendations for improvement.</t>
  </si>
  <si>
    <t>Yes</t>
  </si>
  <si>
    <t>Staff&amp;Patient Survey Dashboard</t>
  </si>
  <si>
    <t>A Patient and staff surveys are an important tool for continuous improvement projects because they provide a direct perspective from the people who are most affected by the process under review. The dashboard provide a summary of this data.</t>
  </si>
  <si>
    <t xml:space="preserve"> Value Stream Map </t>
  </si>
  <si>
    <t>A Value Stream Map provides the entire process flow view from start to finish. It aids in creating plans to optimize the process and helps identify wastes depicted by Kaizen Bursts.</t>
  </si>
  <si>
    <t>Time observation sheets (Lead)</t>
  </si>
  <si>
    <t xml:space="preserve"> Time observation sheets are used to collect data on the amount of time it takes to complete the entire process. This data can then be used to identify areas for improvement, such as reducing waste or bottlenecks.</t>
  </si>
  <si>
    <t>Time observation sheets (Cycle)</t>
  </si>
  <si>
    <t xml:space="preserve"> Time observation sheets are used to collect data on the amount of time it takes an operator to complete his work. This data can then be used to identify areas for improvement, such as reducing waste or bottlenecks.</t>
  </si>
  <si>
    <t xml:space="preserve"> 
Executive Summary</t>
  </si>
  <si>
    <t xml:space="preserve">The National Performance Target for ED is that 76% of patient should be seen, treated, discharged or admitted within 4 hours from arrival in ED by March 2024. 
The KGH ED Team have been working with PELC partners, Continuous Improvement Team and other relevant stakeholders, to improve the performance and ensure the right patient is going to the right place at the right time, by implementing a new RAFTING Model.
The Team worked tirelessly and demonstrated a real enthusiasm to implement the RAFTING Model in a short time frame, making sure patients would receive the highest quality care in a timely manner. The process was changed and adapted several times throughout the first couple of weeks after implementation, with the team conducting quick PDSA cycles to ensure the best process was running at all times. 
As a result of this work, the Type 1 performance has improved by 4%, the number of patients waiting 12 hours has reduced, the London Ambulance Service are showing reduced waiting time and 77% of patient feedback was positive about the new process. 
With regards to the data collected, please see a summary below:
1.	Lead Time, the time it takes from when the patient walks into RAFTING to when the patient is discharged or moved out of RAFTING area is: 2h 07min for LAS patients and 1h 52min for PELC patients.
2.	Processing Time, the time the process takes without waiting and walking time is: 42min for LAS patients and 37min for PELC patients.
3.	Waiting Time, the time the patient is waiting for the next step within the process to happen: 1h 22min for LAS patients and 1h 12min for PELC patients.
4.	There are in total 32 improvement opportunities, of these, 44% can be improved with good communication, engagement, preparation, and education.
However, while the RAFTING Model has been implemented, there were several challenges noted, with the main themes emerging as follows:
	Avoidable process waste
	Planning/Staffing Levels 
	Communication/Education
Each of these areas are learning points for future improvement and can be tackled effectively. 
Following learning from this pilot, key lessons are as follows: 
1.	Following the Trust Continuous Improvement Methodology which would mitigate avoidable process wastes observed.
2.	Greater planning and involvement of all relevant staff groups to mitigate planning and staffing challenges.
3.	Wider engagement, communication and education is required to mitigate communication challenges. 
Our recommendations from the lessons learnt are: 
1.	Following the Trust Continuous Improvement methodology:
	Using the Trust Improvement Methodology would facilitate the planning and preparation for any further changes and preparation for any future pilots.
	It would mitigate the avoidable wastes as well as support engagement, communication, and education.
	It would facilitate the collection of clear current state metrics, providing a baseline for comparison and indication of success post change. 
	It would incorporate a ‘learning from others’ approach where similar continuous improvement projects would be reviewed. 
	It would capture a broader range of improvement ideas.
	It would aid in identifying what the most effective method of communication is for each stakeholder, to ensure communication reaches all parties.
2.	Greater planning and involvement of all relevant staff groups
	Create clearly defined and documented roles and responsibilities.
	Clearly identify the proposed process.
	Clearly identify upstream and downstream stakeholders.
	Create and widely share SOPs.
	Create Training.
3.	Wider engagement, communication and education required to mitigate communication challenges. 
	Engaging and involving all relevant stakeholders, both upstream and downstream, before implementing change.
	Providing a clear understanding of what is occurring and why.
	Enhanced understanding of roles and responsibilities
These recommendations would work towards achieving our Trust Annual Goals for 2023-24 alongside meeting the National Performance Target. 
</t>
  </si>
  <si>
    <t>Staff survey</t>
  </si>
  <si>
    <t>Patient survey</t>
  </si>
  <si>
    <t>v</t>
  </si>
  <si>
    <t>Process Boundaries</t>
  </si>
  <si>
    <t>Author:</t>
  </si>
  <si>
    <t>G.PONZA</t>
  </si>
  <si>
    <t xml:space="preserve">From: </t>
  </si>
  <si>
    <t>Patient enters RAFTING area</t>
  </si>
  <si>
    <t>Date prepared:</t>
  </si>
  <si>
    <t xml:space="preserve">To: </t>
  </si>
  <si>
    <t>Patient leaves RAFTING area</t>
  </si>
  <si>
    <t>I arrive with the ambulance.</t>
  </si>
  <si>
    <t>I am booked into reception.</t>
  </si>
  <si>
    <t>I am handed over to the consultant and shown where to wait.</t>
  </si>
  <si>
    <t>I am assessed by the doctor.</t>
  </si>
  <si>
    <t>My blood is taken.</t>
  </si>
  <si>
    <t>I am assessed by the nurse.</t>
  </si>
  <si>
    <t>I leave RAFTING.</t>
  </si>
  <si>
    <t>Wait time median</t>
  </si>
  <si>
    <t xml:space="preserve">Ambulance crew escorts the patient through the RAFTING area with a stretcher or a wheelchair. </t>
  </si>
  <si>
    <t xml:space="preserve">Receptionist completes patient book in. </t>
  </si>
  <si>
    <t>Paramedic completes patient handover to the doctor in RAFTING providing history of patient's emergency, current observations and any social history relevant to the medical situation.</t>
  </si>
  <si>
    <t xml:space="preserve">The doctor evaluates the patient, asking questions about the accident, past medical history, medications and any social history relevant to the current situation. 
The patient is physical evaluated if required. A care plan is created and communicated to the patient and other operators.  </t>
  </si>
  <si>
    <t xml:space="preserve">ADA collects bloods if requested by the doctor. They may insert cannula and/or perform ECG if required. </t>
  </si>
  <si>
    <t>The nurse starts the treatment prescribed by the doctor, takes observations and take care of the patient until discharge or transfer to another ward is confirmed.</t>
  </si>
  <si>
    <t xml:space="preserve">The patient is transferred to another ward by a Porter or is discharged home. </t>
  </si>
  <si>
    <t>2x Paramedic operators</t>
  </si>
  <si>
    <t xml:space="preserve">1x Receptionist </t>
  </si>
  <si>
    <t xml:space="preserve">1x Doctor </t>
  </si>
  <si>
    <t>1x ADA</t>
  </si>
  <si>
    <t>1x Nurse</t>
  </si>
  <si>
    <t>1xporter</t>
  </si>
  <si>
    <t>LAS Totals</t>
  </si>
  <si>
    <t>PELC Totals</t>
  </si>
  <si>
    <t>Lead Time</t>
  </si>
  <si>
    <t>CT:</t>
  </si>
  <si>
    <t>Processing Time</t>
  </si>
  <si>
    <t>PT:</t>
  </si>
  <si>
    <t xml:space="preserve">Takt Time (Time Available/Demand) </t>
  </si>
  <si>
    <t>CO</t>
  </si>
  <si>
    <t>Change Over Time</t>
  </si>
  <si>
    <t>VA:</t>
  </si>
  <si>
    <t>Value Added (VA) Time</t>
  </si>
  <si>
    <t>NVA:</t>
  </si>
  <si>
    <t>Non Value Added (NVA) Time</t>
  </si>
  <si>
    <t>%VA:</t>
  </si>
  <si>
    <t>% VA</t>
  </si>
  <si>
    <t>I arrive with PELC  streamer.</t>
  </si>
  <si>
    <t xml:space="preserve">PELC streamer (1x operators) escorts the patient through the RAFTING area walking or with a wheelchair. </t>
  </si>
  <si>
    <t>PELC streamer completes patient handover to the doctor in RAFTING providing history of patient's emergency, current observations and any social history relevant to the medical situation.</t>
  </si>
  <si>
    <t>1x PELC Streamer operators</t>
  </si>
  <si>
    <t xml:space="preserve">Time Observation Form - Lead Time </t>
  </si>
  <si>
    <t>From</t>
  </si>
  <si>
    <t>Patient arrives at RAFTING</t>
  </si>
  <si>
    <t>Process</t>
  </si>
  <si>
    <t xml:space="preserve">KGH RAFTING  </t>
  </si>
  <si>
    <t>Time Available (mins)</t>
  </si>
  <si>
    <t>Date</t>
  </si>
  <si>
    <t>24/04/2023, 26/04/2023</t>
  </si>
  <si>
    <t>To</t>
  </si>
  <si>
    <t>Patient leaves RAFTING</t>
  </si>
  <si>
    <t>Cycle</t>
  </si>
  <si>
    <t>RAFTING</t>
  </si>
  <si>
    <t>Demand</t>
  </si>
  <si>
    <t>Time</t>
  </si>
  <si>
    <t>09:00 - 16:30</t>
  </si>
  <si>
    <t>Area</t>
  </si>
  <si>
    <t>KGH ED</t>
  </si>
  <si>
    <t>Operator Title</t>
  </si>
  <si>
    <t>All</t>
  </si>
  <si>
    <t>Takt Time (Sec)</t>
  </si>
  <si>
    <t>Completed By</t>
  </si>
  <si>
    <t>K. Sharifi, G. Ponza and D. Marx</t>
  </si>
  <si>
    <t>Patient Scored &gt;&gt;</t>
  </si>
  <si>
    <t>YES</t>
  </si>
  <si>
    <t>Most Frequent Task Time</t>
  </si>
  <si>
    <t>Step #</t>
  </si>
  <si>
    <t>Description of Operation</t>
  </si>
  <si>
    <t>Waste</t>
  </si>
  <si>
    <t>Waiting/Walking Time (W) / Processing Time (P)</t>
  </si>
  <si>
    <t>1 
(24/04)(LAS)</t>
  </si>
  <si>
    <t>2
(24/04)(LAS)</t>
  </si>
  <si>
    <t>3
(26/04)(LAS)</t>
  </si>
  <si>
    <t>4
(26/04)(LAS)</t>
  </si>
  <si>
    <t>5
(PELC)</t>
  </si>
  <si>
    <t>Do you want to Include zero values in Mode</t>
  </si>
  <si>
    <t>Mode</t>
  </si>
  <si>
    <t>Include zero values in Median</t>
  </si>
  <si>
    <t>Median</t>
  </si>
  <si>
    <t>Selected Value
(User input required)</t>
  </si>
  <si>
    <t>Patient arrives at RAFTING with ambulance crew / PELC streamer</t>
  </si>
  <si>
    <t>P</t>
  </si>
  <si>
    <t>Book in</t>
  </si>
  <si>
    <t>NO</t>
  </si>
  <si>
    <t xml:space="preserve">Patient waits </t>
  </si>
  <si>
    <t>W</t>
  </si>
  <si>
    <t>Ambulance crew hand over to Consultant</t>
  </si>
  <si>
    <t>Patient waits</t>
  </si>
  <si>
    <t xml:space="preserve">Patient assessed / seen by Doctor </t>
  </si>
  <si>
    <t>Patient's blood taken by ADA</t>
  </si>
  <si>
    <t>Patient assessed or treated by Nurse</t>
  </si>
  <si>
    <t>END</t>
  </si>
  <si>
    <t>Time For One Observation</t>
  </si>
  <si>
    <t>Minus Walking/Wait Time</t>
  </si>
  <si>
    <t>.= Processing Time</t>
  </si>
  <si>
    <t xml:space="preserve">Time Observation Form - Cycle Time </t>
  </si>
  <si>
    <t>Streamer arrives with patient</t>
  </si>
  <si>
    <t>KGH RAFTING</t>
  </si>
  <si>
    <t xml:space="preserve">Streamer leaves and booking in ends </t>
  </si>
  <si>
    <t>Streamer Handover to RAFTING</t>
  </si>
  <si>
    <t>09:30-12:30</t>
  </si>
  <si>
    <t>KGH ED - RAFTING</t>
  </si>
  <si>
    <t>Streamer, Doctor, Receptionist</t>
  </si>
  <si>
    <t>D. Marx</t>
  </si>
  <si>
    <t>Waiting Time (W) / Processing Time (P)</t>
  </si>
  <si>
    <t>Include zero values in Mode</t>
  </si>
  <si>
    <t>Strearmer arrives with patient</t>
  </si>
  <si>
    <t>Streamer waits</t>
  </si>
  <si>
    <t>w</t>
  </si>
  <si>
    <t>Receptionist books in  - demographics questions</t>
  </si>
  <si>
    <t>Receptionist books in  - presenting complaint details</t>
  </si>
  <si>
    <t>Receptionist books in - duration of presenting complaint</t>
  </si>
  <si>
    <t>Receptionist books in - mode of transport</t>
  </si>
  <si>
    <t>Receptionist books in - time of arrival</t>
  </si>
  <si>
    <t>Handover taken by NEFLT DR / ED  LEAD DR</t>
  </si>
  <si>
    <t xml:space="preserve">End: Streamer leaves </t>
  </si>
  <si>
    <t xml:space="preserve">Doctor gives form to Receptionist </t>
  </si>
  <si>
    <t xml:space="preserve">Receptionist books in </t>
  </si>
  <si>
    <t>End: Book in ends</t>
  </si>
  <si>
    <t>Time Observation Form - Cycle Time Receptionist</t>
  </si>
  <si>
    <t>Patient arrives</t>
  </si>
  <si>
    <t xml:space="preserve">Check-in </t>
  </si>
  <si>
    <t>Patient's registration is completed</t>
  </si>
  <si>
    <t>Receptionist</t>
  </si>
  <si>
    <t>RAFT KGH ED</t>
  </si>
  <si>
    <t>patient arrives</t>
  </si>
  <si>
    <t>p</t>
  </si>
  <si>
    <t>Patient's ID look into the system</t>
  </si>
  <si>
    <t>Patient's emergency contact are checked</t>
  </si>
  <si>
    <t>Patient's transport checked</t>
  </si>
  <si>
    <t>Patient's symptoms recorded</t>
  </si>
  <si>
    <t>Registration completed</t>
  </si>
  <si>
    <t>Identify next patient for blood test and/or ECG</t>
  </si>
  <si>
    <t>ADA carries out blood test and/or ECG</t>
  </si>
  <si>
    <t>Blood test and/or ECG completed for patient</t>
  </si>
  <si>
    <t>ADA</t>
  </si>
  <si>
    <t>09:00 - 12:00</t>
  </si>
  <si>
    <t>Neha</t>
  </si>
  <si>
    <t>Find next patient in Careflow and print patient paperwork</t>
  </si>
  <si>
    <t>Prepare blood test tray</t>
  </si>
  <si>
    <t>Call patient to ADA room</t>
  </si>
  <si>
    <t>Do blood test</t>
  </si>
  <si>
    <t>Do ECG</t>
  </si>
  <si>
    <t>Label &amp; bag samples.  
Do blood gas test.</t>
  </si>
  <si>
    <t>Take blood gas and /or ECG results to doctor</t>
  </si>
  <si>
    <t>Take sample to POD machine</t>
  </si>
  <si>
    <t>End</t>
  </si>
  <si>
    <t>Nurse Allocated Patient</t>
  </si>
  <si>
    <t>Nurse rafting</t>
  </si>
  <si>
    <t>Nurse finishes with patient</t>
  </si>
  <si>
    <t>Nurse</t>
  </si>
  <si>
    <t>12:00-16:00</t>
  </si>
  <si>
    <t>Lara + Grace</t>
  </si>
  <si>
    <t>Nurse allocated to patient</t>
  </si>
  <si>
    <t>Nurse reviews notes</t>
  </si>
  <si>
    <t>Nurse attends and does obs</t>
  </si>
  <si>
    <t>Nurse takes patient to waiting area</t>
  </si>
  <si>
    <t>Nurse updates notes</t>
  </si>
  <si>
    <t>No</t>
  </si>
  <si>
    <t>Role</t>
  </si>
  <si>
    <t>Q1: How would you rate the new process from 1 - 5?</t>
  </si>
  <si>
    <t xml:space="preserve">Why? </t>
  </si>
  <si>
    <t>Q1: How would you rate the new process from 1 - 5 Themed</t>
  </si>
  <si>
    <t xml:space="preserve">Q2: Have you been clearly communicated what you should be doing? </t>
  </si>
  <si>
    <t xml:space="preserve">Comments </t>
  </si>
  <si>
    <t>Q2: Have you been clearly communicated what you should be doing? Themed</t>
  </si>
  <si>
    <t xml:space="preserve">Q3: If you could describe this process  in a word, what would you choose? </t>
  </si>
  <si>
    <t>Q3: If you could describe this process  in a word, what would you choose? Themed</t>
  </si>
  <si>
    <t xml:space="preserve">Q4: If you could change anything, what would you change? </t>
  </si>
  <si>
    <t>Q4: If you could change anything, what would you change? Themed</t>
  </si>
  <si>
    <t>Q4: If you could change anything, what would you change? High Themed</t>
  </si>
  <si>
    <t xml:space="preserve">Q5: What do you think should have been done better? </t>
  </si>
  <si>
    <t xml:space="preserve">ADA not sure how to prioritise who is next in the queue, they can only look at presentation e.g. chest pain. 
Notes difficult to locate. 
Patients difficult to locate. </t>
  </si>
  <si>
    <t>Hard to prioritise</t>
  </si>
  <si>
    <t xml:space="preserve">There should have been meetings before with everyone involved. 
Maybe used role play to demonstrate the new process. 
Concerns about safety to access Resus if patient collapses in Rafting as corridor often blocked by waiting LAS. </t>
  </si>
  <si>
    <t>Communication needs improving</t>
  </si>
  <si>
    <t>Terrible</t>
  </si>
  <si>
    <t>Poor</t>
  </si>
  <si>
    <t xml:space="preserve">Area is too packed - need more space or change of structure/rooms. 
Communication needs to be improved of location of CAS Card / Patient notes. </t>
  </si>
  <si>
    <t>More space</t>
  </si>
  <si>
    <t>Planning</t>
  </si>
  <si>
    <t xml:space="preserve">Trial with all staff before making changes. 
Better communication about roles. </t>
  </si>
  <si>
    <t xml:space="preserve">Ambulance checking in at front leaves 1 x crew member alone with patient. 
Privacy in Rafting is a problem. 
Confidentiality is a problem with patient papers left on Rafting desk in view of those checking in. </t>
  </si>
  <si>
    <t>Privacy issues</t>
  </si>
  <si>
    <t xml:space="preserve">Brief email sent. 
If unsure will check with colleague as infrequent shifts at KGH. </t>
  </si>
  <si>
    <t>Crap</t>
  </si>
  <si>
    <t xml:space="preserve">Order at desk - distracting for clinicians if receptionist talking to patients to book in. 
Queens has more private reception setup with mini 'cubicle'. 
Difficult to deal with interruptions at either desk as now only 1 x receptionist at each who is busy with patient/LAS. </t>
  </si>
  <si>
    <t>Busy at the desk</t>
  </si>
  <si>
    <t>Red line at desk to queue behind and wait to be called forward?</t>
  </si>
  <si>
    <t>Good for the patients but limited work for Receptionist at Rafting desk</t>
  </si>
  <si>
    <t>Limited work</t>
  </si>
  <si>
    <t xml:space="preserve">Smooth </t>
  </si>
  <si>
    <t xml:space="preserve">Rafting Receptionist has limited tasks at Rafting desk - could these be done at front desk? Rafting desk space could then be used for clinicians. </t>
  </si>
  <si>
    <t xml:space="preserve">Increase work for Rafting Receptionist </t>
  </si>
  <si>
    <t xml:space="preserve">Planning of how to use the space available. 
Difficult to track where patients are in main waiting area as there are patients from different areas (Rafting, Majors B etc.) </t>
  </si>
  <si>
    <t xml:space="preserve">Doctor </t>
  </si>
  <si>
    <t>Depends on the pressure on the day, it is inconsistent</t>
  </si>
  <si>
    <t>Pressure dependent</t>
  </si>
  <si>
    <t>Evolving</t>
  </si>
  <si>
    <t>Constant process changes</t>
  </si>
  <si>
    <t xml:space="preserve">More Staff and better skill mix. 
2 x Senior Doctors at all times. Problems arise especially after 6pm. </t>
  </si>
  <si>
    <t>More Staff</t>
  </si>
  <si>
    <t>Staffing levels</t>
  </si>
  <si>
    <t xml:space="preserve">People doing the work need to be involved in planning as they will know the details of what happens on the floor. </t>
  </si>
  <si>
    <t xml:space="preserve">Fewer patients today and it is still early. </t>
  </si>
  <si>
    <t xml:space="preserve">Good day today </t>
  </si>
  <si>
    <t xml:space="preserve">Today the Rafting team all met to make it clear who is doing what. 
Doctors are writing in the Narrative on Careflow what next steps should be so they don't have to do verbal handover for Nurse - this saves time when very busy. </t>
  </si>
  <si>
    <t>Last week = Chaotic
Now = Organised</t>
  </si>
  <si>
    <t xml:space="preserve">I like the new changes. </t>
  </si>
  <si>
    <t>Nothing</t>
  </si>
  <si>
    <t xml:space="preserve">Planning should have been done early. 
Good flow in other areas is helping today. 
4 cubicles for Rafting. </t>
  </si>
  <si>
    <t xml:space="preserve">Waiting area is crowded. </t>
  </si>
  <si>
    <t>Long Patient wait time</t>
  </si>
  <si>
    <t>Learning (when learning to walk a child will always fall down a few times)</t>
  </si>
  <si>
    <t xml:space="preserve">Separate PELC/Walk in from Rafting - use all rooms at front for PELC/Walk in and everything on other side of double door for Rafting. Use HCA cubicle in main waiting area for Doctor or something else. </t>
  </si>
  <si>
    <t>Space allocation</t>
  </si>
  <si>
    <t xml:space="preserve">8am - 6pm is fine. After 6pm you still need 2 x Senior Doctors Rafting if you want it running 24/7.
Education should be better for roles (Nurses and Doctors). 
Flow has a big impact. </t>
  </si>
  <si>
    <t>Could have been better.</t>
  </si>
  <si>
    <t>Working</t>
  </si>
  <si>
    <t xml:space="preserve">More Staff. 
Better flow. </t>
  </si>
  <si>
    <t xml:space="preserve">Done well. </t>
  </si>
  <si>
    <t xml:space="preserve">Today is a good day, few patients. </t>
  </si>
  <si>
    <t xml:space="preserve">Fabulous </t>
  </si>
  <si>
    <t>More Doctors so they can do faster Rafting</t>
  </si>
  <si>
    <t>More space required for the process</t>
  </si>
  <si>
    <t xml:space="preserve">Process is new again today </t>
  </si>
  <si>
    <t xml:space="preserve">Perfect </t>
  </si>
  <si>
    <t xml:space="preserve">Nothing </t>
  </si>
  <si>
    <t>Ok for now</t>
  </si>
  <si>
    <t>I love change.</t>
  </si>
  <si>
    <t xml:space="preserve">Instructions are now clear but it would be helpful if when staff are told information in huddles they could also be 'shown' on the floor and then later they can do a check in to see if staff on the floor are following the instructions that were given. </t>
  </si>
  <si>
    <t>New</t>
  </si>
  <si>
    <t xml:space="preserve">More computers for ADAs - 3 x ADAs with 1 x computer - have to wait for each other. </t>
  </si>
  <si>
    <t xml:space="preserve">More computers </t>
  </si>
  <si>
    <t xml:space="preserve">Someone to follow-up and come see if the instructions given are being managed on the floor and the process is going to plan.  </t>
  </si>
  <si>
    <t xml:space="preserve">Good for patients. OK for staff. </t>
  </si>
  <si>
    <t xml:space="preserve">Yes </t>
  </si>
  <si>
    <t xml:space="preserve">If unsure I will speak to a Senior. </t>
  </si>
  <si>
    <t>Life Changing</t>
  </si>
  <si>
    <t>Reduce the queue.</t>
  </si>
  <si>
    <t>Improve flow</t>
  </si>
  <si>
    <t xml:space="preserve">Doctors should be more clear. </t>
  </si>
  <si>
    <t xml:space="preserve">Good for patients. Some confusion for staff. Sometimes Doctors send patients to another area but you don't know where. </t>
  </si>
  <si>
    <t xml:space="preserve">It helped when Matron came to explain today in morning handover. Before than it was not clear. </t>
  </si>
  <si>
    <t>Brilliant (will be good for Sepsis patients to get it all at once)</t>
  </si>
  <si>
    <t xml:space="preserve">Communications about who has been Rafted and what jobs need to be done. </t>
  </si>
  <si>
    <t>SOP</t>
  </si>
  <si>
    <t>Communication</t>
  </si>
  <si>
    <t>Triage skills are being taken away from the Nurses. How can they maintain these/similar skills?</t>
  </si>
  <si>
    <t>Patient safety concerns</t>
  </si>
  <si>
    <t>Space and Team allocated</t>
  </si>
  <si>
    <t>Virtual and PELC over see their activity</t>
  </si>
  <si>
    <t>2.5/3</t>
  </si>
  <si>
    <t>Having pt sharing personl info and waiting in cubical. No sense of privacy esp. for DV or Sexual abuse</t>
  </si>
  <si>
    <t>Well Organised / Carnage</t>
  </si>
  <si>
    <t>Cubicals for Privacy</t>
  </si>
  <si>
    <t>Privacy</t>
  </si>
  <si>
    <t>Change was too sudden. Needed more time to adjust the setting and organise. Receptionist now using the Pc and team have lost clinical space.</t>
  </si>
  <si>
    <t>Last little bit was confusing with the A&amp;E Cards</t>
  </si>
  <si>
    <t>Streamline</t>
  </si>
  <si>
    <t>Nurses to do ECGs and let us know if Pt needs cannula (not always told)</t>
  </si>
  <si>
    <t>Staff allocation</t>
  </si>
  <si>
    <t>Pod Shoot for bloods closer.</t>
  </si>
  <si>
    <t>A lot easier but still a little bit of a mess</t>
  </si>
  <si>
    <t>Alright</t>
  </si>
  <si>
    <t>A bit smoother. Stop Pt in corridors</t>
  </si>
  <si>
    <t>Better flow</t>
  </si>
  <si>
    <t>Better than the old, but needs polishing</t>
  </si>
  <si>
    <t>Getting There</t>
  </si>
  <si>
    <t>More staff</t>
  </si>
  <si>
    <t>We have it now with the allocation of tasks</t>
  </si>
  <si>
    <t>no.1 Q4 comment split out</t>
  </si>
  <si>
    <t>Required documents/equipment available at point of use</t>
  </si>
  <si>
    <t>no.2 Q4 comment split out</t>
  </si>
  <si>
    <t xml:space="preserve">Different use of space </t>
  </si>
  <si>
    <t>no.3 Q4 comment split out</t>
  </si>
  <si>
    <t>no.4 Q4 comment split out</t>
  </si>
  <si>
    <t>Increase skill mix</t>
  </si>
  <si>
    <t>no. 7 Q4 comment split out</t>
  </si>
  <si>
    <t>no.13 Q4 comment split out</t>
  </si>
  <si>
    <t>no.15 Q4 comment split out</t>
  </si>
  <si>
    <t>no.1 Q5 comments split out</t>
  </si>
  <si>
    <t>Simulations</t>
  </si>
  <si>
    <t>no.2 Q5 comments split out</t>
  </si>
  <si>
    <t>Queue processing</t>
  </si>
  <si>
    <t>no.3 Q5 comments split out</t>
  </si>
  <si>
    <t>no.5 Q5 comments split out</t>
  </si>
  <si>
    <t>Better planning</t>
  </si>
  <si>
    <t>no.7 Q5 comments split out</t>
  </si>
  <si>
    <t>no.8 Q5 comments split out</t>
  </si>
  <si>
    <t>no.9 Q5 comments split out</t>
  </si>
  <si>
    <t>no.10 Q5 comments split out</t>
  </si>
  <si>
    <t>Leadership oversight</t>
  </si>
  <si>
    <t>no.11 Q5 comments split out</t>
  </si>
  <si>
    <t>no.12 Q5 comments split out</t>
  </si>
  <si>
    <t>Nurse Triage Skill lost</t>
  </si>
  <si>
    <t>no.13 Q5 comments split out</t>
  </si>
  <si>
    <t>no.14 Q5 comments split out</t>
  </si>
  <si>
    <t>no.15 Q5 comments split out</t>
  </si>
  <si>
    <t>Blood shoot nearer</t>
  </si>
  <si>
    <t>no.16 Q5 comments split out</t>
  </si>
  <si>
    <t>no.17 Q5 comments split out</t>
  </si>
  <si>
    <t>Process rating. (Median)</t>
  </si>
  <si>
    <t>Process rating reason</t>
  </si>
  <si>
    <t>Understanding your role.</t>
  </si>
  <si>
    <t>Describe Process in one word.</t>
  </si>
  <si>
    <t>What would you change?</t>
  </si>
  <si>
    <t>What would you change/Improve?</t>
  </si>
  <si>
    <t>Total</t>
  </si>
  <si>
    <t>Count of No</t>
  </si>
  <si>
    <t>Process rating.</t>
  </si>
  <si>
    <t>Process Median</t>
  </si>
  <si>
    <t>(blank)</t>
  </si>
  <si>
    <t>Grand Total</t>
  </si>
  <si>
    <t>Patient</t>
  </si>
  <si>
    <t>Q1: Did you receive good care today? If no, specify the reason why</t>
  </si>
  <si>
    <t xml:space="preserve">Q2: Have you been clearly communicated what your plan was? </t>
  </si>
  <si>
    <t>Q2: Have you been clearly communicated what your plan was?  (One Word)</t>
  </si>
  <si>
    <t>Excellent</t>
  </si>
  <si>
    <t>Nothing, very good so far.</t>
  </si>
  <si>
    <t>Yes, waiting for tests</t>
  </si>
  <si>
    <t>Yes, explained what was happening, but unsure of what is next.</t>
  </si>
  <si>
    <t>Sufficient. Saw 8 people in 2 hours!</t>
  </si>
  <si>
    <t xml:space="preserve">Sufficient </t>
  </si>
  <si>
    <t xml:space="preserve">Staff member was rude on arrival and shouted "Sit Down" like you would to a child. Then they felt bad and came back and moved me to another area. </t>
  </si>
  <si>
    <t>Staff Behaviour</t>
  </si>
  <si>
    <t>Yes, clearly</t>
  </si>
  <si>
    <t>Very Good</t>
  </si>
  <si>
    <t>Good</t>
  </si>
  <si>
    <t>Curt, info wasn't forthcoming. Staff not recognising the need for information. Simple steps. Give as much info as possible. Blood test area pretty good. Lady was good.</t>
  </si>
  <si>
    <t>Not really, unsure what's next.</t>
  </si>
  <si>
    <t>Supportive</t>
  </si>
  <si>
    <t>Speed</t>
  </si>
  <si>
    <t>Efficient</t>
  </si>
  <si>
    <t>More Comfortable Trolly</t>
  </si>
  <si>
    <t>Trolly</t>
  </si>
  <si>
    <t>Count of Patient</t>
  </si>
  <si>
    <t>Did you recieve good care today?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</si>
</sst>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F400]h:mm:ss\ AM/PM"/>
  </numFmts>
  <fonts count="24">
    <font>
      <sz val="11"/>
      <color theme="1"/>
      <name val="Arial"/>
      <family val="2"/>
      <scheme val="minor"/>
    </font>
    <font>
      <sz val="11"/>
      <color rgb="FF9C0006"/>
      <name val="Arial"/>
      <family val="2"/>
      <scheme val="minor"/>
    </font>
    <font>
      <b/>
      <sz val="11"/>
      <color theme="1"/>
      <name val="Arial"/>
      <family val="2"/>
      <scheme val="minor"/>
    </font>
    <font>
      <sz val="11"/>
      <color theme="0"/>
      <name val="Arial"/>
      <family val="2"/>
      <scheme val="minor"/>
    </font>
    <font>
      <b/>
      <sz val="22"/>
      <color theme="1"/>
      <name val="Arial"/>
      <family val="2"/>
      <scheme val="minor"/>
    </font>
    <font>
      <sz val="11"/>
      <name val="Arial"/>
      <family val="2"/>
      <scheme val="minor"/>
    </font>
    <font>
      <sz val="10"/>
      <color theme="1"/>
      <name val="Arial"/>
      <family val="2"/>
      <scheme val="minor"/>
    </font>
    <font>
      <b/>
      <sz val="12"/>
      <color theme="1"/>
      <name val="Calibri"/>
      <family val="2"/>
    </font>
    <font>
      <sz val="12"/>
      <color theme="1"/>
      <name val="Calibri"/>
      <family val="2"/>
    </font>
    <font>
      <sz val="10"/>
      <name val="Arial"/>
      <family val="2"/>
    </font>
    <font>
      <sz val="11"/>
      <name val="Calibri"/>
      <family val="2"/>
    </font>
    <font>
      <sz val="10"/>
      <name val="Calibri"/>
      <family val="2"/>
    </font>
    <font>
      <sz val="10.5"/>
      <name val="Calibri"/>
      <family val="2"/>
    </font>
    <font>
      <sz val="10"/>
      <color theme="0"/>
      <name val="Calibri"/>
      <family val="2"/>
    </font>
    <font>
      <sz val="10"/>
      <color indexed="12"/>
      <name val="Calibri"/>
      <family val="2"/>
    </font>
    <font>
      <sz val="10"/>
      <color theme="1"/>
      <name val="Calibri"/>
      <family val="2"/>
    </font>
    <font>
      <sz val="11"/>
      <color theme="1"/>
      <name val="Arial"/>
      <family val="2"/>
      <scheme val="minor"/>
    </font>
    <font>
      <sz val="11"/>
      <color theme="1"/>
      <name val="Calibri"/>
      <family val="2"/>
    </font>
    <font>
      <b/>
      <sz val="11"/>
      <color theme="0"/>
      <name val="Calibri"/>
      <family val="2"/>
    </font>
    <font>
      <b/>
      <sz val="10"/>
      <color theme="1"/>
      <name val="Arial"/>
      <family val="2"/>
      <scheme val="minor"/>
    </font>
    <font>
      <sz val="11"/>
      <color theme="0"/>
      <name val="Calibri"/>
      <family val="2"/>
    </font>
    <font>
      <sz val="14"/>
      <color rgb="FF595959"/>
      <name val="Arial"/>
      <family val="2"/>
      <scheme val="minor"/>
    </font>
    <font>
      <sz val="11"/>
      <color rgb="FFFFFFFF"/>
      <name val="Calibri"/>
      <family val="2"/>
    </font>
    <font>
      <b/>
      <sz val="11"/>
      <color theme="0"/>
      <name val="Arial"/>
      <family val="2"/>
      <scheme val="minor"/>
    </font>
  </fonts>
  <fills count="13">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mediumGray"/>
    </fill>
    <fill>
      <patternFill patternType="solid">
        <fgColor theme="4"/>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Dashed">
        <color indexed="64"/>
      </bottom>
      <diagonal/>
    </border>
    <border>
      <left style="thin">
        <color indexed="64"/>
      </left>
      <right style="thin">
        <color indexed="64"/>
      </right>
      <top/>
      <bottom/>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ck">
        <color indexed="64"/>
      </left>
      <right style="thick">
        <color indexed="64"/>
      </right>
      <top/>
      <bottom style="thick">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style="thin">
        <color indexed="64"/>
      </left>
      <right/>
      <top/>
      <bottom/>
      <diagonal/>
    </border>
    <border>
      <left style="medium">
        <color indexed="64"/>
      </left>
      <right style="medium">
        <color indexed="64"/>
      </right>
      <top style="medium">
        <color indexed="64"/>
      </top>
      <bottom style="thick">
        <color indexed="64"/>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s>
  <cellStyleXfs count="6">
    <xf numFmtId="0" fontId="0" fillId="0" borderId="0"/>
    <xf numFmtId="0" fontId="1" fillId="2" borderId="0" applyNumberFormat="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9" fontId="16" fillId="0" borderId="0" applyFont="0" applyFill="0" applyBorder="0" applyAlignment="0" applyProtection="0"/>
  </cellStyleXfs>
  <cellXfs count="162">
    <xf numFmtId="0" fontId="0" fillId="0" borderId="0" xfId="0"/>
    <xf numFmtId="0" fontId="0" fillId="0" borderId="0" xfId="0" applyAlignment="1">
      <alignment vertical="center"/>
    </xf>
    <xf numFmtId="0" fontId="3" fillId="3" borderId="0" xfId="0" applyFont="1" applyFill="1" applyAlignment="1">
      <alignment horizontal="center" vertical="center"/>
    </xf>
    <xf numFmtId="20" fontId="0" fillId="0" borderId="0" xfId="0" applyNumberFormat="1" applyAlignment="1">
      <alignment vertical="center"/>
    </xf>
    <xf numFmtId="20" fontId="0" fillId="0" borderId="0" xfId="0" applyNumberFormat="1" applyAlignment="1">
      <alignment horizontal="center" vertical="center"/>
    </xf>
    <xf numFmtId="0" fontId="0" fillId="4" borderId="1" xfId="0" applyFill="1" applyBorder="1" applyAlignment="1">
      <alignment vertical="center"/>
    </xf>
    <xf numFmtId="20" fontId="0" fillId="0" borderId="2" xfId="0" applyNumberFormat="1" applyBorder="1" applyAlignment="1">
      <alignment vertical="center"/>
    </xf>
    <xf numFmtId="20" fontId="0" fillId="0" borderId="4" xfId="0" applyNumberFormat="1" applyBorder="1" applyAlignment="1">
      <alignment vertical="center"/>
    </xf>
    <xf numFmtId="20" fontId="0" fillId="0" borderId="3" xfId="0" applyNumberFormat="1" applyBorder="1" applyAlignment="1">
      <alignment vertical="center"/>
    </xf>
    <xf numFmtId="0" fontId="0" fillId="5" borderId="4" xfId="0" applyFill="1" applyBorder="1" applyAlignment="1">
      <alignment horizontal="center" vertical="center"/>
    </xf>
    <xf numFmtId="0" fontId="0" fillId="0" borderId="0" xfId="0" applyAlignment="1">
      <alignment horizontal="center" vertical="center"/>
    </xf>
    <xf numFmtId="21" fontId="0" fillId="5" borderId="4" xfId="0" applyNumberFormat="1" applyFill="1" applyBorder="1" applyAlignment="1">
      <alignment horizontal="center" vertical="center"/>
    </xf>
    <xf numFmtId="0" fontId="2" fillId="4" borderId="2" xfId="0" applyFont="1" applyFill="1" applyBorder="1" applyAlignment="1">
      <alignment vertical="center"/>
    </xf>
    <xf numFmtId="0" fontId="2" fillId="4" borderId="4" xfId="0" applyFont="1" applyFill="1" applyBorder="1" applyAlignment="1">
      <alignment vertical="center"/>
    </xf>
    <xf numFmtId="0" fontId="2" fillId="0" borderId="1" xfId="0" applyFont="1" applyBorder="1" applyAlignment="1">
      <alignment vertical="center"/>
    </xf>
    <xf numFmtId="0" fontId="2" fillId="4" borderId="5" xfId="0" applyFont="1" applyFill="1" applyBorder="1" applyAlignment="1">
      <alignment horizontal="center" vertical="center" wrapText="1"/>
    </xf>
    <xf numFmtId="1" fontId="2" fillId="0" borderId="5" xfId="0" applyNumberFormat="1"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4" borderId="1" xfId="0" applyFont="1" applyFill="1" applyBorder="1" applyAlignment="1">
      <alignment horizontal="center" vertical="center" wrapText="1"/>
    </xf>
    <xf numFmtId="0" fontId="0" fillId="6" borderId="6" xfId="0" applyFill="1" applyBorder="1" applyAlignment="1">
      <alignment horizontal="center" vertical="center" wrapText="1"/>
    </xf>
    <xf numFmtId="164" fontId="5" fillId="0" borderId="7" xfId="0" applyNumberFormat="1" applyFont="1" applyBorder="1" applyAlignment="1">
      <alignment horizontal="center" vertical="center"/>
    </xf>
    <xf numFmtId="164" fontId="0" fillId="6" borderId="6" xfId="0" applyNumberFormat="1" applyFill="1" applyBorder="1" applyAlignment="1">
      <alignment horizontal="center" vertical="center" wrapText="1"/>
    </xf>
    <xf numFmtId="164" fontId="0" fillId="6" borderId="1" xfId="0" applyNumberFormat="1" applyFill="1" applyBorder="1" applyAlignment="1">
      <alignment horizontal="center" vertical="center" wrapText="1"/>
    </xf>
    <xf numFmtId="164" fontId="0" fillId="0" borderId="0" xfId="0" applyNumberFormat="1" applyAlignment="1">
      <alignment vertical="center"/>
    </xf>
    <xf numFmtId="0" fontId="0" fillId="0" borderId="5" xfId="0" applyBorder="1" applyAlignment="1">
      <alignment horizontal="center" vertical="center" wrapText="1"/>
    </xf>
    <xf numFmtId="164" fontId="5" fillId="0" borderId="9" xfId="1" applyNumberFormat="1" applyFont="1" applyFill="1" applyBorder="1" applyAlignment="1">
      <alignment horizontal="center" vertical="center"/>
    </xf>
    <xf numFmtId="164" fontId="5" fillId="0" borderId="1" xfId="0" applyNumberFormat="1" applyFont="1" applyBorder="1" applyAlignment="1">
      <alignment horizontal="center" vertical="center"/>
    </xf>
    <xf numFmtId="0" fontId="0" fillId="0" borderId="5" xfId="0" applyBorder="1"/>
    <xf numFmtId="0" fontId="6" fillId="0" borderId="1" xfId="0" applyFont="1" applyBorder="1" applyAlignment="1">
      <alignment vertical="center" wrapText="1"/>
    </xf>
    <xf numFmtId="0" fontId="6" fillId="0" borderId="1" xfId="0" applyFont="1" applyBorder="1" applyAlignment="1">
      <alignment horizontal="center" vertical="center" wrapText="1"/>
    </xf>
    <xf numFmtId="164" fontId="5" fillId="0" borderId="1" xfId="1" applyNumberFormat="1" applyFont="1" applyFill="1" applyBorder="1" applyAlignment="1">
      <alignment horizontal="center" vertical="center"/>
    </xf>
    <xf numFmtId="49" fontId="6" fillId="0" borderId="1" xfId="0" applyNumberFormat="1" applyFont="1" applyBorder="1" applyAlignment="1">
      <alignment vertical="center" wrapText="1"/>
    </xf>
    <xf numFmtId="49" fontId="6" fillId="0" borderId="1" xfId="0" applyNumberFormat="1"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right" vertical="center"/>
    </xf>
    <xf numFmtId="0" fontId="0" fillId="0" borderId="0" xfId="0" applyAlignment="1">
      <alignment horizontal="left"/>
    </xf>
    <xf numFmtId="0" fontId="8" fillId="0" borderId="0" xfId="0" applyFont="1" applyAlignment="1">
      <alignment vertical="center"/>
    </xf>
    <xf numFmtId="14" fontId="0" fillId="0" borderId="0" xfId="0" applyNumberFormat="1" applyAlignment="1">
      <alignment horizontal="left"/>
    </xf>
    <xf numFmtId="0" fontId="10" fillId="8" borderId="10" xfId="2" applyFont="1" applyFill="1" applyBorder="1" applyAlignment="1">
      <alignment horizontal="center" vertical="top" wrapText="1"/>
    </xf>
    <xf numFmtId="0" fontId="10" fillId="0" borderId="0" xfId="2" applyFont="1" applyAlignment="1">
      <alignment horizontal="center"/>
    </xf>
    <xf numFmtId="164" fontId="3" fillId="0" borderId="0" xfId="0" applyNumberFormat="1" applyFont="1" applyAlignment="1">
      <alignment horizontal="center" vertical="center"/>
    </xf>
    <xf numFmtId="0" fontId="3" fillId="0" borderId="0" xfId="0" applyFont="1"/>
    <xf numFmtId="0" fontId="11" fillId="8" borderId="11" xfId="2" applyFont="1" applyFill="1" applyBorder="1" applyAlignment="1">
      <alignment horizontal="center" vertical="top" wrapText="1"/>
    </xf>
    <xf numFmtId="0" fontId="12" fillId="0" borderId="0" xfId="2" applyFont="1" applyAlignment="1">
      <alignment horizontal="center"/>
    </xf>
    <xf numFmtId="46" fontId="13" fillId="0" borderId="0" xfId="2" applyNumberFormat="1" applyFont="1" applyAlignment="1">
      <alignment horizontal="center"/>
    </xf>
    <xf numFmtId="164" fontId="3" fillId="0" borderId="0" xfId="0" applyNumberFormat="1" applyFont="1"/>
    <xf numFmtId="0" fontId="11" fillId="0" borderId="10" xfId="2" applyFont="1" applyBorder="1" applyAlignment="1">
      <alignment horizontal="center" vertical="top" wrapText="1"/>
    </xf>
    <xf numFmtId="164" fontId="11" fillId="0" borderId="0" xfId="3" applyNumberFormat="1" applyFont="1"/>
    <xf numFmtId="164" fontId="11" fillId="0" borderId="10" xfId="3" applyNumberFormat="1" applyFont="1" applyBorder="1" applyAlignment="1">
      <alignment horizontal="center" vertical="top" wrapText="1"/>
    </xf>
    <xf numFmtId="164" fontId="11" fillId="5" borderId="12" xfId="3" applyNumberFormat="1" applyFont="1" applyFill="1" applyBorder="1" applyAlignment="1">
      <alignment horizontal="center" vertical="top" wrapText="1"/>
    </xf>
    <xf numFmtId="164" fontId="11" fillId="5" borderId="0" xfId="3" applyNumberFormat="1" applyFont="1" applyFill="1" applyBorder="1" applyAlignment="1">
      <alignment horizontal="center" vertical="top" wrapText="1"/>
    </xf>
    <xf numFmtId="0" fontId="11" fillId="0" borderId="1" xfId="2" applyFont="1" applyBorder="1" applyAlignment="1">
      <alignment horizontal="right"/>
    </xf>
    <xf numFmtId="164" fontId="14" fillId="0" borderId="1" xfId="2" applyNumberFormat="1" applyFont="1" applyBorder="1" applyAlignment="1">
      <alignment horizontal="center"/>
    </xf>
    <xf numFmtId="164" fontId="11" fillId="0" borderId="0" xfId="3" applyNumberFormat="1" applyFont="1" applyAlignment="1">
      <alignment horizontal="right"/>
    </xf>
    <xf numFmtId="164" fontId="11" fillId="0" borderId="0" xfId="2" applyNumberFormat="1" applyFont="1" applyAlignment="1">
      <alignment horizontal="right"/>
    </xf>
    <xf numFmtId="164" fontId="11" fillId="0" borderId="11" xfId="3" applyNumberFormat="1" applyFont="1" applyBorder="1" applyAlignment="1">
      <alignment horizontal="center" vertical="top" wrapText="1"/>
    </xf>
    <xf numFmtId="164" fontId="11" fillId="0" borderId="1" xfId="3" applyNumberFormat="1" applyFont="1" applyBorder="1" applyAlignment="1">
      <alignment horizontal="center" vertical="top" wrapText="1"/>
    </xf>
    <xf numFmtId="164" fontId="11" fillId="5" borderId="11" xfId="3" applyNumberFormat="1" applyFont="1" applyFill="1" applyBorder="1" applyAlignment="1">
      <alignment horizontal="center" vertical="top" wrapText="1"/>
    </xf>
    <xf numFmtId="164" fontId="11" fillId="0" borderId="1" xfId="3" applyNumberFormat="1" applyFont="1" applyBorder="1" applyAlignment="1">
      <alignment horizontal="center"/>
    </xf>
    <xf numFmtId="2" fontId="11" fillId="0" borderId="0" xfId="3" applyNumberFormat="1" applyFont="1" applyAlignment="1">
      <alignment horizontal="right"/>
    </xf>
    <xf numFmtId="21" fontId="11" fillId="0" borderId="10" xfId="4" applyNumberFormat="1" applyFont="1" applyBorder="1" applyAlignment="1">
      <alignment horizontal="center" vertical="top" wrapText="1"/>
    </xf>
    <xf numFmtId="20" fontId="0" fillId="0" borderId="0" xfId="0" applyNumberFormat="1"/>
    <xf numFmtId="0" fontId="10" fillId="7" borderId="10" xfId="2" applyFont="1" applyFill="1" applyBorder="1" applyAlignment="1">
      <alignment horizontal="center" vertical="top" wrapText="1"/>
    </xf>
    <xf numFmtId="0" fontId="11" fillId="7" borderId="11" xfId="2" applyFont="1" applyFill="1" applyBorder="1" applyAlignment="1">
      <alignment horizontal="center" vertical="top" wrapText="1"/>
    </xf>
    <xf numFmtId="0" fontId="10" fillId="10" borderId="10" xfId="2" applyFont="1" applyFill="1" applyBorder="1" applyAlignment="1">
      <alignment horizontal="center" vertical="top" wrapText="1"/>
    </xf>
    <xf numFmtId="0" fontId="11" fillId="10" borderId="11" xfId="2" applyFont="1" applyFill="1" applyBorder="1" applyAlignment="1">
      <alignment horizontal="center" vertical="top" wrapText="1"/>
    </xf>
    <xf numFmtId="0" fontId="10" fillId="11" borderId="10" xfId="2" applyFont="1" applyFill="1" applyBorder="1" applyAlignment="1">
      <alignment horizontal="center" vertical="top" wrapText="1"/>
    </xf>
    <xf numFmtId="0" fontId="11" fillId="11" borderId="11" xfId="2" applyFont="1" applyFill="1" applyBorder="1" applyAlignment="1">
      <alignment horizontal="center" vertical="top" wrapText="1"/>
    </xf>
    <xf numFmtId="164" fontId="11" fillId="0" borderId="13" xfId="3" applyNumberFormat="1" applyFont="1" applyBorder="1"/>
    <xf numFmtId="21" fontId="15" fillId="0" borderId="0" xfId="0" applyNumberFormat="1" applyFont="1"/>
    <xf numFmtId="0" fontId="0" fillId="0" borderId="14" xfId="0" applyBorder="1"/>
    <xf numFmtId="0" fontId="0" fillId="0" borderId="6"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xf>
    <xf numFmtId="0" fontId="0" fillId="0" borderId="6" xfId="0" applyBorder="1" applyAlignment="1">
      <alignment vertical="center"/>
    </xf>
    <xf numFmtId="0" fontId="0" fillId="0" borderId="5" xfId="0" applyBorder="1" applyAlignment="1">
      <alignment vertical="center"/>
    </xf>
    <xf numFmtId="0" fontId="0" fillId="0" borderId="8" xfId="0" applyBorder="1" applyAlignment="1">
      <alignment horizontal="center" vertical="center"/>
    </xf>
    <xf numFmtId="0" fontId="0" fillId="0" borderId="6" xfId="0" applyBorder="1" applyAlignment="1">
      <alignment horizontal="center" vertical="top" wrapText="1"/>
    </xf>
    <xf numFmtId="0" fontId="0" fillId="0" borderId="5" xfId="0" applyBorder="1" applyAlignment="1">
      <alignment horizontal="center" vertical="top" wrapText="1"/>
    </xf>
    <xf numFmtId="20" fontId="0" fillId="12" borderId="1" xfId="0" applyNumberFormat="1" applyFill="1" applyBorder="1" applyAlignment="1">
      <alignment vertical="center"/>
    </xf>
    <xf numFmtId="20" fontId="0" fillId="12" borderId="1" xfId="0" applyNumberFormat="1" applyFill="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wrapText="1"/>
    </xf>
    <xf numFmtId="164" fontId="5" fillId="0" borderId="0" xfId="0" applyNumberFormat="1" applyFont="1" applyAlignment="1">
      <alignment horizontal="center" vertical="center"/>
    </xf>
    <xf numFmtId="164" fontId="5" fillId="5" borderId="7" xfId="0" applyNumberFormat="1" applyFont="1" applyFill="1" applyBorder="1" applyAlignment="1">
      <alignment horizontal="center" vertical="center"/>
    </xf>
    <xf numFmtId="1" fontId="19" fillId="0" borderId="5" xfId="0" applyNumberFormat="1" applyFont="1" applyBorder="1" applyAlignment="1">
      <alignment vertical="center" wrapText="1"/>
    </xf>
    <xf numFmtId="14" fontId="0" fillId="0" borderId="0" xfId="0" applyNumberFormat="1"/>
    <xf numFmtId="0" fontId="17" fillId="0" borderId="0" xfId="0" applyFont="1"/>
    <xf numFmtId="0" fontId="17" fillId="7" borderId="0" xfId="0" applyFont="1" applyFill="1"/>
    <xf numFmtId="0" fontId="17" fillId="0" borderId="0" xfId="0" applyFont="1" applyAlignment="1">
      <alignment horizontal="center" vertical="center"/>
    </xf>
    <xf numFmtId="9" fontId="0" fillId="0" borderId="0" xfId="5" applyFont="1"/>
    <xf numFmtId="0" fontId="20" fillId="7" borderId="0" xfId="0" applyFont="1" applyFill="1" applyAlignment="1">
      <alignment horizontal="center" vertical="top"/>
    </xf>
    <xf numFmtId="0" fontId="20" fillId="8" borderId="0" xfId="0" applyFont="1" applyFill="1" applyAlignment="1">
      <alignment horizontal="center" vertical="top"/>
    </xf>
    <xf numFmtId="0" fontId="17" fillId="0" borderId="0" xfId="0" applyFont="1" applyAlignment="1">
      <alignment horizontal="center" vertical="top"/>
    </xf>
    <xf numFmtId="14" fontId="17" fillId="0" borderId="0" xfId="0" applyNumberFormat="1" applyFont="1" applyAlignment="1">
      <alignment horizontal="center" vertical="top"/>
    </xf>
    <xf numFmtId="0" fontId="17" fillId="0" borderId="0" xfId="0" applyFont="1" applyAlignment="1">
      <alignment horizontal="center" vertical="top" wrapText="1"/>
    </xf>
    <xf numFmtId="9" fontId="17" fillId="0" borderId="0" xfId="5" applyFont="1"/>
    <xf numFmtId="0" fontId="20" fillId="0" borderId="0" xfId="0" applyFont="1" applyAlignment="1">
      <alignment horizontal="center" vertical="top"/>
    </xf>
    <xf numFmtId="9" fontId="17" fillId="0" borderId="0" xfId="5" applyFont="1" applyAlignment="1">
      <alignment horizontal="center"/>
    </xf>
    <xf numFmtId="9" fontId="0" fillId="0" borderId="0" xfId="5" applyFont="1" applyAlignment="1">
      <alignment horizontal="center"/>
    </xf>
    <xf numFmtId="1" fontId="2" fillId="0" borderId="5" xfId="0" applyNumberFormat="1" applyFont="1" applyBorder="1" applyAlignment="1">
      <alignment horizontal="center" vertical="center" wrapText="1"/>
    </xf>
    <xf numFmtId="0" fontId="18" fillId="7" borderId="0" xfId="0" applyFont="1" applyFill="1" applyAlignment="1">
      <alignment horizontal="center"/>
    </xf>
    <xf numFmtId="0" fontId="0" fillId="0" borderId="0" xfId="0" pivotButton="1"/>
    <xf numFmtId="0" fontId="17" fillId="0" borderId="0" xfId="0" applyFont="1" applyAlignment="1">
      <alignment horizontal="right"/>
    </xf>
    <xf numFmtId="0" fontId="20" fillId="7" borderId="0" xfId="0" applyFont="1" applyFill="1" applyAlignment="1">
      <alignment horizontal="center" vertical="center"/>
    </xf>
    <xf numFmtId="0" fontId="17" fillId="0" borderId="0" xfId="0" pivotButton="1" applyFont="1"/>
    <xf numFmtId="0" fontId="21" fillId="0" borderId="0" xfId="0" applyFont="1" applyAlignment="1">
      <alignment horizontal="center" vertical="center" readingOrder="1"/>
    </xf>
    <xf numFmtId="0" fontId="22" fillId="0" borderId="0" xfId="0" applyFont="1" applyAlignment="1">
      <alignment horizontal="center" vertical="center"/>
    </xf>
    <xf numFmtId="9" fontId="0" fillId="0" borderId="0" xfId="5" applyFont="1" applyAlignment="1">
      <alignment vertical="center"/>
    </xf>
    <xf numFmtId="9" fontId="11" fillId="0" borderId="10" xfId="4" applyFont="1" applyBorder="1" applyAlignment="1">
      <alignment horizontal="center" vertical="top" wrapText="1"/>
    </xf>
    <xf numFmtId="1" fontId="2" fillId="0" borderId="1" xfId="0" applyNumberFormat="1" applyFont="1" applyBorder="1" applyAlignment="1">
      <alignment horizontal="center" vertical="center" wrapText="1"/>
    </xf>
    <xf numFmtId="0" fontId="2" fillId="9" borderId="1" xfId="0" applyFont="1" applyFill="1" applyBorder="1" applyAlignment="1">
      <alignment horizontal="center"/>
    </xf>
    <xf numFmtId="0" fontId="11" fillId="0" borderId="16" xfId="2" applyFont="1" applyBorder="1" applyAlignment="1">
      <alignment horizontal="center" vertical="top" wrapText="1"/>
    </xf>
    <xf numFmtId="9" fontId="11" fillId="0" borderId="10" xfId="5" applyFont="1" applyBorder="1" applyAlignment="1">
      <alignment horizontal="center" vertical="top" wrapText="1"/>
    </xf>
    <xf numFmtId="1" fontId="2" fillId="5" borderId="1" xfId="0" applyNumberFormat="1" applyFont="1" applyFill="1" applyBorder="1" applyAlignment="1">
      <alignment horizontal="center" vertical="center" wrapText="1"/>
    </xf>
    <xf numFmtId="164" fontId="11" fillId="5" borderId="17" xfId="3" applyNumberFormat="1" applyFont="1" applyFill="1" applyBorder="1" applyAlignment="1">
      <alignment horizontal="center" vertical="top" wrapText="1"/>
    </xf>
    <xf numFmtId="164" fontId="11" fillId="5" borderId="18" xfId="3" applyNumberFormat="1" applyFont="1" applyFill="1" applyBorder="1" applyAlignment="1">
      <alignment horizontal="center" vertical="top" wrapText="1"/>
    </xf>
    <xf numFmtId="164" fontId="11" fillId="5" borderId="0" xfId="3" applyNumberFormat="1" applyFont="1" applyFill="1" applyBorder="1" applyAlignment="1">
      <alignment vertical="top" wrapText="1"/>
    </xf>
    <xf numFmtId="164" fontId="11" fillId="5" borderId="19" xfId="3" applyNumberFormat="1" applyFont="1" applyFill="1" applyBorder="1" applyAlignment="1">
      <alignment horizontal="center" vertical="top" wrapText="1"/>
    </xf>
    <xf numFmtId="164" fontId="11" fillId="5" borderId="20" xfId="3" applyNumberFormat="1" applyFont="1" applyFill="1" applyBorder="1" applyAlignment="1">
      <alignment horizontal="center" vertical="top" wrapText="1"/>
    </xf>
    <xf numFmtId="0" fontId="23" fillId="7" borderId="1" xfId="0" applyFont="1" applyFill="1" applyBorder="1" applyAlignment="1">
      <alignment horizontal="center" vertical="top" wrapText="1"/>
    </xf>
    <xf numFmtId="0" fontId="23" fillId="7" borderId="1" xfId="0" applyFont="1" applyFill="1" applyBorder="1" applyAlignment="1">
      <alignment horizontal="center" vertical="top"/>
    </xf>
    <xf numFmtId="0" fontId="0" fillId="0" borderId="1" xfId="0" applyBorder="1" applyAlignment="1">
      <alignment horizontal="center" vertical="top"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vertical="top"/>
    </xf>
    <xf numFmtId="0" fontId="0" fillId="0" borderId="8" xfId="0" applyBorder="1" applyAlignment="1">
      <alignment horizontal="left" vertical="top" wrapText="1"/>
    </xf>
    <xf numFmtId="0" fontId="0" fillId="0" borderId="5" xfId="0" applyBorder="1" applyAlignment="1">
      <alignment horizontal="left" vertical="top" wrapText="1"/>
    </xf>
    <xf numFmtId="0" fontId="18" fillId="7" borderId="0" xfId="0" applyFont="1" applyFill="1" applyAlignment="1">
      <alignment horizontal="center"/>
    </xf>
    <xf numFmtId="0" fontId="4" fillId="0" borderId="0" xfId="0" applyFont="1" applyAlignment="1">
      <alignment horizontal="left" vertical="center"/>
    </xf>
    <xf numFmtId="0" fontId="3" fillId="3" borderId="0" xfId="0" applyFont="1" applyFill="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20" fontId="0" fillId="4" borderId="1" xfId="0" applyNumberFormat="1" applyFill="1" applyBorder="1" applyAlignment="1">
      <alignment vertical="center"/>
    </xf>
    <xf numFmtId="20" fontId="0" fillId="4" borderId="2" xfId="0" applyNumberFormat="1" applyFill="1" applyBorder="1" applyAlignment="1">
      <alignment horizontal="left" vertical="center"/>
    </xf>
    <xf numFmtId="20" fontId="0" fillId="4" borderId="4" xfId="0" applyNumberFormat="1" applyFill="1" applyBorder="1" applyAlignment="1">
      <alignment horizontal="left" vertical="center"/>
    </xf>
    <xf numFmtId="20" fontId="0" fillId="4" borderId="3" xfId="0" applyNumberFormat="1" applyFill="1" applyBorder="1" applyAlignment="1">
      <alignment horizontal="left" vertical="center"/>
    </xf>
    <xf numFmtId="14" fontId="0" fillId="0" borderId="1" xfId="0" applyNumberFormat="1" applyBorder="1" applyAlignment="1">
      <alignment horizontal="left" vertical="center"/>
    </xf>
    <xf numFmtId="20" fontId="0" fillId="0" borderId="1" xfId="0" applyNumberFormat="1" applyBorder="1" applyAlignment="1">
      <alignment horizontal="left" vertical="center"/>
    </xf>
    <xf numFmtId="20" fontId="0" fillId="0" borderId="2" xfId="0" applyNumberFormat="1" applyBorder="1" applyAlignment="1">
      <alignment horizontal="left" vertical="center" wrapText="1"/>
    </xf>
    <xf numFmtId="20" fontId="0" fillId="0" borderId="4" xfId="0" applyNumberFormat="1" applyBorder="1" applyAlignment="1">
      <alignment horizontal="left" vertical="center" wrapText="1"/>
    </xf>
    <xf numFmtId="20" fontId="0" fillId="0" borderId="3" xfId="0" applyNumberFormat="1" applyBorder="1" applyAlignment="1">
      <alignment horizontal="left" vertical="center" wrapText="1"/>
    </xf>
    <xf numFmtId="0" fontId="0" fillId="0" borderId="3" xfId="0" applyBorder="1" applyAlignment="1">
      <alignment horizontal="left" vertical="center"/>
    </xf>
    <xf numFmtId="0" fontId="0" fillId="0" borderId="6" xfId="0" applyBorder="1" applyAlignment="1">
      <alignment vertical="center"/>
    </xf>
    <xf numFmtId="0" fontId="0" fillId="0" borderId="5" xfId="0" applyBorder="1" applyAlignment="1">
      <alignment vertical="center"/>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2" xfId="0" applyBorder="1" applyAlignment="1">
      <alignment horizontal="left"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right" vertical="center"/>
    </xf>
    <xf numFmtId="0" fontId="0" fillId="0" borderId="5" xfId="0" applyBorder="1" applyAlignment="1">
      <alignment horizontal="right" vertical="center"/>
    </xf>
    <xf numFmtId="20" fontId="0" fillId="0" borderId="1" xfId="0" applyNumberFormat="1" applyBorder="1" applyAlignment="1">
      <alignment vertical="center"/>
    </xf>
  </cellXfs>
  <cellStyles count="6">
    <cellStyle name="Bad" xfId="1" builtinId="27"/>
    <cellStyle name="Comma 2" xfId="3" xr:uid="{A2B8378F-CE15-4212-85C5-7CD156252C91}"/>
    <cellStyle name="Normal" xfId="0" builtinId="0"/>
    <cellStyle name="Normal 2" xfId="2" xr:uid="{6881B8FC-EF3E-4EC5-AA6E-C902DB840650}"/>
    <cellStyle name="Percent" xfId="5" builtinId="5"/>
    <cellStyle name="Percent 2" xfId="4" xr:uid="{C2FA78D5-3CF2-4C4B-BFBC-CFEA13A75AA0}"/>
  </cellStyles>
  <dxfs count="318">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theme="9" tint="-0.499984740745262"/>
      </font>
      <fill>
        <patternFill>
          <bgColor rgb="FFC6EFCE"/>
        </patternFill>
      </fill>
    </dxf>
    <dxf>
      <font>
        <color rgb="FFAC0000"/>
      </font>
      <fill>
        <patternFill>
          <bgColor rgb="FFFFC7CE"/>
        </patternFill>
      </fill>
    </dxf>
    <dxf>
      <font>
        <color rgb="FFAC0000"/>
      </font>
      <fill>
        <patternFill>
          <bgColor rgb="FFFFC7CE"/>
        </patternFill>
      </fill>
    </dxf>
    <dxf>
      <font>
        <color theme="9" tint="-0.499984740745262"/>
      </font>
      <fill>
        <patternFill>
          <bgColor rgb="FFC6EFCE"/>
        </patternFill>
      </fill>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alignment horizontal="righ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
      <font>
        <name val="Calibri"/>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solidFill>
                  <a:schemeClr val="accent1"/>
                </a:solidFill>
              </a:rPr>
              <a:t>Understanding Your Role.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0124853501081031"/>
          <c:y val="0.20637693201357599"/>
          <c:w val="0.76844151084292223"/>
          <c:h val="0.4567558414691672"/>
        </c:manualLayout>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81F6-407A-A344-026F8CBB2D2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81F6-407A-A344-026F8CBB2D2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81F6-407A-A344-026F8CBB2D27}"/>
              </c:ext>
            </c:extLst>
          </c:dPt>
          <c:dLbls>
            <c:dLbl>
              <c:idx val="1"/>
              <c:layout>
                <c:manualLayout>
                  <c:x val="0.13603947776400985"/>
                  <c:y val="3.604089780397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F6-407A-A344-026F8CBB2D27}"/>
                </c:ext>
              </c:extLst>
            </c:dLbl>
            <c:dLbl>
              <c:idx val="2"/>
              <c:layout>
                <c:manualLayout>
                  <c:x val="0.10428244038118518"/>
                  <c:y val="8.77976469572411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F6-407A-A344-026F8CBB2D27}"/>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'Staff Survey pivot table'!$V$7:$V$9</c:f>
              <c:strCache>
                <c:ptCount val="3"/>
                <c:pt idx="0">
                  <c:v>Communication needs improving</c:v>
                </c:pt>
                <c:pt idx="1">
                  <c:v>Constant process changes</c:v>
                </c:pt>
                <c:pt idx="2">
                  <c:v>Patient safety concerns</c:v>
                </c:pt>
              </c:strCache>
            </c:strRef>
          </c:cat>
          <c:val>
            <c:numRef>
              <c:f>'Staff Survey pivot table'!$W$7:$W$9</c:f>
              <c:numCache>
                <c:formatCode>0%</c:formatCode>
                <c:ptCount val="3"/>
                <c:pt idx="0">
                  <c:v>0.81818181818181823</c:v>
                </c:pt>
                <c:pt idx="1">
                  <c:v>9.0909090909090912E-2</c:v>
                </c:pt>
                <c:pt idx="2">
                  <c:v>9.0909090909090912E-2</c:v>
                </c:pt>
              </c:numCache>
            </c:numRef>
          </c:val>
          <c:extLst>
            <c:ext xmlns:c16="http://schemas.microsoft.com/office/drawing/2014/chart" uri="{C3380CC4-5D6E-409C-BE32-E72D297353CC}">
              <c16:uniqueId val="{00000006-81F6-407A-A344-026F8CBB2D27}"/>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1.4932580637157508E-2"/>
          <c:y val="0.69646820654603803"/>
          <c:w val="0.83290196742110356"/>
          <c:h val="0.190108357278176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Calibri" panose="020F0502020204030204" pitchFamily="34" charset="0"/>
                <a:ea typeface="+mn-ea"/>
                <a:cs typeface="Calibri" panose="020F0502020204030204" pitchFamily="34" charset="0"/>
              </a:defRPr>
            </a:pPr>
            <a:r>
              <a:rPr lang="en-GB" sz="1400">
                <a:solidFill>
                  <a:schemeClr val="accent1"/>
                </a:solidFill>
              </a:rPr>
              <a:t>Describe the process in one word.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col"/>
        <c:grouping val="clustered"/>
        <c:varyColors val="0"/>
        <c:ser>
          <c:idx val="0"/>
          <c:order val="0"/>
          <c:spPr>
            <a:solidFill>
              <a:srgbClr val="FF0000"/>
            </a:solidFill>
            <a:ln>
              <a:noFill/>
            </a:ln>
            <a:effectLst>
              <a:outerShdw blurRad="40000" dist="23000" dir="5400000" rotWithShape="0">
                <a:srgbClr val="000000">
                  <a:alpha val="35000"/>
                </a:srgbClr>
              </a:outerShdw>
            </a:effectLst>
          </c:spPr>
          <c:invertIfNegative val="0"/>
          <c:dPt>
            <c:idx val="0"/>
            <c:invertIfNegative val="0"/>
            <c:bubble3D val="0"/>
            <c:spPr>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E120-4D2C-B470-23AAAF617198}"/>
              </c:ext>
            </c:extLst>
          </c:dPt>
          <c:dPt>
            <c:idx val="1"/>
            <c:invertIfNegative val="0"/>
            <c:bubble3D val="0"/>
            <c:spPr>
              <a:solidFill>
                <a:schemeClr val="accent1"/>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E120-4D2C-B470-23AAAF617198}"/>
              </c:ext>
            </c:extLst>
          </c:dPt>
          <c:dLbls>
            <c:dLbl>
              <c:idx val="0"/>
              <c:layout>
                <c:manualLayout>
                  <c:x val="-4.3644291464138823E-3"/>
                  <c:y val="0.129629629629629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20-4D2C-B470-23AAAF617198}"/>
                </c:ext>
              </c:extLst>
            </c:dLbl>
            <c:dLbl>
              <c:idx val="1"/>
              <c:layout>
                <c:manualLayout>
                  <c:x val="0"/>
                  <c:y val="0.11111111111111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120-4D2C-B470-23AAAF617198}"/>
                </c:ext>
              </c:extLst>
            </c:dLbl>
            <c:spPr>
              <a:noFill/>
              <a:ln>
                <a:noFill/>
              </a:ln>
              <a:effectLst/>
            </c:spPr>
            <c:txPr>
              <a:bodyPr rot="0" spcFirstLastPara="1" vertOverflow="ellipsis" vert="horz" wrap="square" anchor="ctr" anchorCtr="1"/>
              <a:lstStyle/>
              <a:p>
                <a:pPr>
                  <a:defRPr sz="1100" b="1"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'Staff Survey pivot table'!$AA$8:$AA$9</c:f>
              <c:strCache>
                <c:ptCount val="2"/>
                <c:pt idx="0">
                  <c:v>Poor</c:v>
                </c:pt>
                <c:pt idx="1">
                  <c:v>Working</c:v>
                </c:pt>
              </c:strCache>
            </c:strRef>
          </c:cat>
          <c:val>
            <c:numRef>
              <c:f>'Staff Survey pivot table'!$AB$8:$AB$9</c:f>
              <c:numCache>
                <c:formatCode>0%</c:formatCode>
                <c:ptCount val="2"/>
                <c:pt idx="0">
                  <c:v>0.375</c:v>
                </c:pt>
                <c:pt idx="1">
                  <c:v>0.625</c:v>
                </c:pt>
              </c:numCache>
            </c:numRef>
          </c:val>
          <c:extLst>
            <c:ext xmlns:c16="http://schemas.microsoft.com/office/drawing/2014/chart" uri="{C3380CC4-5D6E-409C-BE32-E72D297353CC}">
              <c16:uniqueId val="{00000004-E120-4D2C-B470-23AAAF617198}"/>
            </c:ext>
          </c:extLst>
        </c:ser>
        <c:dLbls>
          <c:showLegendKey val="0"/>
          <c:showVal val="0"/>
          <c:showCatName val="0"/>
          <c:showSerName val="0"/>
          <c:showPercent val="0"/>
          <c:showBubbleSize val="0"/>
        </c:dLbls>
        <c:gapWidth val="150"/>
        <c:axId val="1757168384"/>
        <c:axId val="1757158304"/>
      </c:barChart>
      <c:catAx>
        <c:axId val="175716838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757158304"/>
        <c:crosses val="autoZero"/>
        <c:auto val="1"/>
        <c:lblAlgn val="ctr"/>
        <c:lblOffset val="100"/>
        <c:noMultiLvlLbl val="0"/>
      </c:catAx>
      <c:valAx>
        <c:axId val="175715830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7571683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accent1"/>
                </a:solidFill>
                <a:latin typeface="Calibri" panose="020F0502020204030204" pitchFamily="34" charset="0"/>
                <a:ea typeface="+mn-ea"/>
                <a:cs typeface="Calibri" panose="020F0502020204030204" pitchFamily="34" charset="0"/>
              </a:defRPr>
            </a:pPr>
            <a:r>
              <a:rPr lang="en-GB">
                <a:solidFill>
                  <a:schemeClr val="accent1"/>
                </a:solidFill>
              </a:rPr>
              <a:t>What would you change?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bar"/>
        <c:grouping val="clustered"/>
        <c:varyColors val="0"/>
        <c:ser>
          <c:idx val="0"/>
          <c:order val="0"/>
          <c:spPr>
            <a:solidFill>
              <a:schemeClr val="accent2"/>
            </a:solidFill>
            <a:ln>
              <a:noFill/>
            </a:ln>
            <a:effectLst>
              <a:outerShdw blurRad="40000" dist="23000" dir="5400000" rotWithShape="0">
                <a:srgbClr val="000000">
                  <a:alpha val="35000"/>
                </a:srgbClr>
              </a:outerShdw>
            </a:effectLst>
          </c:spPr>
          <c:invertIfNegative val="0"/>
          <c:dPt>
            <c:idx val="1"/>
            <c:invertIfNegative val="0"/>
            <c:bubble3D val="0"/>
            <c:spPr>
              <a:solidFill>
                <a:srgbClr val="00B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C16F-44D6-A333-59277C39C3BB}"/>
              </c:ext>
            </c:extLst>
          </c:dPt>
          <c:dPt>
            <c:idx val="3"/>
            <c:invertIfNegative val="0"/>
            <c:bubble3D val="0"/>
            <c:spPr>
              <a:solidFill>
                <a:schemeClr val="accent2"/>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C16F-44D6-A333-59277C39C3BB}"/>
              </c:ext>
            </c:extLst>
          </c:dPt>
          <c:dLbls>
            <c:dLbl>
              <c:idx val="2"/>
              <c:layout>
                <c:manualLayout>
                  <c:x val="-3.2814895385535989E-2"/>
                  <c:y val="1.8579333461290369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5.4592650264783903E-2"/>
                      <c:h val="6.4767556446063163E-2"/>
                    </c:manualLayout>
                  </c15:layout>
                </c:ext>
                <c:ext xmlns:c16="http://schemas.microsoft.com/office/drawing/2014/chart" uri="{C3380CC4-5D6E-409C-BE32-E72D297353CC}">
                  <c16:uniqueId val="{00000005-C16F-44D6-A333-59277C39C3BB}"/>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'Staff Survey pivot table'!$AI$7:$AI$14</c:f>
              <c:strCache>
                <c:ptCount val="5"/>
                <c:pt idx="0">
                  <c:v>Communication</c:v>
                </c:pt>
                <c:pt idx="1">
                  <c:v>Nothing</c:v>
                </c:pt>
                <c:pt idx="2">
                  <c:v>Nurse Triage Skill lost</c:v>
                </c:pt>
                <c:pt idx="3">
                  <c:v>Planning</c:v>
                </c:pt>
                <c:pt idx="4">
                  <c:v>Staffing levels</c:v>
                </c:pt>
              </c:strCache>
            </c:strRef>
          </c:cat>
          <c:val>
            <c:numRef>
              <c:f>'Staff Survey pivot table'!$AJ$7:$AJ$14</c:f>
              <c:numCache>
                <c:formatCode>0%</c:formatCode>
                <c:ptCount val="8"/>
                <c:pt idx="0">
                  <c:v>0.14285714285714285</c:v>
                </c:pt>
                <c:pt idx="1">
                  <c:v>9.5238095238095233E-2</c:v>
                </c:pt>
                <c:pt idx="2">
                  <c:v>2.3809523809523808E-2</c:v>
                </c:pt>
                <c:pt idx="3">
                  <c:v>0.5714285714285714</c:v>
                </c:pt>
                <c:pt idx="4">
                  <c:v>0.16666666666666666</c:v>
                </c:pt>
              </c:numCache>
            </c:numRef>
          </c:val>
          <c:extLst>
            <c:ext xmlns:c16="http://schemas.microsoft.com/office/drawing/2014/chart" uri="{C3380CC4-5D6E-409C-BE32-E72D297353CC}">
              <c16:uniqueId val="{00000004-C16F-44D6-A333-59277C39C3BB}"/>
            </c:ext>
          </c:extLst>
        </c:ser>
        <c:dLbls>
          <c:dLblPos val="inEnd"/>
          <c:showLegendKey val="0"/>
          <c:showVal val="1"/>
          <c:showCatName val="0"/>
          <c:showSerName val="0"/>
          <c:showPercent val="0"/>
          <c:showBubbleSize val="0"/>
        </c:dLbls>
        <c:gapWidth val="100"/>
        <c:axId val="836504496"/>
        <c:axId val="836502096"/>
      </c:barChart>
      <c:catAx>
        <c:axId val="8365044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836502096"/>
        <c:crosses val="autoZero"/>
        <c:auto val="1"/>
        <c:lblAlgn val="ctr"/>
        <c:lblOffset val="100"/>
        <c:noMultiLvlLbl val="0"/>
      </c:catAx>
      <c:valAx>
        <c:axId val="83650209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836504496"/>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solidFill>
            <a:schemeClr val="accent1"/>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4396905462636159"/>
          <c:y val="2.059409588351590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1"/>
              </a:solidFill>
              <a:latin typeface="Calibri" panose="020F0502020204030204" pitchFamily="34" charset="0"/>
              <a:ea typeface="+mn-ea"/>
              <a:cs typeface="Calibri" panose="020F0502020204030204" pitchFamily="34" charset="0"/>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'Patient Survey pivot tables'!$E$7</c:f>
              <c:strCache>
                <c:ptCount val="1"/>
                <c:pt idx="0">
                  <c:v>Did you recieve good care today?</c:v>
                </c:pt>
              </c:strCache>
            </c:strRef>
          </c:tx>
          <c:spPr>
            <a:solidFill>
              <a:srgbClr val="00B050"/>
            </a:solidFill>
          </c:spPr>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1-3881-44E5-92DE-19EC0643B718}"/>
              </c:ext>
            </c:extLst>
          </c:dPt>
          <c:dLbls>
            <c:dLbl>
              <c:idx val="0"/>
              <c:layout>
                <c:manualLayout>
                  <c:x val="2.3914092197436167E-3"/>
                  <c:y val="-0.231467583920129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81-44E5-92DE-19EC0643B718}"/>
                </c:ext>
              </c:extLst>
            </c:dLbl>
            <c:spPr>
              <a:noFill/>
              <a:ln>
                <a:noFill/>
              </a:ln>
              <a:effectLst/>
            </c:spPr>
            <c:txPr>
              <a:bodyPr rot="0" spcFirstLastPara="1" vertOverflow="ellipsis" vert="horz" wrap="square" anchor="ctr" anchorCtr="1"/>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'Patient Survey pivot tables'!$D$8</c:f>
              <c:strCache>
                <c:ptCount val="1"/>
                <c:pt idx="0">
                  <c:v>Yes</c:v>
                </c:pt>
              </c:strCache>
            </c:strRef>
          </c:cat>
          <c:val>
            <c:numRef>
              <c:f>'Patient Survey pivot tables'!$E$8</c:f>
              <c:numCache>
                <c:formatCode>0%</c:formatCode>
                <c:ptCount val="1"/>
                <c:pt idx="0">
                  <c:v>1</c:v>
                </c:pt>
              </c:numCache>
            </c:numRef>
          </c:val>
          <c:extLst>
            <c:ext xmlns:c16="http://schemas.microsoft.com/office/drawing/2014/chart" uri="{C3380CC4-5D6E-409C-BE32-E72D297353CC}">
              <c16:uniqueId val="{00000002-3881-44E5-92DE-19EC0643B718}"/>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41896787501935934"/>
          <c:y val="0.80281104544062953"/>
          <c:w val="0.13929818614159151"/>
          <c:h val="7.63318920382097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GB" b="1">
                <a:solidFill>
                  <a:schemeClr val="accent1"/>
                </a:solidFill>
              </a:rPr>
              <a:t>Was your plan communicated clearly?  </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00-65FF-486A-91D5-FA6C6B10136B}"/>
              </c:ext>
            </c:extLst>
          </c:dPt>
          <c:dPt>
            <c:idx val="1"/>
            <c:invertIfNegative val="0"/>
            <c:bubble3D val="0"/>
            <c:spPr>
              <a:solidFill>
                <a:srgbClr val="00B050"/>
              </a:solidFill>
              <a:ln>
                <a:noFill/>
              </a:ln>
              <a:effectLst/>
            </c:spPr>
            <c:extLst>
              <c:ext xmlns:c16="http://schemas.microsoft.com/office/drawing/2014/chart" uri="{C3380CC4-5D6E-409C-BE32-E72D297353CC}">
                <c16:uniqueId val="{00000001-65FF-486A-91D5-FA6C6B10136B}"/>
              </c:ext>
            </c:extLst>
          </c:dPt>
          <c:dLbls>
            <c:dLbl>
              <c:idx val="0"/>
              <c:layout>
                <c:manualLayout>
                  <c:x val="-5.5555555555555558E-3"/>
                  <c:y val="0.111111111111111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5FF-486A-91D5-FA6C6B10136B}"/>
                </c:ext>
              </c:extLst>
            </c:dLbl>
            <c:dLbl>
              <c:idx val="1"/>
              <c:layout>
                <c:manualLayout>
                  <c:x val="-1.0185067526415994E-16"/>
                  <c:y val="0.101851851851851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5FF-486A-91D5-FA6C6B10136B}"/>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'Patient Survey pivot tables'!$L$8:$L$9</c:f>
              <c:strCache>
                <c:ptCount val="2"/>
                <c:pt idx="0">
                  <c:v>No</c:v>
                </c:pt>
                <c:pt idx="1">
                  <c:v>Yes</c:v>
                </c:pt>
              </c:strCache>
            </c:strRef>
          </c:cat>
          <c:val>
            <c:numRef>
              <c:f>'Patient Survey pivot tables'!$M$8:$M$9</c:f>
              <c:numCache>
                <c:formatCode>0%</c:formatCode>
                <c:ptCount val="2"/>
                <c:pt idx="0">
                  <c:v>0.33333333333333331</c:v>
                </c:pt>
                <c:pt idx="1">
                  <c:v>0.66666666666666663</c:v>
                </c:pt>
              </c:numCache>
            </c:numRef>
          </c:val>
          <c:extLst>
            <c:ext xmlns:c16="http://schemas.microsoft.com/office/drawing/2014/chart" uri="{C3380CC4-5D6E-409C-BE32-E72D297353CC}">
              <c16:uniqueId val="{00000002-65FF-486A-91D5-FA6C6B10136B}"/>
            </c:ext>
          </c:extLst>
        </c:ser>
        <c:dLbls>
          <c:showLegendKey val="0"/>
          <c:showVal val="0"/>
          <c:showCatName val="0"/>
          <c:showSerName val="0"/>
          <c:showPercent val="0"/>
          <c:showBubbleSize val="0"/>
        </c:dLbls>
        <c:gapWidth val="219"/>
        <c:overlap val="-27"/>
        <c:axId val="1734841951"/>
        <c:axId val="1734841471"/>
      </c:barChart>
      <c:catAx>
        <c:axId val="1734841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734841471"/>
        <c:crosses val="autoZero"/>
        <c:auto val="1"/>
        <c:lblAlgn val="ctr"/>
        <c:lblOffset val="100"/>
        <c:noMultiLvlLbl val="0"/>
      </c:catAx>
      <c:valAx>
        <c:axId val="1734841471"/>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7348419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Calibri" panose="020F0502020204030204" pitchFamily="34" charset="0"/>
                <a:ea typeface="+mn-ea"/>
                <a:cs typeface="Calibri" panose="020F0502020204030204" pitchFamily="34" charset="0"/>
              </a:defRPr>
            </a:pPr>
            <a:r>
              <a:rPr lang="en-GB" sz="1400" b="1">
                <a:effectLst/>
              </a:rPr>
              <a:t>Describe the p</a:t>
            </a:r>
            <a:r>
              <a:rPr lang="en-GB" sz="1400" b="1" baseline="0">
                <a:effectLst/>
              </a:rPr>
              <a:t>rocess in one word.</a:t>
            </a:r>
            <a:endParaRPr lang="en-GB" sz="1400">
              <a:effectLst/>
            </a:endParaRPr>
          </a:p>
        </c:rich>
      </c:tx>
      <c:layout>
        <c:manualLayout>
          <c:xMode val="edge"/>
          <c:yMode val="edge"/>
          <c:x val="0.20552558308510191"/>
          <c:y val="2.254508840159938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col"/>
        <c:grouping val="clustered"/>
        <c:varyColors val="0"/>
        <c:ser>
          <c:idx val="0"/>
          <c:order val="0"/>
          <c:spPr>
            <a:solidFill>
              <a:srgbClr val="00B050"/>
            </a:solidFill>
            <a:ln>
              <a:noFill/>
            </a:ln>
            <a:effectLst/>
          </c:spPr>
          <c:invertIfNegative val="0"/>
          <c:dPt>
            <c:idx val="2"/>
            <c:invertIfNegative val="0"/>
            <c:bubble3D val="0"/>
            <c:spPr>
              <a:solidFill>
                <a:schemeClr val="accent2"/>
              </a:solidFill>
              <a:ln>
                <a:noFill/>
              </a:ln>
              <a:effectLst/>
            </c:spPr>
            <c:extLst>
              <c:ext xmlns:c16="http://schemas.microsoft.com/office/drawing/2014/chart" uri="{C3380CC4-5D6E-409C-BE32-E72D297353CC}">
                <c16:uniqueId val="{00000001-B92C-488D-B074-1BC4E32A3942}"/>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2-B92C-488D-B074-1BC4E32A3942}"/>
              </c:ext>
            </c:extLst>
          </c:dPt>
          <c:dLbls>
            <c:dLbl>
              <c:idx val="0"/>
              <c:layout>
                <c:manualLayout>
                  <c:x val="-3.3219663745661844E-17"/>
                  <c:y val="8.99762236057935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D07-4959-BF8B-E7311713AC23}"/>
                </c:ext>
              </c:extLst>
            </c:dLbl>
            <c:dLbl>
              <c:idx val="1"/>
              <c:layout>
                <c:manualLayout>
                  <c:x val="0"/>
                  <c:y val="8.9976223605793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D07-4959-BF8B-E7311713AC23}"/>
                </c:ext>
              </c:extLst>
            </c:dLbl>
            <c:dLbl>
              <c:idx val="2"/>
              <c:layout>
                <c:manualLayout>
                  <c:x val="1.3287865498264737E-16"/>
                  <c:y val="7.1980978884634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C-488D-B074-1BC4E32A3942}"/>
                </c:ext>
              </c:extLst>
            </c:dLbl>
            <c:dLbl>
              <c:idx val="3"/>
              <c:layout>
                <c:manualLayout>
                  <c:x val="0"/>
                  <c:y val="7.64797900649245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C-488D-B074-1BC4E32A3942}"/>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'Patient Survey pivot tables'!$S$8:$S$11</c:f>
              <c:strCache>
                <c:ptCount val="4"/>
                <c:pt idx="0">
                  <c:v>Excellent</c:v>
                </c:pt>
                <c:pt idx="1">
                  <c:v>Good</c:v>
                </c:pt>
                <c:pt idx="2">
                  <c:v>Poor</c:v>
                </c:pt>
                <c:pt idx="3">
                  <c:v>Sufficient </c:v>
                </c:pt>
              </c:strCache>
            </c:strRef>
          </c:cat>
          <c:val>
            <c:numRef>
              <c:f>'Patient Survey pivot tables'!$T$8:$T$11</c:f>
              <c:numCache>
                <c:formatCode>0%</c:formatCode>
                <c:ptCount val="4"/>
                <c:pt idx="0">
                  <c:v>0.33333333333333331</c:v>
                </c:pt>
                <c:pt idx="1">
                  <c:v>0.44444444444444442</c:v>
                </c:pt>
                <c:pt idx="2">
                  <c:v>0.1111111111111111</c:v>
                </c:pt>
                <c:pt idx="3">
                  <c:v>0.1111111111111111</c:v>
                </c:pt>
              </c:numCache>
            </c:numRef>
          </c:val>
          <c:extLst>
            <c:ext xmlns:c16="http://schemas.microsoft.com/office/drawing/2014/chart" uri="{C3380CC4-5D6E-409C-BE32-E72D297353CC}">
              <c16:uniqueId val="{00000000-B92C-488D-B074-1BC4E32A3942}"/>
            </c:ext>
          </c:extLst>
        </c:ser>
        <c:dLbls>
          <c:showLegendKey val="0"/>
          <c:showVal val="0"/>
          <c:showCatName val="0"/>
          <c:showSerName val="0"/>
          <c:showPercent val="0"/>
          <c:showBubbleSize val="0"/>
        </c:dLbls>
        <c:gapWidth val="219"/>
        <c:overlap val="-27"/>
        <c:axId val="418713951"/>
        <c:axId val="29325823"/>
      </c:barChart>
      <c:catAx>
        <c:axId val="41871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29325823"/>
        <c:crosses val="autoZero"/>
        <c:auto val="1"/>
        <c:lblAlgn val="ctr"/>
        <c:lblOffset val="100"/>
        <c:noMultiLvlLbl val="0"/>
      </c:catAx>
      <c:valAx>
        <c:axId val="29325823"/>
        <c:scaling>
          <c:orientation val="minMax"/>
          <c:max val="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418713951"/>
        <c:crosses val="autoZero"/>
        <c:crossBetween val="between"/>
        <c:majorUnit val="0.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accent1"/>
                </a:solidFill>
                <a:latin typeface="Calibri" panose="020F0502020204030204" pitchFamily="34" charset="0"/>
                <a:ea typeface="+mn-ea"/>
                <a:cs typeface="Calibri" panose="020F0502020204030204" pitchFamily="34" charset="0"/>
              </a:defRPr>
            </a:pPr>
            <a:r>
              <a:rPr lang="en-GB" sz="1400" b="1">
                <a:effectLst/>
              </a:rPr>
              <a:t>What would you change/improve?</a:t>
            </a:r>
            <a:endParaRPr lang="en-GB" sz="14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bar"/>
        <c:grouping val="clustered"/>
        <c:varyColors val="0"/>
        <c:ser>
          <c:idx val="0"/>
          <c:order val="0"/>
          <c:spPr>
            <a:solidFill>
              <a:schemeClr val="accent2"/>
            </a:solidFill>
            <a:ln>
              <a:noFill/>
            </a:ln>
            <a:effectLst/>
          </c:spPr>
          <c:invertIfNegative val="0"/>
          <c:dPt>
            <c:idx val="1"/>
            <c:invertIfNegative val="0"/>
            <c:bubble3D val="0"/>
            <c:spPr>
              <a:solidFill>
                <a:srgbClr val="00B050"/>
              </a:solidFill>
              <a:ln>
                <a:noFill/>
              </a:ln>
              <a:effectLst/>
            </c:spPr>
            <c:extLst>
              <c:ext xmlns:c16="http://schemas.microsoft.com/office/drawing/2014/chart" uri="{C3380CC4-5D6E-409C-BE32-E72D297353CC}">
                <c16:uniqueId val="{00000001-8BD3-436F-85B9-F5A5AB188767}"/>
              </c:ext>
            </c:extLst>
          </c:dPt>
          <c:dLbls>
            <c:dLbl>
              <c:idx val="0"/>
              <c:layout>
                <c:manualLayout>
                  <c:x val="-7.208773133665666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EA-45C5-BD8A-F7A302000360}"/>
                </c:ext>
              </c:extLst>
            </c:dLbl>
            <c:dLbl>
              <c:idx val="1"/>
              <c:layout>
                <c:manualLayout>
                  <c:x val="-7.2087731336656649E-2"/>
                  <c:y val="-8.261145708916308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D3-436F-85B9-F5A5AB188767}"/>
                </c:ext>
              </c:extLst>
            </c:dLbl>
            <c:dLbl>
              <c:idx val="2"/>
              <c:layout>
                <c:manualLayout>
                  <c:x val="-7.47576473120883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A-45C5-BD8A-F7A302000360}"/>
                </c:ext>
              </c:extLst>
            </c:dLbl>
            <c:dLbl>
              <c:idx val="3"/>
              <c:layout>
                <c:manualLayout>
                  <c:x val="-7.475764731208839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EA-45C5-BD8A-F7A302000360}"/>
                </c:ext>
              </c:extLst>
            </c:dLbl>
            <c:dLbl>
              <c:idx val="4"/>
              <c:layout>
                <c:manualLayout>
                  <c:x val="-7.74275632875200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A-45C5-BD8A-F7A302000360}"/>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'Patient Survey pivot tables'!$Z$8:$Z$12</c:f>
              <c:strCache>
                <c:ptCount val="5"/>
                <c:pt idx="0">
                  <c:v>Communication</c:v>
                </c:pt>
                <c:pt idx="1">
                  <c:v>Nothing</c:v>
                </c:pt>
                <c:pt idx="2">
                  <c:v>Speed</c:v>
                </c:pt>
                <c:pt idx="3">
                  <c:v>Staff Behaviour</c:v>
                </c:pt>
                <c:pt idx="4">
                  <c:v>Trolly</c:v>
                </c:pt>
              </c:strCache>
            </c:strRef>
          </c:cat>
          <c:val>
            <c:numRef>
              <c:f>'Patient Survey pivot tables'!$AA$8:$AA$12</c:f>
              <c:numCache>
                <c:formatCode>0%</c:formatCode>
                <c:ptCount val="5"/>
                <c:pt idx="0">
                  <c:v>0.1111111111111111</c:v>
                </c:pt>
                <c:pt idx="1">
                  <c:v>0.55555555555555558</c:v>
                </c:pt>
                <c:pt idx="2">
                  <c:v>0.1111111111111111</c:v>
                </c:pt>
                <c:pt idx="3">
                  <c:v>0.1111111111111111</c:v>
                </c:pt>
                <c:pt idx="4">
                  <c:v>0.1111111111111111</c:v>
                </c:pt>
              </c:numCache>
            </c:numRef>
          </c:val>
          <c:extLst>
            <c:ext xmlns:c16="http://schemas.microsoft.com/office/drawing/2014/chart" uri="{C3380CC4-5D6E-409C-BE32-E72D297353CC}">
              <c16:uniqueId val="{00000000-8BD3-436F-85B9-F5A5AB188767}"/>
            </c:ext>
          </c:extLst>
        </c:ser>
        <c:dLbls>
          <c:showLegendKey val="0"/>
          <c:showVal val="0"/>
          <c:showCatName val="0"/>
          <c:showSerName val="0"/>
          <c:showPercent val="0"/>
          <c:showBubbleSize val="0"/>
        </c:dLbls>
        <c:gapWidth val="182"/>
        <c:axId val="397939199"/>
        <c:axId val="396531263"/>
      </c:barChart>
      <c:catAx>
        <c:axId val="39793919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396531263"/>
        <c:crosses val="autoZero"/>
        <c:auto val="1"/>
        <c:lblAlgn val="ctr"/>
        <c:lblOffset val="100"/>
        <c:noMultiLvlLbl val="0"/>
      </c:catAx>
      <c:valAx>
        <c:axId val="396531263"/>
        <c:scaling>
          <c:orientation val="minMax"/>
          <c:max val="1"/>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39793919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accent1"/>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accent1"/>
                </a:solidFill>
                <a:latin typeface="Calibri" panose="020F0502020204030204" pitchFamily="34" charset="0"/>
                <a:ea typeface="+mn-ea"/>
                <a:cs typeface="Calibri" panose="020F0502020204030204" pitchFamily="34" charset="0"/>
              </a:defRPr>
            </a:pPr>
            <a:r>
              <a:rPr lang="en-US" sz="1400" b="1"/>
              <a:t>Process Rating Reasons.</a:t>
            </a:r>
            <a:endParaRPr lang="en-GB" sz="1400" b="1"/>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accent1"/>
              </a:solidFill>
              <a:latin typeface="Calibri" panose="020F0502020204030204" pitchFamily="34" charset="0"/>
              <a:ea typeface="+mn-ea"/>
              <a:cs typeface="Calibri" panose="020F0502020204030204" pitchFamily="34" charset="0"/>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Lbls>
            <c:dLbl>
              <c:idx val="0"/>
              <c:layout>
                <c:manualLayout>
                  <c:x val="-6.633404581012165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70-46A4-862B-4A0D272456C3}"/>
                </c:ext>
              </c:extLst>
            </c:dLbl>
            <c:dLbl>
              <c:idx val="1"/>
              <c:layout>
                <c:manualLayout>
                  <c:x val="-6.940222691280757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70-46A4-862B-4A0D272456C3}"/>
                </c:ext>
              </c:extLst>
            </c:dLbl>
            <c:dLbl>
              <c:idx val="2"/>
              <c:layout>
                <c:manualLayout>
                  <c:x val="-6.814073188193520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70-46A4-862B-4A0D272456C3}"/>
                </c:ext>
              </c:extLst>
            </c:dLbl>
            <c:dLbl>
              <c:idx val="3"/>
              <c:layout>
                <c:manualLayout>
                  <c:x val="-4.915460203091070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070-46A4-862B-4A0D272456C3}"/>
                </c:ext>
              </c:extLst>
            </c:dLbl>
            <c:dLbl>
              <c:idx val="4"/>
              <c:layout>
                <c:manualLayout>
                  <c:x val="-4.3734543815470608E-2"/>
                  <c:y val="-1.8922851682688512E-3"/>
                </c:manualLayout>
              </c:layout>
              <c:spPr>
                <a:noFill/>
                <a:ln>
                  <a:noFill/>
                </a:ln>
                <a:effectLst/>
              </c:spPr>
              <c:txPr>
                <a:bodyPr rot="0" spcFirstLastPara="1" vertOverflow="ellipsis" vert="horz" wrap="square" lIns="38100" tIns="19050" rIns="38100" bIns="19050" anchor="ctr" anchorCtr="1">
                  <a:noAutofit/>
                </a:bodyPr>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4.2851200994381049E-2"/>
                      <c:h val="6.1329111302425611E-2"/>
                    </c:manualLayout>
                  </c15:layout>
                </c:ext>
                <c:ext xmlns:c16="http://schemas.microsoft.com/office/drawing/2014/chart" uri="{C3380CC4-5D6E-409C-BE32-E72D297353CC}">
                  <c16:uniqueId val="{00000004-F070-46A4-862B-4A0D272456C3}"/>
                </c:ext>
              </c:extLst>
            </c:dLbl>
            <c:dLbl>
              <c:idx val="5"/>
              <c:layout>
                <c:manualLayout>
                  <c:x val="-4.5541229887283978E-2"/>
                  <c:y val="-2.99636651447925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70-46A4-862B-4A0D272456C3}"/>
                </c:ext>
              </c:extLst>
            </c:dLbl>
            <c:dLbl>
              <c:idx val="6"/>
              <c:layout>
                <c:manualLayout>
                  <c:x val="-5.873322343091833E-2"/>
                  <c:y val="-3.469149399249666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70-46A4-862B-4A0D272456C3}"/>
                </c:ext>
              </c:extLst>
            </c:dLbl>
            <c:dLbl>
              <c:idx val="7"/>
              <c:layout>
                <c:manualLayout>
                  <c:x val="-6.2346595574545145E-2"/>
                  <c:y val="-3.7845703365377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70-46A4-862B-4A0D272456C3}"/>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Calibri" panose="020F0502020204030204" pitchFamily="34" charset="0"/>
                    <a:ea typeface="+mn-ea"/>
                    <a:cs typeface="Calibri" panose="020F050202020403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'Staff Survey pivot table'!$Q$7:$Q$14</c:f>
              <c:strCache>
                <c:ptCount val="8"/>
                <c:pt idx="0">
                  <c:v>Communication needs improving</c:v>
                </c:pt>
                <c:pt idx="1">
                  <c:v>Constant process changes</c:v>
                </c:pt>
                <c:pt idx="2">
                  <c:v>Good day today </c:v>
                </c:pt>
                <c:pt idx="3">
                  <c:v>Hard to prioritise</c:v>
                </c:pt>
                <c:pt idx="4">
                  <c:v>Limited work</c:v>
                </c:pt>
                <c:pt idx="5">
                  <c:v>Long Patient wait time</c:v>
                </c:pt>
                <c:pt idx="6">
                  <c:v>Pressure dependent</c:v>
                </c:pt>
                <c:pt idx="7">
                  <c:v>Privacy issues</c:v>
                </c:pt>
              </c:strCache>
            </c:strRef>
          </c:cat>
          <c:val>
            <c:numRef>
              <c:f>'Staff Survey pivot table'!$R$7:$R$14</c:f>
              <c:numCache>
                <c:formatCode>0%</c:formatCode>
                <c:ptCount val="8"/>
                <c:pt idx="0">
                  <c:v>0.1875</c:v>
                </c:pt>
                <c:pt idx="1">
                  <c:v>0.125</c:v>
                </c:pt>
                <c:pt idx="2">
                  <c:v>0.25</c:v>
                </c:pt>
                <c:pt idx="3">
                  <c:v>6.25E-2</c:v>
                </c:pt>
                <c:pt idx="4">
                  <c:v>6.25E-2</c:v>
                </c:pt>
                <c:pt idx="5">
                  <c:v>6.25E-2</c:v>
                </c:pt>
                <c:pt idx="6">
                  <c:v>0.125</c:v>
                </c:pt>
                <c:pt idx="7">
                  <c:v>0.125</c:v>
                </c:pt>
              </c:numCache>
            </c:numRef>
          </c:val>
          <c:extLst>
            <c:ext xmlns:c16="http://schemas.microsoft.com/office/drawing/2014/chart" uri="{C3380CC4-5D6E-409C-BE32-E72D297353CC}">
              <c16:uniqueId val="{00000000-F070-46A4-862B-4A0D272456C3}"/>
            </c:ext>
          </c:extLst>
        </c:ser>
        <c:dLbls>
          <c:showLegendKey val="0"/>
          <c:showVal val="0"/>
          <c:showCatName val="0"/>
          <c:showSerName val="0"/>
          <c:showPercent val="0"/>
          <c:showBubbleSize val="0"/>
        </c:dLbls>
        <c:gapWidth val="182"/>
        <c:axId val="106560800"/>
        <c:axId val="106561280"/>
      </c:barChart>
      <c:catAx>
        <c:axId val="106560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06561280"/>
        <c:crosses val="autoZero"/>
        <c:auto val="1"/>
        <c:lblAlgn val="ctr"/>
        <c:lblOffset val="100"/>
        <c:noMultiLvlLbl val="0"/>
      </c:catAx>
      <c:valAx>
        <c:axId val="106561280"/>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accent1"/>
                </a:solidFill>
                <a:latin typeface="Calibri" panose="020F0502020204030204" pitchFamily="34" charset="0"/>
                <a:ea typeface="+mn-ea"/>
                <a:cs typeface="Calibri" panose="020F0502020204030204" pitchFamily="34" charset="0"/>
              </a:defRPr>
            </a:pPr>
            <a:endParaRPr lang="en-US"/>
          </a:p>
        </c:txPr>
        <c:crossAx val="1065608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solidFill>
            <a:schemeClr val="accent1"/>
          </a:solidFill>
          <a:latin typeface="Calibri" panose="020F0502020204030204" pitchFamily="34" charset="0"/>
          <a:cs typeface="Calibri" panose="020F0502020204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1</xdr:row>
      <xdr:rowOff>19050</xdr:rowOff>
    </xdr:from>
    <xdr:to>
      <xdr:col>0</xdr:col>
      <xdr:colOff>883920</xdr:colOff>
      <xdr:row>2</xdr:row>
      <xdr:rowOff>371271</xdr:rowOff>
    </xdr:to>
    <xdr:pic>
      <xdr:nvPicPr>
        <xdr:cNvPr id="2" name="Picture 1" descr="imag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238125" y="196850"/>
          <a:ext cx="645795" cy="6443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19049</xdr:colOff>
      <xdr:row>6</xdr:row>
      <xdr:rowOff>138445</xdr:rowOff>
    </xdr:from>
    <xdr:to>
      <xdr:col>13</xdr:col>
      <xdr:colOff>581024</xdr:colOff>
      <xdr:row>24</xdr:row>
      <xdr:rowOff>179916</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200026</xdr:colOff>
      <xdr:row>6</xdr:row>
      <xdr:rowOff>132908</xdr:rowOff>
    </xdr:from>
    <xdr:to>
      <xdr:col>19</xdr:col>
      <xdr:colOff>104776</xdr:colOff>
      <xdr:row>24</xdr:row>
      <xdr:rowOff>167218</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169335</xdr:colOff>
      <xdr:row>6</xdr:row>
      <xdr:rowOff>84665</xdr:rowOff>
    </xdr:from>
    <xdr:to>
      <xdr:col>27</xdr:col>
      <xdr:colOff>559318</xdr:colOff>
      <xdr:row>25</xdr:row>
      <xdr:rowOff>22152</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100370</xdr:colOff>
      <xdr:row>3</xdr:row>
      <xdr:rowOff>3691</xdr:rowOff>
    </xdr:from>
    <xdr:to>
      <xdr:col>4</xdr:col>
      <xdr:colOff>681149</xdr:colOff>
      <xdr:row>5</xdr:row>
      <xdr:rowOff>27689</xdr:rowOff>
    </xdr:to>
    <xdr:sp macro="" textlink="">
      <xdr:nvSpPr>
        <xdr:cNvPr id="10" name="Rectangle: Rounded Corners 9">
          <a:extLst>
            <a:ext uri="{FF2B5EF4-FFF2-40B4-BE49-F238E27FC236}">
              <a16:creationId xmlns:a16="http://schemas.microsoft.com/office/drawing/2014/main" id="{00000000-0008-0000-0200-00000A000000}"/>
            </a:ext>
          </a:extLst>
        </xdr:cNvPr>
        <xdr:cNvSpPr/>
      </xdr:nvSpPr>
      <xdr:spPr>
        <a:xfrm>
          <a:off x="100370" y="557470"/>
          <a:ext cx="2762669" cy="389492"/>
        </a:xfrm>
        <a:prstGeom prst="roundRect">
          <a:avLst/>
        </a:prstGeom>
        <a:solidFill>
          <a:srgbClr val="C00000"/>
        </a:solidFill>
        <a:ln>
          <a:solidFill>
            <a:schemeClr val="accent2"/>
          </a:solidFill>
        </a:ln>
      </xdr:spPr>
      <xdr:style>
        <a:lnRef idx="1">
          <a:schemeClr val="accent1"/>
        </a:lnRef>
        <a:fillRef idx="3">
          <a:schemeClr val="accent1"/>
        </a:fillRef>
        <a:effectRef idx="2">
          <a:schemeClr val="accent1"/>
        </a:effectRef>
        <a:fontRef idx="minor">
          <a:schemeClr val="lt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GB" sz="1100" b="1">
              <a:solidFill>
                <a:schemeClr val="lt1"/>
              </a:solidFill>
              <a:effectLst/>
              <a:latin typeface="Calibri" panose="020F0502020204030204" pitchFamily="34" charset="0"/>
              <a:ea typeface="+mn-ea"/>
              <a:cs typeface="Calibri" panose="020F0502020204030204" pitchFamily="34" charset="0"/>
            </a:rPr>
            <a:t>Process rating score </a:t>
          </a:r>
          <a:r>
            <a:rPr lang="en-GB" sz="800" b="1">
              <a:solidFill>
                <a:schemeClr val="lt1"/>
              </a:solidFill>
              <a:effectLst/>
              <a:latin typeface="Calibri" panose="020F0502020204030204" pitchFamily="34" charset="0"/>
              <a:ea typeface="+mn-ea"/>
              <a:cs typeface="Calibri" panose="020F0502020204030204" pitchFamily="34" charset="0"/>
            </a:rPr>
            <a:t>(Median</a:t>
          </a:r>
          <a:r>
            <a:rPr lang="en-GB" sz="800" b="0">
              <a:solidFill>
                <a:schemeClr val="lt1"/>
              </a:solidFill>
              <a:effectLst/>
              <a:latin typeface="Calibri" panose="020F0502020204030204" pitchFamily="34" charset="0"/>
              <a:ea typeface="+mn-ea"/>
              <a:cs typeface="Calibri" panose="020F0502020204030204" pitchFamily="34" charset="0"/>
            </a:rPr>
            <a:t>)</a:t>
          </a:r>
          <a:r>
            <a:rPr lang="en-GB" sz="800" b="1">
              <a:solidFill>
                <a:schemeClr val="lt1"/>
              </a:solidFill>
              <a:effectLst/>
              <a:latin typeface="Calibri" panose="020F0502020204030204" pitchFamily="34" charset="0"/>
              <a:ea typeface="+mn-ea"/>
              <a:cs typeface="Calibri" panose="020F0502020204030204" pitchFamily="34" charset="0"/>
            </a:rPr>
            <a:t> </a:t>
          </a:r>
          <a:r>
            <a:rPr lang="en-GB" sz="1100" b="1">
              <a:solidFill>
                <a:schemeClr val="lt1"/>
              </a:solidFill>
              <a:effectLst/>
              <a:latin typeface="Calibri" panose="020F0502020204030204" pitchFamily="34" charset="0"/>
              <a:ea typeface="+mn-ea"/>
              <a:cs typeface="Calibri" panose="020F0502020204030204" pitchFamily="34" charset="0"/>
            </a:rPr>
            <a:t>: </a:t>
          </a:r>
          <a:r>
            <a:rPr lang="en-GB" sz="1400" b="0">
              <a:solidFill>
                <a:schemeClr val="bg1"/>
              </a:solidFill>
              <a:latin typeface="Calibri" panose="020F0502020204030204" pitchFamily="34" charset="0"/>
              <a:cs typeface="Calibri" panose="020F0502020204030204" pitchFamily="34" charset="0"/>
            </a:rPr>
            <a:t>Neutral </a:t>
          </a:r>
          <a:endParaRPr lang="en-GB" sz="800">
            <a:latin typeface="Calibri" panose="020F0502020204030204" pitchFamily="34" charset="0"/>
            <a:cs typeface="Calibri" panose="020F0502020204030204" pitchFamily="34" charset="0"/>
          </a:endParaRPr>
        </a:p>
      </xdr:txBody>
    </xdr:sp>
    <xdr:clientData/>
  </xdr:twoCellAnchor>
  <xdr:twoCellAnchor>
    <xdr:from>
      <xdr:col>1</xdr:col>
      <xdr:colOff>27687</xdr:colOff>
      <xdr:row>30</xdr:row>
      <xdr:rowOff>77527</xdr:rowOff>
    </xdr:from>
    <xdr:to>
      <xdr:col>4</xdr:col>
      <xdr:colOff>404257</xdr:colOff>
      <xdr:row>45</xdr:row>
      <xdr:rowOff>143981</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193823</xdr:colOff>
      <xdr:row>30</xdr:row>
      <xdr:rowOff>44302</xdr:rowOff>
    </xdr:from>
    <xdr:to>
      <xdr:col>12</xdr:col>
      <xdr:colOff>523876</xdr:colOff>
      <xdr:row>45</xdr:row>
      <xdr:rowOff>155057</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437485</xdr:colOff>
      <xdr:row>30</xdr:row>
      <xdr:rowOff>49840</xdr:rowOff>
    </xdr:from>
    <xdr:to>
      <xdr:col>19</xdr:col>
      <xdr:colOff>373684</xdr:colOff>
      <xdr:row>45</xdr:row>
      <xdr:rowOff>125212</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105218</xdr:colOff>
      <xdr:row>30</xdr:row>
      <xdr:rowOff>94142</xdr:rowOff>
    </xdr:from>
    <xdr:to>
      <xdr:col>28</xdr:col>
      <xdr:colOff>40807</xdr:colOff>
      <xdr:row>45</xdr:row>
      <xdr:rowOff>164928</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36635</xdr:colOff>
      <xdr:row>6</xdr:row>
      <xdr:rowOff>139211</xdr:rowOff>
    </xdr:from>
    <xdr:to>
      <xdr:col>8</xdr:col>
      <xdr:colOff>615462</xdr:colOff>
      <xdr:row>25</xdr:row>
      <xdr:rowOff>14653</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25</xdr:row>
      <xdr:rowOff>1587500</xdr:rowOff>
    </xdr:from>
    <xdr:to>
      <xdr:col>14</xdr:col>
      <xdr:colOff>15875</xdr:colOff>
      <xdr:row>25</xdr:row>
      <xdr:rowOff>1599408</xdr:rowOff>
    </xdr:to>
    <xdr:sp macro="" textlink="">
      <xdr:nvSpPr>
        <xdr:cNvPr id="44" name="Line 2">
          <a:extLst>
            <a:ext uri="{FF2B5EF4-FFF2-40B4-BE49-F238E27FC236}">
              <a16:creationId xmlns:a16="http://schemas.microsoft.com/office/drawing/2014/main" id="{00000000-0008-0000-0300-00002C000000}"/>
            </a:ext>
          </a:extLst>
        </xdr:cNvPr>
        <xdr:cNvSpPr>
          <a:spLocks noChangeShapeType="1"/>
        </xdr:cNvSpPr>
      </xdr:nvSpPr>
      <xdr:spPr bwMode="auto">
        <a:xfrm>
          <a:off x="20669250" y="6207125"/>
          <a:ext cx="635000" cy="11908"/>
        </a:xfrm>
        <a:prstGeom prst="line">
          <a:avLst/>
        </a:prstGeom>
        <a:noFill/>
        <a:ln w="38100">
          <a:solidFill>
            <a:srgbClr val="000000"/>
          </a:solidFill>
          <a:round/>
          <a:headEnd/>
          <a:tailEnd type="triangle" w="med" len="med"/>
        </a:ln>
      </xdr:spPr>
    </xdr:sp>
    <xdr:clientData/>
  </xdr:twoCellAnchor>
  <xdr:twoCellAnchor>
    <xdr:from>
      <xdr:col>11</xdr:col>
      <xdr:colOff>31750</xdr:colOff>
      <xdr:row>25</xdr:row>
      <xdr:rowOff>1651000</xdr:rowOff>
    </xdr:from>
    <xdr:to>
      <xdr:col>11</xdr:col>
      <xdr:colOff>666750</xdr:colOff>
      <xdr:row>25</xdr:row>
      <xdr:rowOff>1662908</xdr:rowOff>
    </xdr:to>
    <xdr:sp macro="" textlink="">
      <xdr:nvSpPr>
        <xdr:cNvPr id="43" name="Line 2">
          <a:extLst>
            <a:ext uri="{FF2B5EF4-FFF2-40B4-BE49-F238E27FC236}">
              <a16:creationId xmlns:a16="http://schemas.microsoft.com/office/drawing/2014/main" id="{00000000-0008-0000-0300-00002B000000}"/>
            </a:ext>
          </a:extLst>
        </xdr:cNvPr>
        <xdr:cNvSpPr>
          <a:spLocks noChangeShapeType="1"/>
        </xdr:cNvSpPr>
      </xdr:nvSpPr>
      <xdr:spPr bwMode="auto">
        <a:xfrm>
          <a:off x="17478375" y="6270625"/>
          <a:ext cx="635000" cy="11908"/>
        </a:xfrm>
        <a:prstGeom prst="line">
          <a:avLst/>
        </a:prstGeom>
        <a:noFill/>
        <a:ln w="38100">
          <a:solidFill>
            <a:srgbClr val="000000"/>
          </a:solidFill>
          <a:round/>
          <a:headEnd/>
          <a:tailEnd type="triangle" w="med" len="med"/>
        </a:ln>
      </xdr:spPr>
    </xdr:sp>
    <xdr:clientData/>
  </xdr:twoCellAnchor>
  <xdr:twoCellAnchor>
    <xdr:from>
      <xdr:col>4</xdr:col>
      <xdr:colOff>47625</xdr:colOff>
      <xdr:row>25</xdr:row>
      <xdr:rowOff>1651000</xdr:rowOff>
    </xdr:from>
    <xdr:to>
      <xdr:col>5</xdr:col>
      <xdr:colOff>0</xdr:colOff>
      <xdr:row>25</xdr:row>
      <xdr:rowOff>1662908</xdr:rowOff>
    </xdr:to>
    <xdr:sp macro="" textlink="">
      <xdr:nvSpPr>
        <xdr:cNvPr id="41" name="Line 2">
          <a:extLst>
            <a:ext uri="{FF2B5EF4-FFF2-40B4-BE49-F238E27FC236}">
              <a16:creationId xmlns:a16="http://schemas.microsoft.com/office/drawing/2014/main" id="{00000000-0008-0000-0300-000029000000}"/>
            </a:ext>
          </a:extLst>
        </xdr:cNvPr>
        <xdr:cNvSpPr>
          <a:spLocks noChangeShapeType="1"/>
        </xdr:cNvSpPr>
      </xdr:nvSpPr>
      <xdr:spPr bwMode="auto">
        <a:xfrm>
          <a:off x="6238875" y="6270625"/>
          <a:ext cx="635000" cy="11908"/>
        </a:xfrm>
        <a:prstGeom prst="line">
          <a:avLst/>
        </a:prstGeom>
        <a:noFill/>
        <a:ln w="38100">
          <a:solidFill>
            <a:srgbClr val="000000"/>
          </a:solidFill>
          <a:round/>
          <a:headEnd/>
          <a:tailEnd type="triangle" w="med" len="med"/>
        </a:ln>
      </xdr:spPr>
    </xdr:sp>
    <xdr:clientData/>
  </xdr:twoCellAnchor>
  <xdr:twoCellAnchor>
    <xdr:from>
      <xdr:col>8</xdr:col>
      <xdr:colOff>2374683</xdr:colOff>
      <xdr:row>25</xdr:row>
      <xdr:rowOff>1676401</xdr:rowOff>
    </xdr:from>
    <xdr:to>
      <xdr:col>10</xdr:col>
      <xdr:colOff>8742</xdr:colOff>
      <xdr:row>25</xdr:row>
      <xdr:rowOff>1688309</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a:off x="9270783" y="6457951"/>
          <a:ext cx="691584" cy="11908"/>
        </a:xfrm>
        <a:prstGeom prst="line">
          <a:avLst/>
        </a:prstGeom>
        <a:noFill/>
        <a:ln w="38100">
          <a:solidFill>
            <a:srgbClr val="000000"/>
          </a:solidFill>
          <a:round/>
          <a:headEnd/>
          <a:tailEnd type="triangle" w="med" len="med"/>
        </a:ln>
      </xdr:spPr>
    </xdr:sp>
    <xdr:clientData/>
  </xdr:twoCellAnchor>
  <xdr:twoCellAnchor>
    <xdr:from>
      <xdr:col>9</xdr:col>
      <xdr:colOff>31524</xdr:colOff>
      <xdr:row>25</xdr:row>
      <xdr:rowOff>1396971</xdr:rowOff>
    </xdr:from>
    <xdr:to>
      <xdr:col>9</xdr:col>
      <xdr:colOff>674461</xdr:colOff>
      <xdr:row>25</xdr:row>
      <xdr:rowOff>1911321</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bwMode="auto">
        <a:xfrm>
          <a:off x="9346974" y="6178521"/>
          <a:ext cx="604837" cy="514350"/>
        </a:xfrm>
        <a:prstGeom prst="flowChartExtract">
          <a:avLst/>
        </a:prstGeom>
        <a:solidFill>
          <a:srgbClr val="FFFFFF"/>
        </a:solidFill>
        <a:ln w="9525">
          <a:solidFill>
            <a:srgbClr val="000000"/>
          </a:solidFill>
          <a:miter lim="800000"/>
          <a:headEnd/>
          <a:tailEnd/>
        </a:ln>
      </xdr:spPr>
      <xdr:txBody>
        <a:bodyPr/>
        <a:lstStyle/>
        <a:p>
          <a:pPr algn="ctr"/>
          <a:r>
            <a:rPr lang="en-GB"/>
            <a:t>2</a:t>
          </a:r>
        </a:p>
      </xdr:txBody>
    </xdr:sp>
    <xdr:clientData/>
  </xdr:twoCellAnchor>
  <xdr:twoCellAnchor>
    <xdr:from>
      <xdr:col>3</xdr:col>
      <xdr:colOff>1681766</xdr:colOff>
      <xdr:row>0</xdr:row>
      <xdr:rowOff>0</xdr:rowOff>
    </xdr:from>
    <xdr:to>
      <xdr:col>8</xdr:col>
      <xdr:colOff>1918229</xdr:colOff>
      <xdr:row>4</xdr:row>
      <xdr:rowOff>2079</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5472716" y="0"/>
          <a:ext cx="6399138" cy="764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l"/>
          <a:r>
            <a:rPr lang="en-US" sz="1400" b="1" kern="0">
              <a:effectLst/>
              <a:latin typeface="Calibri" panose="020F0502020204030204" pitchFamily="34" charset="0"/>
              <a:cs typeface="Calibri" panose="020F0502020204030204" pitchFamily="34" charset="0"/>
              <a:sym typeface="Wingdings" panose="05000000000000000000" pitchFamily="2" charset="2"/>
            </a:rPr>
            <a:t></a:t>
          </a:r>
          <a:r>
            <a:rPr lang="en-US" sz="1400" b="1" kern="0">
              <a:effectLst/>
              <a:latin typeface="Calibri" panose="020F0502020204030204" pitchFamily="34" charset="0"/>
            </a:rPr>
            <a:t> Current State </a:t>
          </a:r>
          <a:endParaRPr lang="en-GB" sz="1600" b="1" kern="0">
            <a:effectLst/>
            <a:latin typeface="Arial" panose="020B0604020202020204" pitchFamily="34" charset="0"/>
          </a:endParaRPr>
        </a:p>
        <a:p>
          <a:pPr algn="ctr"/>
          <a:r>
            <a:rPr lang="en-US" sz="2600" b="1" kern="0">
              <a:effectLst/>
              <a:latin typeface="Arial Narrow" panose="020B0606020202030204" pitchFamily="34" charset="0"/>
            </a:rPr>
            <a:t>Value Stream for: RAFTING </a:t>
          </a:r>
          <a:endParaRPr lang="en-GB" sz="1600" b="0" kern="0">
            <a:effectLst/>
            <a:latin typeface="Arial" panose="020B0604020202020204" pitchFamily="34" charset="0"/>
          </a:endParaRPr>
        </a:p>
      </xdr:txBody>
    </xdr:sp>
    <xdr:clientData/>
  </xdr:twoCellAnchor>
  <xdr:twoCellAnchor>
    <xdr:from>
      <xdr:col>3</xdr:col>
      <xdr:colOff>1280488</xdr:colOff>
      <xdr:row>12</xdr:row>
      <xdr:rowOff>119373</xdr:rowOff>
    </xdr:from>
    <xdr:to>
      <xdr:col>4</xdr:col>
      <xdr:colOff>359969</xdr:colOff>
      <xdr:row>16</xdr:row>
      <xdr:rowOff>175795</xdr:rowOff>
    </xdr:to>
    <xdr:sp macro="" textlink="">
      <xdr:nvSpPr>
        <xdr:cNvPr id="6" name="Cloud">
          <a:extLst>
            <a:ext uri="{FF2B5EF4-FFF2-40B4-BE49-F238E27FC236}">
              <a16:creationId xmlns:a16="http://schemas.microsoft.com/office/drawing/2014/main" id="{00000000-0008-0000-0300-000006000000}"/>
            </a:ext>
          </a:extLst>
        </xdr:cNvPr>
        <xdr:cNvSpPr>
          <a:spLocks noChangeAspect="1" noEditPoints="1" noChangeArrowheads="1"/>
        </xdr:cNvSpPr>
      </xdr:nvSpPr>
      <xdr:spPr bwMode="auto">
        <a:xfrm>
          <a:off x="5063274" y="2296516"/>
          <a:ext cx="1501552" cy="763993"/>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Printer</a:t>
          </a:r>
          <a:r>
            <a:rPr lang="en-GB" sz="1000" baseline="0">
              <a:solidFill>
                <a:schemeClr val="bg1"/>
              </a:solidFill>
            </a:rPr>
            <a:t> not working</a:t>
          </a:r>
          <a:endParaRPr lang="en-GB" sz="1000">
            <a:solidFill>
              <a:schemeClr val="bg1"/>
            </a:solidFill>
          </a:endParaRPr>
        </a:p>
      </xdr:txBody>
    </xdr:sp>
    <xdr:clientData/>
  </xdr:twoCellAnchor>
  <mc:AlternateContent xmlns:mc="http://schemas.openxmlformats.org/markup-compatibility/2006">
    <mc:Choice xmlns:a14="http://schemas.microsoft.com/office/drawing/2010/main" Requires="a14">
      <xdr:twoCellAnchor>
        <xdr:from>
          <xdr:col>8</xdr:col>
          <xdr:colOff>2076450</xdr:colOff>
          <xdr:row>26</xdr:row>
          <xdr:rowOff>0</xdr:rowOff>
        </xdr:from>
        <xdr:to>
          <xdr:col>9</xdr:col>
          <xdr:colOff>12700</xdr:colOff>
          <xdr:row>26</xdr:row>
          <xdr:rowOff>228600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300-000001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2012950</xdr:colOff>
          <xdr:row>26</xdr:row>
          <xdr:rowOff>12700</xdr:rowOff>
        </xdr:from>
        <xdr:to>
          <xdr:col>10</xdr:col>
          <xdr:colOff>2470150</xdr:colOff>
          <xdr:row>26</xdr:row>
          <xdr:rowOff>228600</xdr:rowOff>
        </xdr:to>
        <xdr:sp macro="" textlink="">
          <xdr:nvSpPr>
            <xdr:cNvPr id="30722" name="Object 2" hidden="1">
              <a:extLst>
                <a:ext uri="{63B3BB69-23CF-44E3-9099-C40C66FF867C}">
                  <a14:compatExt spid="_x0000_s30722"/>
                </a:ext>
                <a:ext uri="{FF2B5EF4-FFF2-40B4-BE49-F238E27FC236}">
                  <a16:creationId xmlns:a16="http://schemas.microsoft.com/office/drawing/2014/main" id="{00000000-0008-0000-0300-000002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2032000</xdr:colOff>
          <xdr:row>26</xdr:row>
          <xdr:rowOff>19050</xdr:rowOff>
        </xdr:from>
        <xdr:to>
          <xdr:col>3</xdr:col>
          <xdr:colOff>2413000</xdr:colOff>
          <xdr:row>26</xdr:row>
          <xdr:rowOff>241300</xdr:rowOff>
        </xdr:to>
        <xdr:sp macro="" textlink="">
          <xdr:nvSpPr>
            <xdr:cNvPr id="30723" name="Object 3" hidden="1">
              <a:extLst>
                <a:ext uri="{63B3BB69-23CF-44E3-9099-C40C66FF867C}">
                  <a14:compatExt spid="_x0000_s30723"/>
                </a:ext>
                <a:ext uri="{FF2B5EF4-FFF2-40B4-BE49-F238E27FC236}">
                  <a16:creationId xmlns:a16="http://schemas.microsoft.com/office/drawing/2014/main" id="{00000000-0008-0000-0300-000003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xdr:col>
      <xdr:colOff>2406762</xdr:colOff>
      <xdr:row>25</xdr:row>
      <xdr:rowOff>1634556</xdr:rowOff>
    </xdr:from>
    <xdr:to>
      <xdr:col>3</xdr:col>
      <xdr:colOff>40821</xdr:colOff>
      <xdr:row>25</xdr:row>
      <xdr:rowOff>1646464</xdr:rowOff>
    </xdr:to>
    <xdr:sp macro="" textlink="">
      <xdr:nvSpPr>
        <xdr:cNvPr id="8" name="Line 2">
          <a:extLst>
            <a:ext uri="{FF2B5EF4-FFF2-40B4-BE49-F238E27FC236}">
              <a16:creationId xmlns:a16="http://schemas.microsoft.com/office/drawing/2014/main" id="{00000000-0008-0000-0300-000008000000}"/>
            </a:ext>
          </a:extLst>
        </xdr:cNvPr>
        <xdr:cNvSpPr>
          <a:spLocks noChangeShapeType="1"/>
        </xdr:cNvSpPr>
      </xdr:nvSpPr>
      <xdr:spPr bwMode="auto">
        <a:xfrm>
          <a:off x="3092562" y="6416106"/>
          <a:ext cx="739209" cy="11908"/>
        </a:xfrm>
        <a:prstGeom prst="line">
          <a:avLst/>
        </a:prstGeom>
        <a:noFill/>
        <a:ln w="38100">
          <a:solidFill>
            <a:srgbClr val="000000"/>
          </a:solidFill>
          <a:round/>
          <a:headEnd/>
          <a:tailEnd type="triangle" w="med" len="med"/>
        </a:ln>
      </xdr:spPr>
    </xdr:sp>
    <xdr:clientData/>
  </xdr:twoCellAnchor>
  <mc:AlternateContent xmlns:mc="http://schemas.openxmlformats.org/markup-compatibility/2006">
    <mc:Choice xmlns:a14="http://schemas.microsoft.com/office/drawing/2010/main" Requires="a14">
      <xdr:twoCellAnchor>
        <xdr:from>
          <xdr:col>1</xdr:col>
          <xdr:colOff>2038350</xdr:colOff>
          <xdr:row>26</xdr:row>
          <xdr:rowOff>12700</xdr:rowOff>
        </xdr:from>
        <xdr:to>
          <xdr:col>2</xdr:col>
          <xdr:colOff>0</xdr:colOff>
          <xdr:row>26</xdr:row>
          <xdr:rowOff>228600</xdr:rowOff>
        </xdr:to>
        <xdr:sp macro="" textlink="">
          <xdr:nvSpPr>
            <xdr:cNvPr id="30724" name="Object 4" hidden="1">
              <a:extLst>
                <a:ext uri="{63B3BB69-23CF-44E3-9099-C40C66FF867C}">
                  <a14:compatExt spid="_x0000_s30724"/>
                </a:ext>
                <a:ext uri="{FF2B5EF4-FFF2-40B4-BE49-F238E27FC236}">
                  <a16:creationId xmlns:a16="http://schemas.microsoft.com/office/drawing/2014/main" id="{00000000-0008-0000-0300-000004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xdr:col>
      <xdr:colOff>2412782</xdr:colOff>
      <xdr:row>25</xdr:row>
      <xdr:rowOff>1393031</xdr:rowOff>
    </xdr:from>
    <xdr:to>
      <xdr:col>2</xdr:col>
      <xdr:colOff>638751</xdr:colOff>
      <xdr:row>25</xdr:row>
      <xdr:rowOff>1907381</xdr:rowOff>
    </xdr:to>
    <xdr:sp macro="" textlink="">
      <xdr:nvSpPr>
        <xdr:cNvPr id="9" name="AutoShape 4">
          <a:extLst>
            <a:ext uri="{FF2B5EF4-FFF2-40B4-BE49-F238E27FC236}">
              <a16:creationId xmlns:a16="http://schemas.microsoft.com/office/drawing/2014/main" id="{00000000-0008-0000-0300-000009000000}"/>
            </a:ext>
          </a:extLst>
        </xdr:cNvPr>
        <xdr:cNvSpPr>
          <a:spLocks noChangeArrowheads="1"/>
        </xdr:cNvSpPr>
      </xdr:nvSpPr>
      <xdr:spPr bwMode="auto">
        <a:xfrm>
          <a:off x="3098582" y="6174581"/>
          <a:ext cx="645319" cy="514350"/>
        </a:xfrm>
        <a:prstGeom prst="flowChartExtract">
          <a:avLst/>
        </a:prstGeom>
        <a:solidFill>
          <a:srgbClr val="FFFFFF"/>
        </a:solidFill>
        <a:ln w="9525">
          <a:solidFill>
            <a:srgbClr val="000000"/>
          </a:solidFill>
          <a:miter lim="800000"/>
          <a:headEnd/>
          <a:tailEnd/>
        </a:ln>
      </xdr:spPr>
      <xdr:txBody>
        <a:bodyPr/>
        <a:lstStyle/>
        <a:p>
          <a:pPr algn="ctr"/>
          <a:r>
            <a:rPr lang="en-GB"/>
            <a:t>2</a:t>
          </a:r>
        </a:p>
      </xdr:txBody>
    </xdr:sp>
    <xdr:clientData/>
  </xdr:twoCellAnchor>
  <mc:AlternateContent xmlns:mc="http://schemas.openxmlformats.org/markup-compatibility/2006">
    <mc:Choice xmlns:a14="http://schemas.microsoft.com/office/drawing/2010/main" Requires="a14">
      <xdr:twoCellAnchor>
        <xdr:from>
          <xdr:col>17</xdr:col>
          <xdr:colOff>133350</xdr:colOff>
          <xdr:row>29</xdr:row>
          <xdr:rowOff>76200</xdr:rowOff>
        </xdr:from>
        <xdr:to>
          <xdr:col>17</xdr:col>
          <xdr:colOff>133350</xdr:colOff>
          <xdr:row>29</xdr:row>
          <xdr:rowOff>76200</xdr:rowOff>
        </xdr:to>
        <xdr:sp macro="" textlink="">
          <xdr:nvSpPr>
            <xdr:cNvPr id="30725" name="Object 5" hidden="1">
              <a:extLst>
                <a:ext uri="{63B3BB69-23CF-44E3-9099-C40C66FF867C}">
                  <a14:compatExt spid="_x0000_s30725"/>
                </a:ext>
                <a:ext uri="{FF2B5EF4-FFF2-40B4-BE49-F238E27FC236}">
                  <a16:creationId xmlns:a16="http://schemas.microsoft.com/office/drawing/2014/main" id="{00000000-0008-0000-0300-000005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29</xdr:row>
          <xdr:rowOff>76200</xdr:rowOff>
        </xdr:from>
        <xdr:to>
          <xdr:col>17</xdr:col>
          <xdr:colOff>133350</xdr:colOff>
          <xdr:row>29</xdr:row>
          <xdr:rowOff>76200</xdr:rowOff>
        </xdr:to>
        <xdr:sp macro="" textlink="">
          <xdr:nvSpPr>
            <xdr:cNvPr id="30726" name="Object 6" hidden="1">
              <a:extLst>
                <a:ext uri="{63B3BB69-23CF-44E3-9099-C40C66FF867C}">
                  <a14:compatExt spid="_x0000_s30726"/>
                </a:ext>
                <a:ext uri="{FF2B5EF4-FFF2-40B4-BE49-F238E27FC236}">
                  <a16:creationId xmlns:a16="http://schemas.microsoft.com/office/drawing/2014/main" id="{00000000-0008-0000-0300-000006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29</xdr:row>
          <xdr:rowOff>76200</xdr:rowOff>
        </xdr:from>
        <xdr:to>
          <xdr:col>16</xdr:col>
          <xdr:colOff>31750</xdr:colOff>
          <xdr:row>29</xdr:row>
          <xdr:rowOff>76200</xdr:rowOff>
        </xdr:to>
        <xdr:sp macro="" textlink="">
          <xdr:nvSpPr>
            <xdr:cNvPr id="30727" name="Object 7" hidden="1">
              <a:extLst>
                <a:ext uri="{63B3BB69-23CF-44E3-9099-C40C66FF867C}">
                  <a14:compatExt spid="_x0000_s30727"/>
                </a:ext>
                <a:ext uri="{FF2B5EF4-FFF2-40B4-BE49-F238E27FC236}">
                  <a16:creationId xmlns:a16="http://schemas.microsoft.com/office/drawing/2014/main" id="{00000000-0008-0000-0300-000007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xdr:colOff>
          <xdr:row>29</xdr:row>
          <xdr:rowOff>76200</xdr:rowOff>
        </xdr:from>
        <xdr:to>
          <xdr:col>17</xdr:col>
          <xdr:colOff>31750</xdr:colOff>
          <xdr:row>29</xdr:row>
          <xdr:rowOff>76200</xdr:rowOff>
        </xdr:to>
        <xdr:sp macro="" textlink="">
          <xdr:nvSpPr>
            <xdr:cNvPr id="30728" name="Object 8" hidden="1">
              <a:extLst>
                <a:ext uri="{63B3BB69-23CF-44E3-9099-C40C66FF867C}">
                  <a14:compatExt spid="_x0000_s30728"/>
                </a:ext>
                <a:ext uri="{FF2B5EF4-FFF2-40B4-BE49-F238E27FC236}">
                  <a16:creationId xmlns:a16="http://schemas.microsoft.com/office/drawing/2014/main" id="{00000000-0008-0000-0300-000008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xdr:col>
      <xdr:colOff>46265</xdr:colOff>
      <xdr:row>5</xdr:row>
      <xdr:rowOff>107496</xdr:rowOff>
    </xdr:from>
    <xdr:to>
      <xdr:col>1</xdr:col>
      <xdr:colOff>1547817</xdr:colOff>
      <xdr:row>9</xdr:row>
      <xdr:rowOff>164784</xdr:rowOff>
    </xdr:to>
    <xdr:sp macro="" textlink="">
      <xdr:nvSpPr>
        <xdr:cNvPr id="10" name="Cloud">
          <a:extLst>
            <a:ext uri="{FF2B5EF4-FFF2-40B4-BE49-F238E27FC236}">
              <a16:creationId xmlns:a16="http://schemas.microsoft.com/office/drawing/2014/main" id="{00000000-0008-0000-0300-00000A000000}"/>
            </a:ext>
          </a:extLst>
        </xdr:cNvPr>
        <xdr:cNvSpPr>
          <a:spLocks noChangeAspect="1" noEditPoints="1" noChangeArrowheads="1"/>
        </xdr:cNvSpPr>
      </xdr:nvSpPr>
      <xdr:spPr bwMode="auto">
        <a:xfrm>
          <a:off x="726622" y="1046389"/>
          <a:ext cx="1501552" cy="76485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a:t>
          </a:r>
          <a:br>
            <a:rPr lang="en-GB" sz="1000" baseline="0">
              <a:solidFill>
                <a:schemeClr val="bg1"/>
              </a:solidFill>
            </a:rPr>
          </a:br>
          <a:r>
            <a:rPr lang="en-GB" sz="1000" baseline="0">
              <a:solidFill>
                <a:schemeClr val="bg1"/>
              </a:solidFill>
            </a:rPr>
            <a:t>Staff unsure of  process</a:t>
          </a:r>
          <a:endParaRPr lang="en-GB" sz="1000">
            <a:solidFill>
              <a:schemeClr val="bg1"/>
            </a:solidFill>
          </a:endParaRPr>
        </a:p>
      </xdr:txBody>
    </xdr:sp>
    <xdr:clientData/>
  </xdr:twoCellAnchor>
  <xdr:twoCellAnchor>
    <xdr:from>
      <xdr:col>0</xdr:col>
      <xdr:colOff>28575</xdr:colOff>
      <xdr:row>11</xdr:row>
      <xdr:rowOff>39459</xdr:rowOff>
    </xdr:from>
    <xdr:to>
      <xdr:col>1</xdr:col>
      <xdr:colOff>1081769</xdr:colOff>
      <xdr:row>16</xdr:row>
      <xdr:rowOff>102053</xdr:rowOff>
    </xdr:to>
    <xdr:sp macro="" textlink="">
      <xdr:nvSpPr>
        <xdr:cNvPr id="11" name="Cloud">
          <a:extLst>
            <a:ext uri="{FF2B5EF4-FFF2-40B4-BE49-F238E27FC236}">
              <a16:creationId xmlns:a16="http://schemas.microsoft.com/office/drawing/2014/main" id="{00000000-0008-0000-0300-00000B000000}"/>
            </a:ext>
          </a:extLst>
        </xdr:cNvPr>
        <xdr:cNvSpPr>
          <a:spLocks noChangeAspect="1" noEditPoints="1" noChangeArrowheads="1"/>
        </xdr:cNvSpPr>
      </xdr:nvSpPr>
      <xdr:spPr bwMode="auto">
        <a:xfrm>
          <a:off x="28575" y="2039709"/>
          <a:ext cx="1733551" cy="947058"/>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Ambulance crew unsure of new process x 2</a:t>
          </a:r>
          <a:endParaRPr lang="en-GB" sz="1000">
            <a:solidFill>
              <a:schemeClr val="bg1"/>
            </a:solidFill>
          </a:endParaRPr>
        </a:p>
      </xdr:txBody>
    </xdr:sp>
    <xdr:clientData/>
  </xdr:twoCellAnchor>
  <xdr:twoCellAnchor>
    <xdr:from>
      <xdr:col>1</xdr:col>
      <xdr:colOff>1152527</xdr:colOff>
      <xdr:row>11</xdr:row>
      <xdr:rowOff>42183</xdr:rowOff>
    </xdr:from>
    <xdr:to>
      <xdr:col>2</xdr:col>
      <xdr:colOff>270784</xdr:colOff>
      <xdr:row>16</xdr:row>
      <xdr:rowOff>108858</xdr:rowOff>
    </xdr:to>
    <xdr:sp macro="" textlink="">
      <xdr:nvSpPr>
        <xdr:cNvPr id="12" name="Cloud">
          <a:extLst>
            <a:ext uri="{FF2B5EF4-FFF2-40B4-BE49-F238E27FC236}">
              <a16:creationId xmlns:a16="http://schemas.microsoft.com/office/drawing/2014/main" id="{00000000-0008-0000-0300-00000C000000}"/>
            </a:ext>
          </a:extLst>
        </xdr:cNvPr>
        <xdr:cNvSpPr>
          <a:spLocks noChangeAspect="1" noEditPoints="1" noChangeArrowheads="1"/>
        </xdr:cNvSpPr>
      </xdr:nvSpPr>
      <xdr:spPr bwMode="auto">
        <a:xfrm>
          <a:off x="1832884" y="2042433"/>
          <a:ext cx="1540329" cy="95113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Screen not working</a:t>
          </a:r>
          <a:endParaRPr lang="en-GB" sz="1000">
            <a:solidFill>
              <a:schemeClr val="bg1"/>
            </a:solidFill>
          </a:endParaRPr>
        </a:p>
      </xdr:txBody>
    </xdr:sp>
    <xdr:clientData/>
  </xdr:twoCellAnchor>
  <xdr:twoCellAnchor>
    <xdr:from>
      <xdr:col>5</xdr:col>
      <xdr:colOff>662668</xdr:colOff>
      <xdr:row>18</xdr:row>
      <xdr:rowOff>29934</xdr:rowOff>
    </xdr:from>
    <xdr:to>
      <xdr:col>6</xdr:col>
      <xdr:colOff>47625</xdr:colOff>
      <xdr:row>23</xdr:row>
      <xdr:rowOff>96609</xdr:rowOff>
    </xdr:to>
    <xdr:sp macro="" textlink="">
      <xdr:nvSpPr>
        <xdr:cNvPr id="13" name="Cloud">
          <a:extLst>
            <a:ext uri="{FF2B5EF4-FFF2-40B4-BE49-F238E27FC236}">
              <a16:creationId xmlns:a16="http://schemas.microsoft.com/office/drawing/2014/main" id="{00000000-0008-0000-0300-00000D000000}"/>
            </a:ext>
          </a:extLst>
        </xdr:cNvPr>
        <xdr:cNvSpPr>
          <a:spLocks noChangeAspect="1" noEditPoints="1" noChangeArrowheads="1"/>
        </xdr:cNvSpPr>
      </xdr:nvSpPr>
      <xdr:spPr bwMode="auto">
        <a:xfrm>
          <a:off x="7547882" y="3268434"/>
          <a:ext cx="1807029" cy="95113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a:t>
          </a:r>
          <a:br>
            <a:rPr lang="en-GB" sz="1000" baseline="0">
              <a:solidFill>
                <a:schemeClr val="bg1"/>
              </a:solidFill>
            </a:rPr>
          </a:br>
          <a:r>
            <a:rPr lang="en-GB" sz="1000" baseline="0">
              <a:solidFill>
                <a:schemeClr val="bg1"/>
              </a:solidFill>
            </a:rPr>
            <a:t>Limited Patient confidentiality and privacy</a:t>
          </a:r>
          <a:endParaRPr lang="en-GB" sz="1000">
            <a:solidFill>
              <a:schemeClr val="bg1"/>
            </a:solidFill>
          </a:endParaRPr>
        </a:p>
      </xdr:txBody>
    </xdr:sp>
    <xdr:clientData/>
  </xdr:twoCellAnchor>
  <xdr:twoCellAnchor>
    <xdr:from>
      <xdr:col>9</xdr:col>
      <xdr:colOff>329293</xdr:colOff>
      <xdr:row>17</xdr:row>
      <xdr:rowOff>108857</xdr:rowOff>
    </xdr:from>
    <xdr:to>
      <xdr:col>10</xdr:col>
      <xdr:colOff>1428750</xdr:colOff>
      <xdr:row>23</xdr:row>
      <xdr:rowOff>28575</xdr:rowOff>
    </xdr:to>
    <xdr:sp macro="" textlink="">
      <xdr:nvSpPr>
        <xdr:cNvPr id="14" name="Cloud">
          <a:extLst>
            <a:ext uri="{FF2B5EF4-FFF2-40B4-BE49-F238E27FC236}">
              <a16:creationId xmlns:a16="http://schemas.microsoft.com/office/drawing/2014/main" id="{00000000-0008-0000-0300-00000E000000}"/>
            </a:ext>
          </a:extLst>
        </xdr:cNvPr>
        <xdr:cNvSpPr>
          <a:spLocks noChangeAspect="1" noEditPoints="1" noChangeArrowheads="1"/>
        </xdr:cNvSpPr>
      </xdr:nvSpPr>
      <xdr:spPr bwMode="auto">
        <a:xfrm>
          <a:off x="14644007" y="3170464"/>
          <a:ext cx="1807029" cy="98107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Equipment for bloods not available</a:t>
          </a:r>
          <a:endParaRPr lang="en-GB" sz="1000">
            <a:solidFill>
              <a:schemeClr val="bg1"/>
            </a:solidFill>
          </a:endParaRPr>
        </a:p>
      </xdr:txBody>
    </xdr:sp>
    <xdr:clientData/>
  </xdr:twoCellAnchor>
  <xdr:twoCellAnchor>
    <xdr:from>
      <xdr:col>6</xdr:col>
      <xdr:colOff>618573</xdr:colOff>
      <xdr:row>13</xdr:row>
      <xdr:rowOff>165263</xdr:rowOff>
    </xdr:from>
    <xdr:to>
      <xdr:col>7</xdr:col>
      <xdr:colOff>217714</xdr:colOff>
      <xdr:row>19</xdr:row>
      <xdr:rowOff>2115</xdr:rowOff>
    </xdr:to>
    <xdr:sp macro="" textlink="">
      <xdr:nvSpPr>
        <xdr:cNvPr id="16" name="Cloud">
          <a:extLst>
            <a:ext uri="{FF2B5EF4-FFF2-40B4-BE49-F238E27FC236}">
              <a16:creationId xmlns:a16="http://schemas.microsoft.com/office/drawing/2014/main" id="{00000000-0008-0000-0300-000010000000}"/>
            </a:ext>
          </a:extLst>
        </xdr:cNvPr>
        <xdr:cNvSpPr>
          <a:spLocks noChangeAspect="1" noEditPoints="1" noChangeArrowheads="1"/>
        </xdr:cNvSpPr>
      </xdr:nvSpPr>
      <xdr:spPr bwMode="auto">
        <a:xfrm>
          <a:off x="9925859" y="2519299"/>
          <a:ext cx="1517748" cy="89820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a:t>
          </a:r>
          <a:br>
            <a:rPr lang="en-GB" sz="1000" baseline="0">
              <a:solidFill>
                <a:schemeClr val="bg1"/>
              </a:solidFill>
            </a:rPr>
          </a:br>
          <a:r>
            <a:rPr lang="en-GB" sz="1000" baseline="0">
              <a:solidFill>
                <a:schemeClr val="bg1"/>
              </a:solidFill>
            </a:rPr>
            <a:t>Unsure where to place patient </a:t>
          </a:r>
          <a:endParaRPr lang="en-GB" sz="1000">
            <a:solidFill>
              <a:schemeClr val="bg1"/>
            </a:solidFill>
          </a:endParaRPr>
        </a:p>
      </xdr:txBody>
    </xdr:sp>
    <xdr:clientData/>
  </xdr:twoCellAnchor>
  <xdr:twoCellAnchor>
    <xdr:from>
      <xdr:col>0</xdr:col>
      <xdr:colOff>17136</xdr:colOff>
      <xdr:row>17</xdr:row>
      <xdr:rowOff>131246</xdr:rowOff>
    </xdr:from>
    <xdr:to>
      <xdr:col>1</xdr:col>
      <xdr:colOff>952501</xdr:colOff>
      <xdr:row>23</xdr:row>
      <xdr:rowOff>21895</xdr:rowOff>
    </xdr:to>
    <xdr:sp macro="" textlink="">
      <xdr:nvSpPr>
        <xdr:cNvPr id="17" name="Cloud">
          <a:extLst>
            <a:ext uri="{FF2B5EF4-FFF2-40B4-BE49-F238E27FC236}">
              <a16:creationId xmlns:a16="http://schemas.microsoft.com/office/drawing/2014/main" id="{00000000-0008-0000-0300-000011000000}"/>
            </a:ext>
          </a:extLst>
        </xdr:cNvPr>
        <xdr:cNvSpPr>
          <a:spLocks noChangeAspect="1" noEditPoints="1" noChangeArrowheads="1"/>
        </xdr:cNvSpPr>
      </xdr:nvSpPr>
      <xdr:spPr bwMode="auto">
        <a:xfrm>
          <a:off x="17136" y="3192853"/>
          <a:ext cx="1615722" cy="952006"/>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a:t>
          </a:r>
          <a:br>
            <a:rPr lang="en-GB" sz="1000" baseline="0">
              <a:solidFill>
                <a:schemeClr val="bg1"/>
              </a:solidFill>
            </a:rPr>
          </a:br>
          <a:r>
            <a:rPr lang="en-GB" sz="1000" baseline="0">
              <a:solidFill>
                <a:schemeClr val="bg1"/>
              </a:solidFill>
            </a:rPr>
            <a:t>Patient sent back to PELC</a:t>
          </a:r>
          <a:endParaRPr lang="en-GB" sz="1000">
            <a:solidFill>
              <a:schemeClr val="bg1"/>
            </a:solidFill>
          </a:endParaRPr>
        </a:p>
      </xdr:txBody>
    </xdr:sp>
    <xdr:clientData/>
  </xdr:twoCellAnchor>
  <xdr:twoCellAnchor>
    <xdr:from>
      <xdr:col>12</xdr:col>
      <xdr:colOff>408213</xdr:colOff>
      <xdr:row>17</xdr:row>
      <xdr:rowOff>40821</xdr:rowOff>
    </xdr:from>
    <xdr:to>
      <xdr:col>13</xdr:col>
      <xdr:colOff>639535</xdr:colOff>
      <xdr:row>23</xdr:row>
      <xdr:rowOff>74839</xdr:rowOff>
    </xdr:to>
    <xdr:sp macro="" textlink="">
      <xdr:nvSpPr>
        <xdr:cNvPr id="22" name="Cloud">
          <a:extLst>
            <a:ext uri="{FF2B5EF4-FFF2-40B4-BE49-F238E27FC236}">
              <a16:creationId xmlns:a16="http://schemas.microsoft.com/office/drawing/2014/main" id="{00000000-0008-0000-0300-000016000000}"/>
            </a:ext>
          </a:extLst>
        </xdr:cNvPr>
        <xdr:cNvSpPr>
          <a:spLocks noChangeAspect="1" noEditPoints="1" noChangeArrowheads="1"/>
        </xdr:cNvSpPr>
      </xdr:nvSpPr>
      <xdr:spPr bwMode="auto">
        <a:xfrm>
          <a:off x="18628177" y="3102428"/>
          <a:ext cx="2721429" cy="109537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baseline="0">
              <a:solidFill>
                <a:schemeClr val="bg1"/>
              </a:solidFill>
            </a:rPr>
            <a:t>Defect: </a:t>
          </a:r>
          <a:br>
            <a:rPr lang="en-GB" sz="1000" baseline="0">
              <a:solidFill>
                <a:schemeClr val="bg1"/>
              </a:solidFill>
            </a:rPr>
          </a:br>
          <a:r>
            <a:rPr lang="en-GB" sz="1000" baseline="0">
              <a:solidFill>
                <a:schemeClr val="bg1"/>
              </a:solidFill>
            </a:rPr>
            <a:t>Duplication in some operators taking obs twice as unaware previously done</a:t>
          </a:r>
          <a:endParaRPr lang="en-GB" sz="1000">
            <a:solidFill>
              <a:schemeClr val="bg1"/>
            </a:solidFill>
          </a:endParaRPr>
        </a:p>
      </xdr:txBody>
    </xdr:sp>
    <xdr:clientData/>
  </xdr:twoCellAnchor>
  <xdr:twoCellAnchor>
    <xdr:from>
      <xdr:col>11</xdr:col>
      <xdr:colOff>398071</xdr:colOff>
      <xdr:row>11</xdr:row>
      <xdr:rowOff>27213</xdr:rowOff>
    </xdr:from>
    <xdr:to>
      <xdr:col>13</xdr:col>
      <xdr:colOff>81642</xdr:colOff>
      <xdr:row>17</xdr:row>
      <xdr:rowOff>95249</xdr:rowOff>
    </xdr:to>
    <xdr:sp macro="" textlink="">
      <xdr:nvSpPr>
        <xdr:cNvPr id="25" name="Cloud">
          <a:extLst>
            <a:ext uri="{FF2B5EF4-FFF2-40B4-BE49-F238E27FC236}">
              <a16:creationId xmlns:a16="http://schemas.microsoft.com/office/drawing/2014/main" id="{00000000-0008-0000-0300-000019000000}"/>
            </a:ext>
          </a:extLst>
        </xdr:cNvPr>
        <xdr:cNvSpPr>
          <a:spLocks noChangeAspect="1" noEditPoints="1" noChangeArrowheads="1"/>
        </xdr:cNvSpPr>
      </xdr:nvSpPr>
      <xdr:spPr bwMode="auto">
        <a:xfrm>
          <a:off x="17910464" y="2027463"/>
          <a:ext cx="2881249" cy="1129393"/>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t>
          </a:r>
          <a:br>
            <a:rPr lang="en-GB" sz="1000">
              <a:solidFill>
                <a:schemeClr val="bg1"/>
              </a:solidFill>
            </a:rPr>
          </a:br>
          <a:r>
            <a:rPr lang="en-GB" sz="1000">
              <a:solidFill>
                <a:schemeClr val="bg1"/>
              </a:solidFill>
            </a:rPr>
            <a:t>Obs not</a:t>
          </a:r>
          <a:r>
            <a:rPr lang="en-GB" sz="1000" baseline="0">
              <a:solidFill>
                <a:schemeClr val="bg1"/>
              </a:solidFill>
            </a:rPr>
            <a:t> recorded on VitalPac by Operator who took them - have to be added by another Operator - duplication</a:t>
          </a:r>
          <a:endParaRPr lang="en-GB" sz="1000">
            <a:solidFill>
              <a:schemeClr val="bg1"/>
            </a:solidFill>
          </a:endParaRPr>
        </a:p>
      </xdr:txBody>
    </xdr:sp>
    <xdr:clientData/>
  </xdr:twoCellAnchor>
  <xdr:twoCellAnchor>
    <xdr:from>
      <xdr:col>1</xdr:col>
      <xdr:colOff>1779815</xdr:colOff>
      <xdr:row>4</xdr:row>
      <xdr:rowOff>127906</xdr:rowOff>
    </xdr:from>
    <xdr:to>
      <xdr:col>3</xdr:col>
      <xdr:colOff>898071</xdr:colOff>
      <xdr:row>10</xdr:row>
      <xdr:rowOff>84363</xdr:rowOff>
    </xdr:to>
    <xdr:sp macro="" textlink="">
      <xdr:nvSpPr>
        <xdr:cNvPr id="28" name="Cloud">
          <a:extLst>
            <a:ext uri="{FF2B5EF4-FFF2-40B4-BE49-F238E27FC236}">
              <a16:creationId xmlns:a16="http://schemas.microsoft.com/office/drawing/2014/main" id="{00000000-0008-0000-0300-00001C000000}"/>
            </a:ext>
          </a:extLst>
        </xdr:cNvPr>
        <xdr:cNvSpPr>
          <a:spLocks noChangeAspect="1" noEditPoints="1" noChangeArrowheads="1"/>
        </xdr:cNvSpPr>
      </xdr:nvSpPr>
      <xdr:spPr bwMode="auto">
        <a:xfrm>
          <a:off x="2460172" y="889906"/>
          <a:ext cx="2220685" cy="1017814"/>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Time: </a:t>
          </a:r>
          <a:br>
            <a:rPr lang="en-GB" sz="1000">
              <a:solidFill>
                <a:schemeClr val="bg1"/>
              </a:solidFill>
            </a:rPr>
          </a:br>
          <a:r>
            <a:rPr lang="en-GB" sz="1000">
              <a:solidFill>
                <a:schemeClr val="bg1"/>
              </a:solidFill>
            </a:rPr>
            <a:t>Several times</a:t>
          </a:r>
          <a:r>
            <a:rPr lang="en-GB" sz="1000" baseline="0">
              <a:solidFill>
                <a:schemeClr val="bg1"/>
              </a:solidFill>
            </a:rPr>
            <a:t> patient has to wait between steps in process</a:t>
          </a:r>
        </a:p>
        <a:p>
          <a:pPr algn="ctr"/>
          <a:endParaRPr lang="en-GB" sz="1000">
            <a:solidFill>
              <a:schemeClr val="bg1"/>
            </a:solidFill>
          </a:endParaRPr>
        </a:p>
      </xdr:txBody>
    </xdr:sp>
    <xdr:clientData/>
  </xdr:twoCellAnchor>
  <mc:AlternateContent xmlns:mc="http://schemas.openxmlformats.org/markup-compatibility/2006">
    <mc:Choice xmlns:a14="http://schemas.microsoft.com/office/drawing/2010/main" Requires="a14">
      <xdr:twoCellAnchor>
        <xdr:from>
          <xdr:col>12</xdr:col>
          <xdr:colOff>2032000</xdr:colOff>
          <xdr:row>25</xdr:row>
          <xdr:rowOff>3155950</xdr:rowOff>
        </xdr:from>
        <xdr:to>
          <xdr:col>12</xdr:col>
          <xdr:colOff>2476500</xdr:colOff>
          <xdr:row>26</xdr:row>
          <xdr:rowOff>222250</xdr:rowOff>
        </xdr:to>
        <xdr:sp macro="" textlink="">
          <xdr:nvSpPr>
            <xdr:cNvPr id="30729" name="Object 9" hidden="1">
              <a:extLst>
                <a:ext uri="{63B3BB69-23CF-44E3-9099-C40C66FF867C}">
                  <a14:compatExt spid="_x0000_s30729"/>
                </a:ext>
                <a:ext uri="{FF2B5EF4-FFF2-40B4-BE49-F238E27FC236}">
                  <a16:creationId xmlns:a16="http://schemas.microsoft.com/office/drawing/2014/main" id="{00000000-0008-0000-0300-000009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11</xdr:col>
      <xdr:colOff>31750</xdr:colOff>
      <xdr:row>25</xdr:row>
      <xdr:rowOff>1412875</xdr:rowOff>
    </xdr:from>
    <xdr:to>
      <xdr:col>11</xdr:col>
      <xdr:colOff>642937</xdr:colOff>
      <xdr:row>25</xdr:row>
      <xdr:rowOff>1927225</xdr:rowOff>
    </xdr:to>
    <xdr:sp macro="" textlink="">
      <xdr:nvSpPr>
        <xdr:cNvPr id="36" name="AutoShape 4">
          <a:extLst>
            <a:ext uri="{FF2B5EF4-FFF2-40B4-BE49-F238E27FC236}">
              <a16:creationId xmlns:a16="http://schemas.microsoft.com/office/drawing/2014/main" id="{00000000-0008-0000-0300-000024000000}"/>
            </a:ext>
          </a:extLst>
        </xdr:cNvPr>
        <xdr:cNvSpPr>
          <a:spLocks noChangeArrowheads="1"/>
        </xdr:cNvSpPr>
      </xdr:nvSpPr>
      <xdr:spPr bwMode="auto">
        <a:xfrm>
          <a:off x="12433300" y="6194425"/>
          <a:ext cx="611187" cy="514350"/>
        </a:xfrm>
        <a:prstGeom prst="flowChartExtract">
          <a:avLst/>
        </a:prstGeom>
        <a:solidFill>
          <a:srgbClr val="FFFFFF"/>
        </a:solidFill>
        <a:ln w="9525">
          <a:solidFill>
            <a:srgbClr val="000000"/>
          </a:solidFill>
          <a:miter lim="800000"/>
          <a:headEnd/>
          <a:tailEnd/>
        </a:ln>
      </xdr:spPr>
      <xdr:txBody>
        <a:bodyPr/>
        <a:lstStyle/>
        <a:p>
          <a:pPr algn="ctr"/>
          <a:r>
            <a:rPr lang="en-GB"/>
            <a:t>1</a:t>
          </a:r>
        </a:p>
      </xdr:txBody>
    </xdr:sp>
    <xdr:clientData/>
  </xdr:twoCellAnchor>
  <xdr:twoCellAnchor>
    <xdr:from>
      <xdr:col>13</xdr:col>
      <xdr:colOff>31750</xdr:colOff>
      <xdr:row>25</xdr:row>
      <xdr:rowOff>1397000</xdr:rowOff>
    </xdr:from>
    <xdr:to>
      <xdr:col>13</xdr:col>
      <xdr:colOff>642937</xdr:colOff>
      <xdr:row>25</xdr:row>
      <xdr:rowOff>1911350</xdr:rowOff>
    </xdr:to>
    <xdr:sp macro="" textlink="">
      <xdr:nvSpPr>
        <xdr:cNvPr id="37" name="AutoShape 4">
          <a:extLst>
            <a:ext uri="{FF2B5EF4-FFF2-40B4-BE49-F238E27FC236}">
              <a16:creationId xmlns:a16="http://schemas.microsoft.com/office/drawing/2014/main" id="{00000000-0008-0000-0300-000025000000}"/>
            </a:ext>
          </a:extLst>
        </xdr:cNvPr>
        <xdr:cNvSpPr>
          <a:spLocks noChangeArrowheads="1"/>
        </xdr:cNvSpPr>
      </xdr:nvSpPr>
      <xdr:spPr bwMode="auto">
        <a:xfrm>
          <a:off x="15624175" y="6178550"/>
          <a:ext cx="611187" cy="514350"/>
        </a:xfrm>
        <a:prstGeom prst="flowChartExtract">
          <a:avLst/>
        </a:prstGeom>
        <a:solidFill>
          <a:srgbClr val="FFFFFF"/>
        </a:solidFill>
        <a:ln w="9525">
          <a:solidFill>
            <a:srgbClr val="000000"/>
          </a:solidFill>
          <a:miter lim="800000"/>
          <a:headEnd/>
          <a:tailEnd/>
        </a:ln>
      </xdr:spPr>
      <xdr:txBody>
        <a:bodyPr/>
        <a:lstStyle/>
        <a:p>
          <a:pPr algn="ctr"/>
          <a:r>
            <a:rPr lang="en-GB"/>
            <a:t>1</a:t>
          </a:r>
        </a:p>
      </xdr:txBody>
    </xdr:sp>
    <xdr:clientData/>
  </xdr:twoCellAnchor>
  <mc:AlternateContent xmlns:mc="http://schemas.openxmlformats.org/markup-compatibility/2006">
    <mc:Choice xmlns:a14="http://schemas.microsoft.com/office/drawing/2010/main" Requires="a14">
      <xdr:twoCellAnchor>
        <xdr:from>
          <xdr:col>1</xdr:col>
          <xdr:colOff>2038350</xdr:colOff>
          <xdr:row>39</xdr:row>
          <xdr:rowOff>3143250</xdr:rowOff>
        </xdr:from>
        <xdr:to>
          <xdr:col>1</xdr:col>
          <xdr:colOff>2419350</xdr:colOff>
          <xdr:row>40</xdr:row>
          <xdr:rowOff>209550</xdr:rowOff>
        </xdr:to>
        <xdr:sp macro="" textlink="">
          <xdr:nvSpPr>
            <xdr:cNvPr id="30732" name="Object 12" hidden="1">
              <a:extLst>
                <a:ext uri="{63B3BB69-23CF-44E3-9099-C40C66FF867C}">
                  <a14:compatExt spid="_x0000_s30732"/>
                </a:ext>
                <a:ext uri="{FF2B5EF4-FFF2-40B4-BE49-F238E27FC236}">
                  <a16:creationId xmlns:a16="http://schemas.microsoft.com/office/drawing/2014/main" id="{00000000-0008-0000-0300-00000C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xdr:col>
      <xdr:colOff>2412782</xdr:colOff>
      <xdr:row>39</xdr:row>
      <xdr:rowOff>1393031</xdr:rowOff>
    </xdr:from>
    <xdr:to>
      <xdr:col>2</xdr:col>
      <xdr:colOff>638751</xdr:colOff>
      <xdr:row>39</xdr:row>
      <xdr:rowOff>1907381</xdr:rowOff>
    </xdr:to>
    <xdr:sp macro="" textlink="">
      <xdr:nvSpPr>
        <xdr:cNvPr id="38" name="AutoShape 4">
          <a:extLst>
            <a:ext uri="{FF2B5EF4-FFF2-40B4-BE49-F238E27FC236}">
              <a16:creationId xmlns:a16="http://schemas.microsoft.com/office/drawing/2014/main" id="{00000000-0008-0000-0300-000026000000}"/>
            </a:ext>
          </a:extLst>
        </xdr:cNvPr>
        <xdr:cNvSpPr>
          <a:spLocks noChangeArrowheads="1"/>
        </xdr:cNvSpPr>
      </xdr:nvSpPr>
      <xdr:spPr bwMode="auto">
        <a:xfrm>
          <a:off x="3096850" y="6190167"/>
          <a:ext cx="641856" cy="514350"/>
        </a:xfrm>
        <a:prstGeom prst="flowChartExtract">
          <a:avLst/>
        </a:prstGeom>
        <a:solidFill>
          <a:srgbClr val="FFFFFF"/>
        </a:solidFill>
        <a:ln w="9525">
          <a:solidFill>
            <a:srgbClr val="000000"/>
          </a:solidFill>
          <a:miter lim="800000"/>
          <a:headEnd/>
          <a:tailEnd/>
        </a:ln>
      </xdr:spPr>
      <xdr:txBody>
        <a:bodyPr/>
        <a:lstStyle/>
        <a:p>
          <a:pPr algn="ctr"/>
          <a:r>
            <a:rPr lang="en-GB"/>
            <a:t>0</a:t>
          </a:r>
        </a:p>
      </xdr:txBody>
    </xdr:sp>
    <xdr:clientData/>
  </xdr:twoCellAnchor>
  <mc:AlternateContent xmlns:mc="http://schemas.openxmlformats.org/markup-compatibility/2006">
    <mc:Choice xmlns:a14="http://schemas.microsoft.com/office/drawing/2010/main" Requires="a14">
      <xdr:twoCellAnchor>
        <xdr:from>
          <xdr:col>7</xdr:col>
          <xdr:colOff>2032000</xdr:colOff>
          <xdr:row>40</xdr:row>
          <xdr:rowOff>76200</xdr:rowOff>
        </xdr:from>
        <xdr:to>
          <xdr:col>7</xdr:col>
          <xdr:colOff>2413000</xdr:colOff>
          <xdr:row>40</xdr:row>
          <xdr:rowOff>304800</xdr:rowOff>
        </xdr:to>
        <xdr:sp macro="" textlink="">
          <xdr:nvSpPr>
            <xdr:cNvPr id="30733" name="Object 13" hidden="1">
              <a:extLst>
                <a:ext uri="{63B3BB69-23CF-44E3-9099-C40C66FF867C}">
                  <a14:compatExt spid="_x0000_s30733"/>
                </a:ext>
                <a:ext uri="{FF2B5EF4-FFF2-40B4-BE49-F238E27FC236}">
                  <a16:creationId xmlns:a16="http://schemas.microsoft.com/office/drawing/2014/main" id="{00000000-0008-0000-0300-00000D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40</xdr:row>
          <xdr:rowOff>69850</xdr:rowOff>
        </xdr:from>
        <xdr:to>
          <xdr:col>7</xdr:col>
          <xdr:colOff>0</xdr:colOff>
          <xdr:row>40</xdr:row>
          <xdr:rowOff>285750</xdr:rowOff>
        </xdr:to>
        <xdr:sp macro="" textlink="">
          <xdr:nvSpPr>
            <xdr:cNvPr id="30734" name="Object 14" hidden="1">
              <a:extLst>
                <a:ext uri="{63B3BB69-23CF-44E3-9099-C40C66FF867C}">
                  <a14:compatExt spid="_x0000_s30734"/>
                </a:ext>
                <a:ext uri="{FF2B5EF4-FFF2-40B4-BE49-F238E27FC236}">
                  <a16:creationId xmlns:a16="http://schemas.microsoft.com/office/drawing/2014/main" id="{00000000-0008-0000-0300-00000E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2032000</xdr:colOff>
          <xdr:row>40</xdr:row>
          <xdr:rowOff>69850</xdr:rowOff>
        </xdr:from>
        <xdr:to>
          <xdr:col>2</xdr:col>
          <xdr:colOff>2413000</xdr:colOff>
          <xdr:row>40</xdr:row>
          <xdr:rowOff>285750</xdr:rowOff>
        </xdr:to>
        <xdr:sp macro="" textlink="">
          <xdr:nvSpPr>
            <xdr:cNvPr id="30735" name="Object 15" hidden="1">
              <a:extLst>
                <a:ext uri="{63B3BB69-23CF-44E3-9099-C40C66FF867C}">
                  <a14:compatExt spid="_x0000_s30735"/>
                </a:ext>
                <a:ext uri="{FF2B5EF4-FFF2-40B4-BE49-F238E27FC236}">
                  <a16:creationId xmlns:a16="http://schemas.microsoft.com/office/drawing/2014/main" id="{00000000-0008-0000-0300-00000F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2032000</xdr:colOff>
          <xdr:row>40</xdr:row>
          <xdr:rowOff>12700</xdr:rowOff>
        </xdr:from>
        <xdr:to>
          <xdr:col>3</xdr:col>
          <xdr:colOff>2413000</xdr:colOff>
          <xdr:row>40</xdr:row>
          <xdr:rowOff>228600</xdr:rowOff>
        </xdr:to>
        <xdr:sp macro="" textlink="">
          <xdr:nvSpPr>
            <xdr:cNvPr id="30738" name="Object 18" hidden="1">
              <a:extLst>
                <a:ext uri="{63B3BB69-23CF-44E3-9099-C40C66FF867C}">
                  <a14:compatExt spid="_x0000_s30738"/>
                </a:ext>
                <a:ext uri="{FF2B5EF4-FFF2-40B4-BE49-F238E27FC236}">
                  <a16:creationId xmlns:a16="http://schemas.microsoft.com/office/drawing/2014/main" id="{00000000-0008-0000-0300-000012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xdr:col>
      <xdr:colOff>2406762</xdr:colOff>
      <xdr:row>39</xdr:row>
      <xdr:rowOff>1634556</xdr:rowOff>
    </xdr:from>
    <xdr:to>
      <xdr:col>3</xdr:col>
      <xdr:colOff>40821</xdr:colOff>
      <xdr:row>39</xdr:row>
      <xdr:rowOff>1646464</xdr:rowOff>
    </xdr:to>
    <xdr:sp macro="" textlink="">
      <xdr:nvSpPr>
        <xdr:cNvPr id="47" name="Line 2">
          <a:extLst>
            <a:ext uri="{FF2B5EF4-FFF2-40B4-BE49-F238E27FC236}">
              <a16:creationId xmlns:a16="http://schemas.microsoft.com/office/drawing/2014/main" id="{00000000-0008-0000-0300-00002F000000}"/>
            </a:ext>
          </a:extLst>
        </xdr:cNvPr>
        <xdr:cNvSpPr>
          <a:spLocks noChangeShapeType="1"/>
        </xdr:cNvSpPr>
      </xdr:nvSpPr>
      <xdr:spPr bwMode="auto">
        <a:xfrm>
          <a:off x="3090830" y="6431692"/>
          <a:ext cx="734014" cy="11908"/>
        </a:xfrm>
        <a:prstGeom prst="line">
          <a:avLst/>
        </a:prstGeom>
        <a:noFill/>
        <a:ln w="38100">
          <a:solidFill>
            <a:srgbClr val="000000"/>
          </a:solidFill>
          <a:round/>
          <a:headEnd/>
          <a:tailEnd type="triangle" w="med" len="med"/>
        </a:ln>
      </xdr:spPr>
    </xdr:sp>
    <xdr:clientData/>
  </xdr:twoCellAnchor>
  <xdr:twoCellAnchor>
    <xdr:from>
      <xdr:col>1</xdr:col>
      <xdr:colOff>2412782</xdr:colOff>
      <xdr:row>39</xdr:row>
      <xdr:rowOff>1393031</xdr:rowOff>
    </xdr:from>
    <xdr:to>
      <xdr:col>2</xdr:col>
      <xdr:colOff>638751</xdr:colOff>
      <xdr:row>39</xdr:row>
      <xdr:rowOff>1907381</xdr:rowOff>
    </xdr:to>
    <xdr:sp macro="" textlink="">
      <xdr:nvSpPr>
        <xdr:cNvPr id="48" name="AutoShape 4">
          <a:extLst>
            <a:ext uri="{FF2B5EF4-FFF2-40B4-BE49-F238E27FC236}">
              <a16:creationId xmlns:a16="http://schemas.microsoft.com/office/drawing/2014/main" id="{00000000-0008-0000-0300-000030000000}"/>
            </a:ext>
          </a:extLst>
        </xdr:cNvPr>
        <xdr:cNvSpPr>
          <a:spLocks noChangeArrowheads="1"/>
        </xdr:cNvSpPr>
      </xdr:nvSpPr>
      <xdr:spPr bwMode="auto">
        <a:xfrm>
          <a:off x="3096850" y="6190167"/>
          <a:ext cx="641856" cy="514350"/>
        </a:xfrm>
        <a:prstGeom prst="flowChartExtract">
          <a:avLst/>
        </a:prstGeom>
        <a:solidFill>
          <a:srgbClr val="FFFFFF"/>
        </a:solidFill>
        <a:ln w="9525">
          <a:solidFill>
            <a:srgbClr val="000000"/>
          </a:solidFill>
          <a:miter lim="800000"/>
          <a:headEnd/>
          <a:tailEnd/>
        </a:ln>
      </xdr:spPr>
      <xdr:txBody>
        <a:bodyPr/>
        <a:lstStyle/>
        <a:p>
          <a:pPr algn="ctr"/>
          <a:r>
            <a:rPr lang="en-GB"/>
            <a:t>1</a:t>
          </a:r>
        </a:p>
      </xdr:txBody>
    </xdr:sp>
    <xdr:clientData/>
  </xdr:twoCellAnchor>
  <mc:AlternateContent xmlns:mc="http://schemas.openxmlformats.org/markup-compatibility/2006">
    <mc:Choice xmlns:a14="http://schemas.microsoft.com/office/drawing/2010/main" Requires="a14">
      <xdr:twoCellAnchor>
        <xdr:from>
          <xdr:col>17</xdr:col>
          <xdr:colOff>133350</xdr:colOff>
          <xdr:row>43</xdr:row>
          <xdr:rowOff>76200</xdr:rowOff>
        </xdr:from>
        <xdr:to>
          <xdr:col>17</xdr:col>
          <xdr:colOff>133350</xdr:colOff>
          <xdr:row>43</xdr:row>
          <xdr:rowOff>76200</xdr:rowOff>
        </xdr:to>
        <xdr:sp macro="" textlink="">
          <xdr:nvSpPr>
            <xdr:cNvPr id="30740" name="Object 20" hidden="1">
              <a:extLst>
                <a:ext uri="{63B3BB69-23CF-44E3-9099-C40C66FF867C}">
                  <a14:compatExt spid="_x0000_s30740"/>
                </a:ext>
                <a:ext uri="{FF2B5EF4-FFF2-40B4-BE49-F238E27FC236}">
                  <a16:creationId xmlns:a16="http://schemas.microsoft.com/office/drawing/2014/main" id="{00000000-0008-0000-0300-000014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43</xdr:row>
          <xdr:rowOff>76200</xdr:rowOff>
        </xdr:from>
        <xdr:to>
          <xdr:col>17</xdr:col>
          <xdr:colOff>133350</xdr:colOff>
          <xdr:row>43</xdr:row>
          <xdr:rowOff>76200</xdr:rowOff>
        </xdr:to>
        <xdr:sp macro="" textlink="">
          <xdr:nvSpPr>
            <xdr:cNvPr id="30741" name="Object 21" hidden="1">
              <a:extLst>
                <a:ext uri="{63B3BB69-23CF-44E3-9099-C40C66FF867C}">
                  <a14:compatExt spid="_x0000_s30741"/>
                </a:ext>
                <a:ext uri="{FF2B5EF4-FFF2-40B4-BE49-F238E27FC236}">
                  <a16:creationId xmlns:a16="http://schemas.microsoft.com/office/drawing/2014/main" id="{00000000-0008-0000-0300-000015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43</xdr:row>
          <xdr:rowOff>76200</xdr:rowOff>
        </xdr:from>
        <xdr:to>
          <xdr:col>16</xdr:col>
          <xdr:colOff>31750</xdr:colOff>
          <xdr:row>43</xdr:row>
          <xdr:rowOff>76200</xdr:rowOff>
        </xdr:to>
        <xdr:sp macro="" textlink="">
          <xdr:nvSpPr>
            <xdr:cNvPr id="30742" name="Object 22" hidden="1">
              <a:extLst>
                <a:ext uri="{63B3BB69-23CF-44E3-9099-C40C66FF867C}">
                  <a14:compatExt spid="_x0000_s30742"/>
                </a:ext>
                <a:ext uri="{FF2B5EF4-FFF2-40B4-BE49-F238E27FC236}">
                  <a16:creationId xmlns:a16="http://schemas.microsoft.com/office/drawing/2014/main" id="{00000000-0008-0000-0300-000016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xdr:colOff>
          <xdr:row>43</xdr:row>
          <xdr:rowOff>76200</xdr:rowOff>
        </xdr:from>
        <xdr:to>
          <xdr:col>17</xdr:col>
          <xdr:colOff>31750</xdr:colOff>
          <xdr:row>43</xdr:row>
          <xdr:rowOff>76200</xdr:rowOff>
        </xdr:to>
        <xdr:sp macro="" textlink="">
          <xdr:nvSpPr>
            <xdr:cNvPr id="30743" name="Object 23" hidden="1">
              <a:extLst>
                <a:ext uri="{63B3BB69-23CF-44E3-9099-C40C66FF867C}">
                  <a14:compatExt spid="_x0000_s30743"/>
                </a:ext>
                <a:ext uri="{FF2B5EF4-FFF2-40B4-BE49-F238E27FC236}">
                  <a16:creationId xmlns:a16="http://schemas.microsoft.com/office/drawing/2014/main" id="{00000000-0008-0000-0300-000017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6</xdr:col>
      <xdr:colOff>68035</xdr:colOff>
      <xdr:row>25</xdr:row>
      <xdr:rowOff>1687285</xdr:rowOff>
    </xdr:from>
    <xdr:to>
      <xdr:col>8</xdr:col>
      <xdr:colOff>0</xdr:colOff>
      <xdr:row>25</xdr:row>
      <xdr:rowOff>1688308</xdr:rowOff>
    </xdr:to>
    <xdr:sp macro="" textlink="">
      <xdr:nvSpPr>
        <xdr:cNvPr id="52" name="Line 2">
          <a:extLst>
            <a:ext uri="{FF2B5EF4-FFF2-40B4-BE49-F238E27FC236}">
              <a16:creationId xmlns:a16="http://schemas.microsoft.com/office/drawing/2014/main" id="{00000000-0008-0000-0300-000034000000}"/>
            </a:ext>
          </a:extLst>
        </xdr:cNvPr>
        <xdr:cNvSpPr>
          <a:spLocks noChangeShapeType="1"/>
        </xdr:cNvSpPr>
      </xdr:nvSpPr>
      <xdr:spPr bwMode="auto">
        <a:xfrm>
          <a:off x="9375321" y="6395356"/>
          <a:ext cx="2490108" cy="1023"/>
        </a:xfrm>
        <a:prstGeom prst="line">
          <a:avLst/>
        </a:prstGeom>
        <a:noFill/>
        <a:ln w="38100">
          <a:solidFill>
            <a:srgbClr val="000000"/>
          </a:solidFill>
          <a:round/>
          <a:headEnd/>
          <a:tailEnd type="triangle" w="med" len="med"/>
        </a:ln>
      </xdr:spPr>
    </xdr:sp>
    <xdr:clientData/>
  </xdr:twoCellAnchor>
  <xdr:twoCellAnchor>
    <xdr:from>
      <xdr:col>6</xdr:col>
      <xdr:colOff>1815874</xdr:colOff>
      <xdr:row>25</xdr:row>
      <xdr:rowOff>1381096</xdr:rowOff>
    </xdr:from>
    <xdr:to>
      <xdr:col>7</xdr:col>
      <xdr:colOff>506186</xdr:colOff>
      <xdr:row>25</xdr:row>
      <xdr:rowOff>1895446</xdr:rowOff>
    </xdr:to>
    <xdr:sp macro="" textlink="">
      <xdr:nvSpPr>
        <xdr:cNvPr id="53" name="AutoShape 4">
          <a:extLst>
            <a:ext uri="{FF2B5EF4-FFF2-40B4-BE49-F238E27FC236}">
              <a16:creationId xmlns:a16="http://schemas.microsoft.com/office/drawing/2014/main" id="{00000000-0008-0000-0300-000035000000}"/>
            </a:ext>
          </a:extLst>
        </xdr:cNvPr>
        <xdr:cNvSpPr>
          <a:spLocks noChangeArrowheads="1"/>
        </xdr:cNvSpPr>
      </xdr:nvSpPr>
      <xdr:spPr bwMode="auto">
        <a:xfrm>
          <a:off x="11131324" y="6162646"/>
          <a:ext cx="604837" cy="514350"/>
        </a:xfrm>
        <a:prstGeom prst="flowChartExtract">
          <a:avLst/>
        </a:prstGeom>
        <a:solidFill>
          <a:srgbClr val="FFFFFF"/>
        </a:solidFill>
        <a:ln w="9525">
          <a:solidFill>
            <a:srgbClr val="000000"/>
          </a:solidFill>
          <a:miter lim="800000"/>
          <a:headEnd/>
          <a:tailEnd/>
        </a:ln>
      </xdr:spPr>
      <xdr:txBody>
        <a:bodyPr/>
        <a:lstStyle/>
        <a:p>
          <a:pPr algn="ctr"/>
          <a:r>
            <a:rPr lang="en-GB"/>
            <a:t>3</a:t>
          </a:r>
        </a:p>
      </xdr:txBody>
    </xdr:sp>
    <xdr:clientData/>
  </xdr:twoCellAnchor>
  <xdr:twoCellAnchor>
    <xdr:from>
      <xdr:col>8</xdr:col>
      <xdr:colOff>839559</xdr:colOff>
      <xdr:row>17</xdr:row>
      <xdr:rowOff>80283</xdr:rowOff>
    </xdr:from>
    <xdr:to>
      <xdr:col>8</xdr:col>
      <xdr:colOff>2342465</xdr:colOff>
      <xdr:row>23</xdr:row>
      <xdr:rowOff>8165</xdr:rowOff>
    </xdr:to>
    <xdr:sp macro="" textlink="">
      <xdr:nvSpPr>
        <xdr:cNvPr id="54" name="Cloud">
          <a:extLst>
            <a:ext uri="{FF2B5EF4-FFF2-40B4-BE49-F238E27FC236}">
              <a16:creationId xmlns:a16="http://schemas.microsoft.com/office/drawing/2014/main" id="{00000000-0008-0000-0300-000036000000}"/>
            </a:ext>
          </a:extLst>
        </xdr:cNvPr>
        <xdr:cNvSpPr>
          <a:spLocks noChangeAspect="1" noEditPoints="1" noChangeArrowheads="1"/>
        </xdr:cNvSpPr>
      </xdr:nvSpPr>
      <xdr:spPr bwMode="auto">
        <a:xfrm>
          <a:off x="12704988" y="3141890"/>
          <a:ext cx="1502906" cy="98923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3"/>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Motion:</a:t>
          </a:r>
          <a:r>
            <a:rPr lang="en-GB" sz="1000" baseline="0">
              <a:solidFill>
                <a:schemeClr val="bg1"/>
              </a:solidFill>
            </a:rPr>
            <a:t> Doctor walked CT to imaging </a:t>
          </a:r>
          <a:endParaRPr lang="en-GB" sz="1000">
            <a:solidFill>
              <a:schemeClr val="bg1"/>
            </a:solidFill>
          </a:endParaRPr>
        </a:p>
      </xdr:txBody>
    </xdr:sp>
    <xdr:clientData/>
  </xdr:twoCellAnchor>
  <mc:AlternateContent xmlns:mc="http://schemas.openxmlformats.org/markup-compatibility/2006">
    <mc:Choice xmlns:a14="http://schemas.microsoft.com/office/drawing/2010/main" Requires="a14">
      <xdr:twoCellAnchor>
        <xdr:from>
          <xdr:col>6</xdr:col>
          <xdr:colOff>2032000</xdr:colOff>
          <xdr:row>40</xdr:row>
          <xdr:rowOff>76200</xdr:rowOff>
        </xdr:from>
        <xdr:to>
          <xdr:col>6</xdr:col>
          <xdr:colOff>2413000</xdr:colOff>
          <xdr:row>40</xdr:row>
          <xdr:rowOff>304800</xdr:rowOff>
        </xdr:to>
        <xdr:sp macro="" textlink="">
          <xdr:nvSpPr>
            <xdr:cNvPr id="30748" name="Object 28" hidden="1">
              <a:extLst>
                <a:ext uri="{63B3BB69-23CF-44E3-9099-C40C66FF867C}">
                  <a14:compatExt spid="_x0000_s30748"/>
                </a:ext>
                <a:ext uri="{FF2B5EF4-FFF2-40B4-BE49-F238E27FC236}">
                  <a16:creationId xmlns:a16="http://schemas.microsoft.com/office/drawing/2014/main" id="{00000000-0008-0000-0300-00001C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2019300</xdr:colOff>
          <xdr:row>40</xdr:row>
          <xdr:rowOff>69850</xdr:rowOff>
        </xdr:from>
        <xdr:to>
          <xdr:col>4</xdr:col>
          <xdr:colOff>2400300</xdr:colOff>
          <xdr:row>40</xdr:row>
          <xdr:rowOff>285750</xdr:rowOff>
        </xdr:to>
        <xdr:sp macro="" textlink="">
          <xdr:nvSpPr>
            <xdr:cNvPr id="30749" name="Object 29" hidden="1">
              <a:extLst>
                <a:ext uri="{63B3BB69-23CF-44E3-9099-C40C66FF867C}">
                  <a14:compatExt spid="_x0000_s30749"/>
                </a:ext>
                <a:ext uri="{FF2B5EF4-FFF2-40B4-BE49-F238E27FC236}">
                  <a16:creationId xmlns:a16="http://schemas.microsoft.com/office/drawing/2014/main" id="{00000000-0008-0000-0300-00001D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2032000</xdr:colOff>
          <xdr:row>26</xdr:row>
          <xdr:rowOff>19050</xdr:rowOff>
        </xdr:from>
        <xdr:to>
          <xdr:col>5</xdr:col>
          <xdr:colOff>2413000</xdr:colOff>
          <xdr:row>26</xdr:row>
          <xdr:rowOff>241300</xdr:rowOff>
        </xdr:to>
        <xdr:sp macro="" textlink="">
          <xdr:nvSpPr>
            <xdr:cNvPr id="30751" name="Object 31" hidden="1">
              <a:extLst>
                <a:ext uri="{63B3BB69-23CF-44E3-9099-C40C66FF867C}">
                  <a14:compatExt spid="_x0000_s30751"/>
                </a:ext>
                <a:ext uri="{FF2B5EF4-FFF2-40B4-BE49-F238E27FC236}">
                  <a16:creationId xmlns:a16="http://schemas.microsoft.com/office/drawing/2014/main" id="{00000000-0008-0000-0300-00001F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10</xdr:col>
      <xdr:colOff>1548617</xdr:colOff>
      <xdr:row>17</xdr:row>
      <xdr:rowOff>94014</xdr:rowOff>
    </xdr:from>
    <xdr:to>
      <xdr:col>12</xdr:col>
      <xdr:colOff>267993</xdr:colOff>
      <xdr:row>22</xdr:row>
      <xdr:rowOff>128030</xdr:rowOff>
    </xdr:to>
    <xdr:sp macro="" textlink="">
      <xdr:nvSpPr>
        <xdr:cNvPr id="30753" name="Cloud">
          <a:extLst>
            <a:ext uri="{FF2B5EF4-FFF2-40B4-BE49-F238E27FC236}">
              <a16:creationId xmlns:a16="http://schemas.microsoft.com/office/drawing/2014/main" id="{00000000-0008-0000-0300-000021780000}"/>
            </a:ext>
          </a:extLst>
        </xdr:cNvPr>
        <xdr:cNvSpPr>
          <a:spLocks noChangeAspect="1" noEditPoints="1" noChangeArrowheads="1"/>
        </xdr:cNvSpPr>
      </xdr:nvSpPr>
      <xdr:spPr bwMode="auto">
        <a:xfrm>
          <a:off x="16570903" y="3155621"/>
          <a:ext cx="1917054" cy="91848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Time: </a:t>
          </a:r>
          <a:br>
            <a:rPr lang="en-GB" sz="1000">
              <a:solidFill>
                <a:schemeClr val="bg1"/>
              </a:solidFill>
            </a:rPr>
          </a:br>
          <a:r>
            <a:rPr lang="en-GB" sz="1000">
              <a:solidFill>
                <a:schemeClr val="bg1"/>
              </a:solidFill>
            </a:rPr>
            <a:t>Idle time waiting for one ECG Machine</a:t>
          </a:r>
          <a:r>
            <a:rPr lang="en-GB" sz="1000" baseline="0">
              <a:solidFill>
                <a:schemeClr val="bg1"/>
              </a:solidFill>
            </a:rPr>
            <a:t>   </a:t>
          </a:r>
          <a:endParaRPr lang="en-GB" sz="1000">
            <a:solidFill>
              <a:schemeClr val="bg1"/>
            </a:solidFill>
          </a:endParaRPr>
        </a:p>
      </xdr:txBody>
    </xdr:sp>
    <xdr:clientData/>
  </xdr:twoCellAnchor>
  <xdr:twoCellAnchor>
    <xdr:from>
      <xdr:col>5</xdr:col>
      <xdr:colOff>1162858</xdr:colOff>
      <xdr:row>10</xdr:row>
      <xdr:rowOff>97229</xdr:rowOff>
    </xdr:from>
    <xdr:to>
      <xdr:col>6</xdr:col>
      <xdr:colOff>686542</xdr:colOff>
      <xdr:row>17</xdr:row>
      <xdr:rowOff>136072</xdr:rowOff>
    </xdr:to>
    <xdr:sp macro="" textlink="">
      <xdr:nvSpPr>
        <xdr:cNvPr id="30754" name="Cloud">
          <a:extLst>
            <a:ext uri="{FF2B5EF4-FFF2-40B4-BE49-F238E27FC236}">
              <a16:creationId xmlns:a16="http://schemas.microsoft.com/office/drawing/2014/main" id="{00000000-0008-0000-0300-000022780000}"/>
            </a:ext>
          </a:extLst>
        </xdr:cNvPr>
        <xdr:cNvSpPr>
          <a:spLocks noChangeAspect="1" noEditPoints="1" noChangeArrowheads="1"/>
        </xdr:cNvSpPr>
      </xdr:nvSpPr>
      <xdr:spPr bwMode="auto">
        <a:xfrm>
          <a:off x="8048072" y="1920586"/>
          <a:ext cx="1945756" cy="1277093"/>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Motion:</a:t>
          </a:r>
          <a:r>
            <a:rPr lang="en-GB" sz="1000" baseline="0">
              <a:solidFill>
                <a:schemeClr val="bg1"/>
              </a:solidFill>
            </a:rPr>
            <a:t> </a:t>
          </a:r>
          <a:br>
            <a:rPr lang="en-GB" sz="1000" baseline="0">
              <a:solidFill>
                <a:schemeClr val="bg1"/>
              </a:solidFill>
            </a:rPr>
          </a:br>
          <a:r>
            <a:rPr lang="en-GB" sz="1000" baseline="0">
              <a:solidFill>
                <a:schemeClr val="bg1"/>
              </a:solidFill>
            </a:rPr>
            <a:t>Patient  and staff walking around - unsure where patient should go next </a:t>
          </a:r>
          <a:endParaRPr lang="en-GB" sz="1000">
            <a:solidFill>
              <a:schemeClr val="bg1"/>
            </a:solidFill>
          </a:endParaRPr>
        </a:p>
      </xdr:txBody>
    </xdr:sp>
    <xdr:clientData/>
  </xdr:twoCellAnchor>
  <xdr:twoCellAnchor>
    <xdr:from>
      <xdr:col>6</xdr:col>
      <xdr:colOff>1645991</xdr:colOff>
      <xdr:row>18</xdr:row>
      <xdr:rowOff>13606</xdr:rowOff>
    </xdr:from>
    <xdr:to>
      <xdr:col>8</xdr:col>
      <xdr:colOff>748393</xdr:colOff>
      <xdr:row>23</xdr:row>
      <xdr:rowOff>40821</xdr:rowOff>
    </xdr:to>
    <xdr:sp macro="" textlink="">
      <xdr:nvSpPr>
        <xdr:cNvPr id="30755" name="Cloud">
          <a:extLst>
            <a:ext uri="{FF2B5EF4-FFF2-40B4-BE49-F238E27FC236}">
              <a16:creationId xmlns:a16="http://schemas.microsoft.com/office/drawing/2014/main" id="{00000000-0008-0000-0300-000023780000}"/>
            </a:ext>
          </a:extLst>
        </xdr:cNvPr>
        <xdr:cNvSpPr>
          <a:spLocks noChangeAspect="1" noEditPoints="1" noChangeArrowheads="1"/>
        </xdr:cNvSpPr>
      </xdr:nvSpPr>
      <xdr:spPr bwMode="auto">
        <a:xfrm>
          <a:off x="10953277" y="3252106"/>
          <a:ext cx="1660545" cy="91167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3"/>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a:t>
          </a:r>
          <a:br>
            <a:rPr lang="en-GB" sz="1000" baseline="0">
              <a:solidFill>
                <a:schemeClr val="bg1"/>
              </a:solidFill>
            </a:rPr>
          </a:br>
          <a:r>
            <a:rPr lang="en-GB" sz="1000" baseline="0">
              <a:solidFill>
                <a:schemeClr val="bg1"/>
              </a:solidFill>
            </a:rPr>
            <a:t>Patient sent back to PELC</a:t>
          </a:r>
        </a:p>
      </xdr:txBody>
    </xdr:sp>
    <xdr:clientData/>
  </xdr:twoCellAnchor>
  <mc:AlternateContent xmlns:mc="http://schemas.openxmlformats.org/markup-compatibility/2006">
    <mc:Choice xmlns:a14="http://schemas.microsoft.com/office/drawing/2010/main" Requires="a14">
      <xdr:twoCellAnchor>
        <xdr:from>
          <xdr:col>4</xdr:col>
          <xdr:colOff>2032000</xdr:colOff>
          <xdr:row>40</xdr:row>
          <xdr:rowOff>69850</xdr:rowOff>
        </xdr:from>
        <xdr:to>
          <xdr:col>4</xdr:col>
          <xdr:colOff>2413000</xdr:colOff>
          <xdr:row>40</xdr:row>
          <xdr:rowOff>285750</xdr:rowOff>
        </xdr:to>
        <xdr:sp macro="" textlink="">
          <xdr:nvSpPr>
            <xdr:cNvPr id="30752" name="Object 32" hidden="1">
              <a:extLst>
                <a:ext uri="{63B3BB69-23CF-44E3-9099-C40C66FF867C}">
                  <a14:compatExt spid="_x0000_s30752"/>
                </a:ext>
                <a:ext uri="{FF2B5EF4-FFF2-40B4-BE49-F238E27FC236}">
                  <a16:creationId xmlns:a16="http://schemas.microsoft.com/office/drawing/2014/main" id="{00000000-0008-0000-0300-000020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2051050</xdr:colOff>
          <xdr:row>39</xdr:row>
          <xdr:rowOff>3155950</xdr:rowOff>
        </xdr:from>
        <xdr:to>
          <xdr:col>6</xdr:col>
          <xdr:colOff>12700</xdr:colOff>
          <xdr:row>40</xdr:row>
          <xdr:rowOff>222250</xdr:rowOff>
        </xdr:to>
        <xdr:sp macro="" textlink="">
          <xdr:nvSpPr>
            <xdr:cNvPr id="3" name="Object 33" hidden="1">
              <a:extLst>
                <a:ext uri="{63B3BB69-23CF-44E3-9099-C40C66FF867C}">
                  <a14:compatExt spid="_x0000_s30753"/>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1803400</xdr:colOff>
          <xdr:row>26</xdr:row>
          <xdr:rowOff>31750</xdr:rowOff>
        </xdr:from>
        <xdr:to>
          <xdr:col>15</xdr:col>
          <xdr:colOff>12700</xdr:colOff>
          <xdr:row>26</xdr:row>
          <xdr:rowOff>247650</xdr:rowOff>
        </xdr:to>
        <xdr:sp macro="" textlink="">
          <xdr:nvSpPr>
            <xdr:cNvPr id="30756" name="Object 36" hidden="1">
              <a:extLst>
                <a:ext uri="{63B3BB69-23CF-44E3-9099-C40C66FF867C}">
                  <a14:compatExt spid="_x0000_s30756"/>
                </a:ext>
                <a:ext uri="{FF2B5EF4-FFF2-40B4-BE49-F238E27FC236}">
                  <a16:creationId xmlns:a16="http://schemas.microsoft.com/office/drawing/2014/main" id="{00000000-0008-0000-0300-000024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2032000</xdr:colOff>
          <xdr:row>40</xdr:row>
          <xdr:rowOff>12700</xdr:rowOff>
        </xdr:from>
        <xdr:to>
          <xdr:col>6</xdr:col>
          <xdr:colOff>2413000</xdr:colOff>
          <xdr:row>40</xdr:row>
          <xdr:rowOff>228600</xdr:rowOff>
        </xdr:to>
        <xdr:sp macro="" textlink="">
          <xdr:nvSpPr>
            <xdr:cNvPr id="30758" name="Object 38" hidden="1">
              <a:extLst>
                <a:ext uri="{63B3BB69-23CF-44E3-9099-C40C66FF867C}">
                  <a14:compatExt spid="_x0000_s30758"/>
                </a:ext>
                <a:ext uri="{FF2B5EF4-FFF2-40B4-BE49-F238E27FC236}">
                  <a16:creationId xmlns:a16="http://schemas.microsoft.com/office/drawing/2014/main" id="{00000000-0008-0000-0300-000026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2019300</xdr:colOff>
          <xdr:row>40</xdr:row>
          <xdr:rowOff>69850</xdr:rowOff>
        </xdr:from>
        <xdr:to>
          <xdr:col>2</xdr:col>
          <xdr:colOff>2400300</xdr:colOff>
          <xdr:row>40</xdr:row>
          <xdr:rowOff>285750</xdr:rowOff>
        </xdr:to>
        <xdr:sp macro="" textlink="">
          <xdr:nvSpPr>
            <xdr:cNvPr id="30759" name="Object 39" hidden="1">
              <a:extLst>
                <a:ext uri="{63B3BB69-23CF-44E3-9099-C40C66FF867C}">
                  <a14:compatExt spid="_x0000_s30759"/>
                </a:ext>
                <a:ext uri="{FF2B5EF4-FFF2-40B4-BE49-F238E27FC236}">
                  <a16:creationId xmlns:a16="http://schemas.microsoft.com/office/drawing/2014/main" id="{00000000-0008-0000-0300-000027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2032000</xdr:colOff>
          <xdr:row>40</xdr:row>
          <xdr:rowOff>69850</xdr:rowOff>
        </xdr:from>
        <xdr:to>
          <xdr:col>2</xdr:col>
          <xdr:colOff>2413000</xdr:colOff>
          <xdr:row>40</xdr:row>
          <xdr:rowOff>285750</xdr:rowOff>
        </xdr:to>
        <xdr:sp macro="" textlink="">
          <xdr:nvSpPr>
            <xdr:cNvPr id="30760" name="Object 40" hidden="1">
              <a:extLst>
                <a:ext uri="{63B3BB69-23CF-44E3-9099-C40C66FF867C}">
                  <a14:compatExt spid="_x0000_s30760"/>
                </a:ext>
                <a:ext uri="{FF2B5EF4-FFF2-40B4-BE49-F238E27FC236}">
                  <a16:creationId xmlns:a16="http://schemas.microsoft.com/office/drawing/2014/main" id="{00000000-0008-0000-0300-000028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2051050</xdr:colOff>
          <xdr:row>39</xdr:row>
          <xdr:rowOff>3155950</xdr:rowOff>
        </xdr:from>
        <xdr:to>
          <xdr:col>5</xdr:col>
          <xdr:colOff>12700</xdr:colOff>
          <xdr:row>40</xdr:row>
          <xdr:rowOff>222250</xdr:rowOff>
        </xdr:to>
        <xdr:sp macro="" textlink="">
          <xdr:nvSpPr>
            <xdr:cNvPr id="30764" name="Object 44" hidden="1">
              <a:extLst>
                <a:ext uri="{63B3BB69-23CF-44E3-9099-C40C66FF867C}">
                  <a14:compatExt spid="_x0000_s30764"/>
                </a:ext>
                <a:ext uri="{FF2B5EF4-FFF2-40B4-BE49-F238E27FC236}">
                  <a16:creationId xmlns:a16="http://schemas.microsoft.com/office/drawing/2014/main" id="{00000000-0008-0000-0300-00002C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2032000</xdr:colOff>
          <xdr:row>40</xdr:row>
          <xdr:rowOff>12700</xdr:rowOff>
        </xdr:from>
        <xdr:to>
          <xdr:col>6</xdr:col>
          <xdr:colOff>2413000</xdr:colOff>
          <xdr:row>40</xdr:row>
          <xdr:rowOff>228600</xdr:rowOff>
        </xdr:to>
        <xdr:sp macro="" textlink="">
          <xdr:nvSpPr>
            <xdr:cNvPr id="30777" name="Object 57" hidden="1">
              <a:extLst>
                <a:ext uri="{63B3BB69-23CF-44E3-9099-C40C66FF867C}">
                  <a14:compatExt spid="_x0000_s30777"/>
                </a:ext>
                <a:ext uri="{FF2B5EF4-FFF2-40B4-BE49-F238E27FC236}">
                  <a16:creationId xmlns:a16="http://schemas.microsoft.com/office/drawing/2014/main" id="{00000000-0008-0000-0300-000039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2019300</xdr:colOff>
          <xdr:row>40</xdr:row>
          <xdr:rowOff>69850</xdr:rowOff>
        </xdr:from>
        <xdr:to>
          <xdr:col>2</xdr:col>
          <xdr:colOff>2400300</xdr:colOff>
          <xdr:row>40</xdr:row>
          <xdr:rowOff>285750</xdr:rowOff>
        </xdr:to>
        <xdr:sp macro="" textlink="">
          <xdr:nvSpPr>
            <xdr:cNvPr id="30780" name="Object 60" hidden="1">
              <a:extLst>
                <a:ext uri="{63B3BB69-23CF-44E3-9099-C40C66FF867C}">
                  <a14:compatExt spid="_x0000_s30780"/>
                </a:ext>
                <a:ext uri="{FF2B5EF4-FFF2-40B4-BE49-F238E27FC236}">
                  <a16:creationId xmlns:a16="http://schemas.microsoft.com/office/drawing/2014/main" id="{00000000-0008-0000-0300-00003C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2032000</xdr:colOff>
          <xdr:row>40</xdr:row>
          <xdr:rowOff>69850</xdr:rowOff>
        </xdr:from>
        <xdr:to>
          <xdr:col>2</xdr:col>
          <xdr:colOff>2413000</xdr:colOff>
          <xdr:row>40</xdr:row>
          <xdr:rowOff>285750</xdr:rowOff>
        </xdr:to>
        <xdr:sp macro="" textlink="">
          <xdr:nvSpPr>
            <xdr:cNvPr id="30781" name="Object 61" hidden="1">
              <a:extLst>
                <a:ext uri="{63B3BB69-23CF-44E3-9099-C40C66FF867C}">
                  <a14:compatExt spid="_x0000_s30781"/>
                </a:ext>
                <a:ext uri="{FF2B5EF4-FFF2-40B4-BE49-F238E27FC236}">
                  <a16:creationId xmlns:a16="http://schemas.microsoft.com/office/drawing/2014/main" id="{00000000-0008-0000-0300-00003D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2051050</xdr:colOff>
          <xdr:row>39</xdr:row>
          <xdr:rowOff>3155950</xdr:rowOff>
        </xdr:from>
        <xdr:to>
          <xdr:col>3</xdr:col>
          <xdr:colOff>12700</xdr:colOff>
          <xdr:row>40</xdr:row>
          <xdr:rowOff>222250</xdr:rowOff>
        </xdr:to>
        <xdr:sp macro="" textlink="">
          <xdr:nvSpPr>
            <xdr:cNvPr id="30783" name="Object 63" hidden="1">
              <a:extLst>
                <a:ext uri="{63B3BB69-23CF-44E3-9099-C40C66FF867C}">
                  <a14:compatExt spid="_x0000_s30783"/>
                </a:ext>
                <a:ext uri="{FF2B5EF4-FFF2-40B4-BE49-F238E27FC236}">
                  <a16:creationId xmlns:a16="http://schemas.microsoft.com/office/drawing/2014/main" id="{00000000-0008-0000-0300-00003F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2051050</xdr:colOff>
          <xdr:row>39</xdr:row>
          <xdr:rowOff>3155950</xdr:rowOff>
        </xdr:from>
        <xdr:to>
          <xdr:col>5</xdr:col>
          <xdr:colOff>12700</xdr:colOff>
          <xdr:row>40</xdr:row>
          <xdr:rowOff>222250</xdr:rowOff>
        </xdr:to>
        <xdr:sp macro="" textlink="">
          <xdr:nvSpPr>
            <xdr:cNvPr id="30788" name="Object 68" hidden="1">
              <a:extLst>
                <a:ext uri="{63B3BB69-23CF-44E3-9099-C40C66FF867C}">
                  <a14:compatExt spid="_x0000_s30788"/>
                </a:ext>
                <a:ext uri="{FF2B5EF4-FFF2-40B4-BE49-F238E27FC236}">
                  <a16:creationId xmlns:a16="http://schemas.microsoft.com/office/drawing/2014/main" id="{00000000-0008-0000-0300-000044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42</xdr:row>
          <xdr:rowOff>76200</xdr:rowOff>
        </xdr:from>
        <xdr:to>
          <xdr:col>17</xdr:col>
          <xdr:colOff>133350</xdr:colOff>
          <xdr:row>42</xdr:row>
          <xdr:rowOff>76200</xdr:rowOff>
        </xdr:to>
        <xdr:sp macro="" textlink="">
          <xdr:nvSpPr>
            <xdr:cNvPr id="30801" name="Object 81" hidden="1">
              <a:extLst>
                <a:ext uri="{63B3BB69-23CF-44E3-9099-C40C66FF867C}">
                  <a14:compatExt spid="_x0000_s30801"/>
                </a:ext>
                <a:ext uri="{FF2B5EF4-FFF2-40B4-BE49-F238E27FC236}">
                  <a16:creationId xmlns:a16="http://schemas.microsoft.com/office/drawing/2014/main" id="{00000000-0008-0000-0300-000051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42</xdr:row>
          <xdr:rowOff>76200</xdr:rowOff>
        </xdr:from>
        <xdr:to>
          <xdr:col>17</xdr:col>
          <xdr:colOff>133350</xdr:colOff>
          <xdr:row>42</xdr:row>
          <xdr:rowOff>76200</xdr:rowOff>
        </xdr:to>
        <xdr:sp macro="" textlink="">
          <xdr:nvSpPr>
            <xdr:cNvPr id="30802" name="Object 82" hidden="1">
              <a:extLst>
                <a:ext uri="{63B3BB69-23CF-44E3-9099-C40C66FF867C}">
                  <a14:compatExt spid="_x0000_s30802"/>
                </a:ext>
                <a:ext uri="{FF2B5EF4-FFF2-40B4-BE49-F238E27FC236}">
                  <a16:creationId xmlns:a16="http://schemas.microsoft.com/office/drawing/2014/main" id="{00000000-0008-0000-0300-000052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31750</xdr:colOff>
          <xdr:row>42</xdr:row>
          <xdr:rowOff>76200</xdr:rowOff>
        </xdr:from>
        <xdr:to>
          <xdr:col>16</xdr:col>
          <xdr:colOff>31750</xdr:colOff>
          <xdr:row>42</xdr:row>
          <xdr:rowOff>76200</xdr:rowOff>
        </xdr:to>
        <xdr:sp macro="" textlink="">
          <xdr:nvSpPr>
            <xdr:cNvPr id="30803" name="Object 83" hidden="1">
              <a:extLst>
                <a:ext uri="{63B3BB69-23CF-44E3-9099-C40C66FF867C}">
                  <a14:compatExt spid="_x0000_s30803"/>
                </a:ext>
                <a:ext uri="{FF2B5EF4-FFF2-40B4-BE49-F238E27FC236}">
                  <a16:creationId xmlns:a16="http://schemas.microsoft.com/office/drawing/2014/main" id="{00000000-0008-0000-0300-000053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xdr:colOff>
          <xdr:row>42</xdr:row>
          <xdr:rowOff>76200</xdr:rowOff>
        </xdr:from>
        <xdr:to>
          <xdr:col>17</xdr:col>
          <xdr:colOff>31750</xdr:colOff>
          <xdr:row>42</xdr:row>
          <xdr:rowOff>76200</xdr:rowOff>
        </xdr:to>
        <xdr:sp macro="" textlink="">
          <xdr:nvSpPr>
            <xdr:cNvPr id="30804" name="Object 84" hidden="1">
              <a:extLst>
                <a:ext uri="{63B3BB69-23CF-44E3-9099-C40C66FF867C}">
                  <a14:compatExt spid="_x0000_s30804"/>
                </a:ext>
                <a:ext uri="{FF2B5EF4-FFF2-40B4-BE49-F238E27FC236}">
                  <a16:creationId xmlns:a16="http://schemas.microsoft.com/office/drawing/2014/main" id="{00000000-0008-0000-0300-000054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twoCellAnchor>
    <xdr:from>
      <xdr:col>4</xdr:col>
      <xdr:colOff>63500</xdr:colOff>
      <xdr:row>25</xdr:row>
      <xdr:rowOff>1412875</xdr:rowOff>
    </xdr:from>
    <xdr:to>
      <xdr:col>4</xdr:col>
      <xdr:colOff>668337</xdr:colOff>
      <xdr:row>25</xdr:row>
      <xdr:rowOff>1927225</xdr:rowOff>
    </xdr:to>
    <xdr:sp macro="" textlink="">
      <xdr:nvSpPr>
        <xdr:cNvPr id="39" name="AutoShape 4">
          <a:extLst>
            <a:ext uri="{FF2B5EF4-FFF2-40B4-BE49-F238E27FC236}">
              <a16:creationId xmlns:a16="http://schemas.microsoft.com/office/drawing/2014/main" id="{00000000-0008-0000-0300-000027000000}"/>
            </a:ext>
          </a:extLst>
        </xdr:cNvPr>
        <xdr:cNvSpPr>
          <a:spLocks noChangeArrowheads="1"/>
        </xdr:cNvSpPr>
      </xdr:nvSpPr>
      <xdr:spPr bwMode="auto">
        <a:xfrm>
          <a:off x="6254750" y="6032500"/>
          <a:ext cx="604837" cy="514350"/>
        </a:xfrm>
        <a:prstGeom prst="flowChartExtract">
          <a:avLst/>
        </a:prstGeom>
        <a:solidFill>
          <a:srgbClr val="FFFFFF"/>
        </a:solidFill>
        <a:ln w="9525">
          <a:solidFill>
            <a:srgbClr val="000000"/>
          </a:solidFill>
          <a:miter lim="800000"/>
          <a:headEnd/>
          <a:tailEnd/>
        </a:ln>
      </xdr:spPr>
      <xdr:txBody>
        <a:bodyPr/>
        <a:lstStyle/>
        <a:p>
          <a:pPr algn="ctr"/>
          <a:r>
            <a:rPr lang="en-GB"/>
            <a:t>1</a:t>
          </a:r>
        </a:p>
      </xdr:txBody>
    </xdr:sp>
    <xdr:clientData/>
  </xdr:twoCellAnchor>
  <xdr:twoCellAnchor>
    <xdr:from>
      <xdr:col>4</xdr:col>
      <xdr:colOff>15875</xdr:colOff>
      <xdr:row>39</xdr:row>
      <xdr:rowOff>1714500</xdr:rowOff>
    </xdr:from>
    <xdr:to>
      <xdr:col>4</xdr:col>
      <xdr:colOff>650875</xdr:colOff>
      <xdr:row>39</xdr:row>
      <xdr:rowOff>1726408</xdr:rowOff>
    </xdr:to>
    <xdr:sp macro="" textlink="">
      <xdr:nvSpPr>
        <xdr:cNvPr id="46" name="Line 2">
          <a:extLst>
            <a:ext uri="{FF2B5EF4-FFF2-40B4-BE49-F238E27FC236}">
              <a16:creationId xmlns:a16="http://schemas.microsoft.com/office/drawing/2014/main" id="{00000000-0008-0000-0300-00002E000000}"/>
            </a:ext>
          </a:extLst>
        </xdr:cNvPr>
        <xdr:cNvSpPr>
          <a:spLocks noChangeShapeType="1"/>
        </xdr:cNvSpPr>
      </xdr:nvSpPr>
      <xdr:spPr bwMode="auto">
        <a:xfrm>
          <a:off x="6207125" y="12319000"/>
          <a:ext cx="635000" cy="11908"/>
        </a:xfrm>
        <a:prstGeom prst="line">
          <a:avLst/>
        </a:prstGeom>
        <a:noFill/>
        <a:ln w="38100">
          <a:solidFill>
            <a:srgbClr val="000000"/>
          </a:solidFill>
          <a:round/>
          <a:headEnd/>
          <a:tailEnd type="triangle" w="med" len="med"/>
        </a:ln>
      </xdr:spPr>
    </xdr:sp>
    <xdr:clientData/>
  </xdr:twoCellAnchor>
  <xdr:twoCellAnchor>
    <xdr:from>
      <xdr:col>4</xdr:col>
      <xdr:colOff>15875</xdr:colOff>
      <xdr:row>39</xdr:row>
      <xdr:rowOff>1349375</xdr:rowOff>
    </xdr:from>
    <xdr:to>
      <xdr:col>4</xdr:col>
      <xdr:colOff>620712</xdr:colOff>
      <xdr:row>39</xdr:row>
      <xdr:rowOff>1863725</xdr:rowOff>
    </xdr:to>
    <xdr:sp macro="" textlink="">
      <xdr:nvSpPr>
        <xdr:cNvPr id="50" name="AutoShape 4">
          <a:extLst>
            <a:ext uri="{FF2B5EF4-FFF2-40B4-BE49-F238E27FC236}">
              <a16:creationId xmlns:a16="http://schemas.microsoft.com/office/drawing/2014/main" id="{00000000-0008-0000-0300-000032000000}"/>
            </a:ext>
          </a:extLst>
        </xdr:cNvPr>
        <xdr:cNvSpPr>
          <a:spLocks noChangeArrowheads="1"/>
        </xdr:cNvSpPr>
      </xdr:nvSpPr>
      <xdr:spPr bwMode="auto">
        <a:xfrm>
          <a:off x="6207125" y="11953875"/>
          <a:ext cx="604837" cy="514350"/>
        </a:xfrm>
        <a:prstGeom prst="flowChartExtract">
          <a:avLst/>
        </a:prstGeom>
        <a:solidFill>
          <a:srgbClr val="FFFFFF"/>
        </a:solidFill>
        <a:ln w="9525">
          <a:solidFill>
            <a:srgbClr val="000000"/>
          </a:solidFill>
          <a:miter lim="800000"/>
          <a:headEnd/>
          <a:tailEnd/>
        </a:ln>
      </xdr:spPr>
      <xdr:txBody>
        <a:bodyPr/>
        <a:lstStyle/>
        <a:p>
          <a:pPr algn="ctr"/>
          <a:r>
            <a:rPr lang="en-GB"/>
            <a:t>1</a:t>
          </a:r>
        </a:p>
      </xdr:txBody>
    </xdr:sp>
    <xdr:clientData/>
  </xdr:twoCellAnchor>
  <xdr:twoCellAnchor>
    <xdr:from>
      <xdr:col>3</xdr:col>
      <xdr:colOff>1074964</xdr:colOff>
      <xdr:row>5</xdr:row>
      <xdr:rowOff>68036</xdr:rowOff>
    </xdr:from>
    <xdr:to>
      <xdr:col>5</xdr:col>
      <xdr:colOff>27584</xdr:colOff>
      <xdr:row>11</xdr:row>
      <xdr:rowOff>136071</xdr:rowOff>
    </xdr:to>
    <xdr:sp macro="" textlink="">
      <xdr:nvSpPr>
        <xdr:cNvPr id="7" name="Cloud">
          <a:extLst>
            <a:ext uri="{FF2B5EF4-FFF2-40B4-BE49-F238E27FC236}">
              <a16:creationId xmlns:a16="http://schemas.microsoft.com/office/drawing/2014/main" id="{00000000-0008-0000-0300-000007000000}"/>
            </a:ext>
          </a:extLst>
        </xdr:cNvPr>
        <xdr:cNvSpPr>
          <a:spLocks noChangeAspect="1" noEditPoints="1" noChangeArrowheads="1"/>
        </xdr:cNvSpPr>
      </xdr:nvSpPr>
      <xdr:spPr bwMode="auto">
        <a:xfrm>
          <a:off x="4857750" y="1006929"/>
          <a:ext cx="2055048" cy="1129392"/>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t>
          </a:r>
          <a:br>
            <a:rPr lang="en-GB" sz="1000">
              <a:solidFill>
                <a:schemeClr val="bg1"/>
              </a:solidFill>
            </a:rPr>
          </a:br>
          <a:r>
            <a:rPr lang="en-GB" sz="1000">
              <a:solidFill>
                <a:schemeClr val="bg1"/>
              </a:solidFill>
            </a:rPr>
            <a:t>Sepsis patient not escalated according</a:t>
          </a:r>
          <a:r>
            <a:rPr lang="en-GB" sz="1000" baseline="0">
              <a:solidFill>
                <a:schemeClr val="bg1"/>
              </a:solidFill>
            </a:rPr>
            <a:t> to pathway (36min)</a:t>
          </a:r>
          <a:endParaRPr lang="en-GB" sz="1000">
            <a:solidFill>
              <a:schemeClr val="bg1"/>
            </a:solidFill>
          </a:endParaRPr>
        </a:p>
      </xdr:txBody>
    </xdr:sp>
    <xdr:clientData/>
  </xdr:twoCellAnchor>
  <xdr:twoCellAnchor>
    <xdr:from>
      <xdr:col>5</xdr:col>
      <xdr:colOff>272143</xdr:colOff>
      <xdr:row>5</xdr:row>
      <xdr:rowOff>13607</xdr:rowOff>
    </xdr:from>
    <xdr:to>
      <xdr:col>5</xdr:col>
      <xdr:colOff>1773695</xdr:colOff>
      <xdr:row>9</xdr:row>
      <xdr:rowOff>138931</xdr:rowOff>
    </xdr:to>
    <xdr:sp macro="" textlink="">
      <xdr:nvSpPr>
        <xdr:cNvPr id="40" name="Cloud">
          <a:extLst>
            <a:ext uri="{FF2B5EF4-FFF2-40B4-BE49-F238E27FC236}">
              <a16:creationId xmlns:a16="http://schemas.microsoft.com/office/drawing/2014/main" id="{00000000-0008-0000-0300-000028000000}"/>
            </a:ext>
          </a:extLst>
        </xdr:cNvPr>
        <xdr:cNvSpPr>
          <a:spLocks noChangeAspect="1" noEditPoints="1" noChangeArrowheads="1"/>
        </xdr:cNvSpPr>
      </xdr:nvSpPr>
      <xdr:spPr bwMode="auto">
        <a:xfrm>
          <a:off x="7157357" y="952500"/>
          <a:ext cx="1501552" cy="83289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a:t>
          </a:r>
          <a:br>
            <a:rPr lang="en-GB" sz="1000" baseline="0">
              <a:solidFill>
                <a:schemeClr val="bg1"/>
              </a:solidFill>
            </a:rPr>
          </a:br>
          <a:r>
            <a:rPr lang="en-GB" sz="1000" baseline="0">
              <a:solidFill>
                <a:schemeClr val="bg1"/>
              </a:solidFill>
            </a:rPr>
            <a:t>Staff unclear who is doing what</a:t>
          </a:r>
          <a:endParaRPr lang="en-GB" sz="1000">
            <a:solidFill>
              <a:schemeClr val="bg1"/>
            </a:solidFill>
          </a:endParaRPr>
        </a:p>
      </xdr:txBody>
    </xdr:sp>
    <xdr:clientData/>
  </xdr:twoCellAnchor>
  <xdr:twoCellAnchor>
    <xdr:from>
      <xdr:col>10</xdr:col>
      <xdr:colOff>1251857</xdr:colOff>
      <xdr:row>11</xdr:row>
      <xdr:rowOff>136072</xdr:rowOff>
    </xdr:from>
    <xdr:to>
      <xdr:col>11</xdr:col>
      <xdr:colOff>319087</xdr:colOff>
      <xdr:row>17</xdr:row>
      <xdr:rowOff>93890</xdr:rowOff>
    </xdr:to>
    <xdr:sp macro="" textlink="">
      <xdr:nvSpPr>
        <xdr:cNvPr id="45" name="Cloud">
          <a:extLst>
            <a:ext uri="{FF2B5EF4-FFF2-40B4-BE49-F238E27FC236}">
              <a16:creationId xmlns:a16="http://schemas.microsoft.com/office/drawing/2014/main" id="{00000000-0008-0000-0300-00002D000000}"/>
            </a:ext>
          </a:extLst>
        </xdr:cNvPr>
        <xdr:cNvSpPr>
          <a:spLocks noChangeAspect="1" noEditPoints="1" noChangeArrowheads="1"/>
        </xdr:cNvSpPr>
      </xdr:nvSpPr>
      <xdr:spPr bwMode="auto">
        <a:xfrm>
          <a:off x="16274143" y="2136322"/>
          <a:ext cx="1557337" cy="101917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4"/>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a:t>
          </a:r>
          <a:br>
            <a:rPr lang="en-GB" sz="1000" baseline="0">
              <a:solidFill>
                <a:schemeClr val="bg1"/>
              </a:solidFill>
            </a:rPr>
          </a:br>
          <a:r>
            <a:rPr lang="en-GB" sz="1000" baseline="0">
              <a:solidFill>
                <a:schemeClr val="bg1"/>
              </a:solidFill>
            </a:rPr>
            <a:t>Blood forms unavailable to bank staff</a:t>
          </a:r>
          <a:endParaRPr lang="en-GB" sz="1000">
            <a:solidFill>
              <a:schemeClr val="bg1"/>
            </a:solidFill>
          </a:endParaRPr>
        </a:p>
      </xdr:txBody>
    </xdr:sp>
    <xdr:clientData/>
  </xdr:twoCellAnchor>
  <xdr:twoCellAnchor>
    <xdr:from>
      <xdr:col>6</xdr:col>
      <xdr:colOff>-1</xdr:colOff>
      <xdr:row>19</xdr:row>
      <xdr:rowOff>95250</xdr:rowOff>
    </xdr:from>
    <xdr:to>
      <xdr:col>6</xdr:col>
      <xdr:colOff>1632857</xdr:colOff>
      <xdr:row>24</xdr:row>
      <xdr:rowOff>190500</xdr:rowOff>
    </xdr:to>
    <xdr:sp macro="" textlink="">
      <xdr:nvSpPr>
        <xdr:cNvPr id="58" name="Cloud">
          <a:extLst>
            <a:ext uri="{FF2B5EF4-FFF2-40B4-BE49-F238E27FC236}">
              <a16:creationId xmlns:a16="http://schemas.microsoft.com/office/drawing/2014/main" id="{00000000-0008-0000-0300-00003A000000}"/>
            </a:ext>
          </a:extLst>
        </xdr:cNvPr>
        <xdr:cNvSpPr>
          <a:spLocks noChangeAspect="1" noEditPoints="1" noChangeArrowheads="1"/>
        </xdr:cNvSpPr>
      </xdr:nvSpPr>
      <xdr:spPr bwMode="auto">
        <a:xfrm>
          <a:off x="9307285" y="3510643"/>
          <a:ext cx="1632858" cy="993321"/>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t>
          </a:r>
          <a:br>
            <a:rPr lang="en-GB" sz="1000">
              <a:solidFill>
                <a:schemeClr val="bg1"/>
              </a:solidFill>
            </a:rPr>
          </a:br>
          <a:r>
            <a:rPr lang="en-GB" sz="1000">
              <a:solidFill>
                <a:schemeClr val="bg1"/>
              </a:solidFill>
            </a:rPr>
            <a:t>Patient placed in incorrect</a:t>
          </a:r>
          <a:r>
            <a:rPr lang="en-GB" sz="1000" baseline="0">
              <a:solidFill>
                <a:schemeClr val="bg1"/>
              </a:solidFill>
            </a:rPr>
            <a:t> bay/cubicle x 3</a:t>
          </a:r>
          <a:endParaRPr lang="en-GB" sz="1000">
            <a:solidFill>
              <a:schemeClr val="bg1"/>
            </a:solidFill>
          </a:endParaRPr>
        </a:p>
      </xdr:txBody>
    </xdr:sp>
    <xdr:clientData/>
  </xdr:twoCellAnchor>
  <xdr:twoCellAnchor>
    <xdr:from>
      <xdr:col>5</xdr:col>
      <xdr:colOff>1918608</xdr:colOff>
      <xdr:row>5</xdr:row>
      <xdr:rowOff>108858</xdr:rowOff>
    </xdr:from>
    <xdr:to>
      <xdr:col>6</xdr:col>
      <xdr:colOff>1074964</xdr:colOff>
      <xdr:row>10</xdr:row>
      <xdr:rowOff>88220</xdr:rowOff>
    </xdr:to>
    <xdr:sp macro="" textlink="">
      <xdr:nvSpPr>
        <xdr:cNvPr id="59" name="Cloud">
          <a:extLst>
            <a:ext uri="{FF2B5EF4-FFF2-40B4-BE49-F238E27FC236}">
              <a16:creationId xmlns:a16="http://schemas.microsoft.com/office/drawing/2014/main" id="{00000000-0008-0000-0300-00003B000000}"/>
            </a:ext>
          </a:extLst>
        </xdr:cNvPr>
        <xdr:cNvSpPr>
          <a:spLocks noChangeAspect="1" noEditPoints="1" noChangeArrowheads="1"/>
        </xdr:cNvSpPr>
      </xdr:nvSpPr>
      <xdr:spPr bwMode="auto">
        <a:xfrm>
          <a:off x="8803822" y="1047751"/>
          <a:ext cx="1578428" cy="863826"/>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t>
          </a:r>
          <a:br>
            <a:rPr lang="en-GB" sz="1000">
              <a:solidFill>
                <a:schemeClr val="bg1"/>
              </a:solidFill>
            </a:rPr>
          </a:br>
          <a:r>
            <a:rPr lang="en-GB" sz="1000">
              <a:solidFill>
                <a:schemeClr val="bg1"/>
              </a:solidFill>
            </a:rPr>
            <a:t>CAS Card misplaced</a:t>
          </a:r>
        </a:p>
      </xdr:txBody>
    </xdr:sp>
    <xdr:clientData/>
  </xdr:twoCellAnchor>
  <xdr:twoCellAnchor>
    <xdr:from>
      <xdr:col>2</xdr:col>
      <xdr:colOff>272142</xdr:colOff>
      <xdr:row>11</xdr:row>
      <xdr:rowOff>27215</xdr:rowOff>
    </xdr:from>
    <xdr:to>
      <xdr:col>3</xdr:col>
      <xdr:colOff>1279071</xdr:colOff>
      <xdr:row>16</xdr:row>
      <xdr:rowOff>170091</xdr:rowOff>
    </xdr:to>
    <xdr:sp macro="" textlink="">
      <xdr:nvSpPr>
        <xdr:cNvPr id="60" name="Cloud">
          <a:extLst>
            <a:ext uri="{FF2B5EF4-FFF2-40B4-BE49-F238E27FC236}">
              <a16:creationId xmlns:a16="http://schemas.microsoft.com/office/drawing/2014/main" id="{00000000-0008-0000-0300-00003C000000}"/>
            </a:ext>
          </a:extLst>
        </xdr:cNvPr>
        <xdr:cNvSpPr>
          <a:spLocks noChangeAspect="1" noEditPoints="1" noChangeArrowheads="1"/>
        </xdr:cNvSpPr>
      </xdr:nvSpPr>
      <xdr:spPr bwMode="auto">
        <a:xfrm>
          <a:off x="3374571" y="2027465"/>
          <a:ext cx="1687286" cy="102734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Ambulance crew</a:t>
          </a:r>
          <a:r>
            <a:rPr lang="en-GB" sz="1000" baseline="0">
              <a:solidFill>
                <a:schemeClr val="bg1"/>
              </a:solidFill>
            </a:rPr>
            <a:t> unsure if they could leave</a:t>
          </a:r>
          <a:endParaRPr lang="en-GB" sz="1000">
            <a:solidFill>
              <a:schemeClr val="bg1"/>
            </a:solidFill>
          </a:endParaRPr>
        </a:p>
      </xdr:txBody>
    </xdr:sp>
    <xdr:clientData/>
  </xdr:twoCellAnchor>
  <xdr:twoCellAnchor>
    <xdr:from>
      <xdr:col>4</xdr:col>
      <xdr:colOff>204109</xdr:colOff>
      <xdr:row>10</xdr:row>
      <xdr:rowOff>68037</xdr:rowOff>
    </xdr:from>
    <xdr:to>
      <xdr:col>5</xdr:col>
      <xdr:colOff>1115787</xdr:colOff>
      <xdr:row>15</xdr:row>
      <xdr:rowOff>81644</xdr:rowOff>
    </xdr:to>
    <xdr:sp macro="" textlink="">
      <xdr:nvSpPr>
        <xdr:cNvPr id="62" name="Cloud">
          <a:extLst>
            <a:ext uri="{FF2B5EF4-FFF2-40B4-BE49-F238E27FC236}">
              <a16:creationId xmlns:a16="http://schemas.microsoft.com/office/drawing/2014/main" id="{00000000-0008-0000-0300-00003E000000}"/>
            </a:ext>
          </a:extLst>
        </xdr:cNvPr>
        <xdr:cNvSpPr>
          <a:spLocks noChangeAspect="1" noEditPoints="1" noChangeArrowheads="1"/>
        </xdr:cNvSpPr>
      </xdr:nvSpPr>
      <xdr:spPr bwMode="auto">
        <a:xfrm>
          <a:off x="6408966" y="1891394"/>
          <a:ext cx="1592035" cy="898071"/>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t>
          </a:r>
          <a:br>
            <a:rPr lang="en-GB" sz="1000">
              <a:solidFill>
                <a:schemeClr val="bg1"/>
              </a:solidFill>
            </a:rPr>
          </a:br>
          <a:r>
            <a:rPr lang="en-GB" sz="1000">
              <a:solidFill>
                <a:schemeClr val="bg1"/>
              </a:solidFill>
            </a:rPr>
            <a:t>Patient booked in twice</a:t>
          </a:r>
          <a:r>
            <a:rPr lang="en-GB" sz="1000" baseline="0">
              <a:solidFill>
                <a:schemeClr val="bg1"/>
              </a:solidFill>
            </a:rPr>
            <a:t> x 2</a:t>
          </a:r>
          <a:endParaRPr lang="en-GB" sz="1000">
            <a:solidFill>
              <a:schemeClr val="bg1"/>
            </a:solidFill>
          </a:endParaRPr>
        </a:p>
      </xdr:txBody>
    </xdr:sp>
    <xdr:clientData/>
  </xdr:twoCellAnchor>
  <xdr:twoCellAnchor>
    <xdr:from>
      <xdr:col>6</xdr:col>
      <xdr:colOff>1333500</xdr:colOff>
      <xdr:row>5</xdr:row>
      <xdr:rowOff>95249</xdr:rowOff>
    </xdr:from>
    <xdr:to>
      <xdr:col>8</xdr:col>
      <xdr:colOff>647828</xdr:colOff>
      <xdr:row>11</xdr:row>
      <xdr:rowOff>61231</xdr:rowOff>
    </xdr:to>
    <xdr:sp macro="" textlink="">
      <xdr:nvSpPr>
        <xdr:cNvPr id="63" name="Cloud">
          <a:extLst>
            <a:ext uri="{FF2B5EF4-FFF2-40B4-BE49-F238E27FC236}">
              <a16:creationId xmlns:a16="http://schemas.microsoft.com/office/drawing/2014/main" id="{00000000-0008-0000-0300-00003F000000}"/>
            </a:ext>
          </a:extLst>
        </xdr:cNvPr>
        <xdr:cNvSpPr>
          <a:spLocks noChangeAspect="1" noEditPoints="1" noChangeArrowheads="1"/>
        </xdr:cNvSpPr>
      </xdr:nvSpPr>
      <xdr:spPr bwMode="auto">
        <a:xfrm>
          <a:off x="10640786" y="1034142"/>
          <a:ext cx="1872471" cy="102733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Time:</a:t>
          </a:r>
          <a:r>
            <a:rPr lang="en-GB" sz="1000" baseline="0">
              <a:solidFill>
                <a:schemeClr val="bg1"/>
              </a:solidFill>
            </a:rPr>
            <a:t> </a:t>
          </a:r>
          <a:br>
            <a:rPr lang="en-GB" sz="1000" baseline="0">
              <a:solidFill>
                <a:schemeClr val="bg1"/>
              </a:solidFill>
            </a:rPr>
          </a:br>
          <a:r>
            <a:rPr lang="en-GB" sz="1000" baseline="0">
              <a:solidFill>
                <a:schemeClr val="bg1"/>
              </a:solidFill>
            </a:rPr>
            <a:t>Multiple huddles to explain/re-explain process</a:t>
          </a:r>
          <a:endParaRPr lang="en-GB" sz="1000">
            <a:solidFill>
              <a:schemeClr val="bg1"/>
            </a:solidFill>
          </a:endParaRPr>
        </a:p>
      </xdr:txBody>
    </xdr:sp>
    <xdr:clientData/>
  </xdr:twoCellAnchor>
  <xdr:twoCellAnchor>
    <xdr:from>
      <xdr:col>3</xdr:col>
      <xdr:colOff>2258787</xdr:colOff>
      <xdr:row>15</xdr:row>
      <xdr:rowOff>149681</xdr:rowOff>
    </xdr:from>
    <xdr:to>
      <xdr:col>5</xdr:col>
      <xdr:colOff>800778</xdr:colOff>
      <xdr:row>22</xdr:row>
      <xdr:rowOff>134851</xdr:rowOff>
    </xdr:to>
    <xdr:sp macro="" textlink="">
      <xdr:nvSpPr>
        <xdr:cNvPr id="30731" name="Cloud">
          <a:extLst>
            <a:ext uri="{FF2B5EF4-FFF2-40B4-BE49-F238E27FC236}">
              <a16:creationId xmlns:a16="http://schemas.microsoft.com/office/drawing/2014/main" id="{00000000-0008-0000-0300-00000B780000}"/>
            </a:ext>
          </a:extLst>
        </xdr:cNvPr>
        <xdr:cNvSpPr>
          <a:spLocks noChangeAspect="1" noEditPoints="1" noChangeArrowheads="1"/>
        </xdr:cNvSpPr>
      </xdr:nvSpPr>
      <xdr:spPr bwMode="auto">
        <a:xfrm>
          <a:off x="6041573" y="2857502"/>
          <a:ext cx="1644419" cy="1223420"/>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a:t>
          </a:r>
          <a:br>
            <a:rPr lang="en-GB" sz="1000" baseline="0">
              <a:solidFill>
                <a:schemeClr val="bg1"/>
              </a:solidFill>
            </a:rPr>
          </a:br>
          <a:r>
            <a:rPr lang="en-GB" sz="1000" baseline="0">
              <a:solidFill>
                <a:schemeClr val="bg1"/>
              </a:solidFill>
            </a:rPr>
            <a:t>Patient placed in corridor between peds and Majors B</a:t>
          </a:r>
          <a:endParaRPr lang="en-GB" sz="1000">
            <a:solidFill>
              <a:schemeClr val="bg1"/>
            </a:solidFill>
          </a:endParaRPr>
        </a:p>
      </xdr:txBody>
    </xdr:sp>
    <xdr:clientData/>
  </xdr:twoCellAnchor>
  <xdr:twoCellAnchor>
    <xdr:from>
      <xdr:col>8</xdr:col>
      <xdr:colOff>54429</xdr:colOff>
      <xdr:row>12</xdr:row>
      <xdr:rowOff>136072</xdr:rowOff>
    </xdr:from>
    <xdr:to>
      <xdr:col>8</xdr:col>
      <xdr:colOff>1612447</xdr:colOff>
      <xdr:row>17</xdr:row>
      <xdr:rowOff>170089</xdr:rowOff>
    </xdr:to>
    <xdr:sp macro="" textlink="">
      <xdr:nvSpPr>
        <xdr:cNvPr id="30737" name="Cloud">
          <a:extLst>
            <a:ext uri="{FF2B5EF4-FFF2-40B4-BE49-F238E27FC236}">
              <a16:creationId xmlns:a16="http://schemas.microsoft.com/office/drawing/2014/main" id="{00000000-0008-0000-0300-000011780000}"/>
            </a:ext>
          </a:extLst>
        </xdr:cNvPr>
        <xdr:cNvSpPr>
          <a:spLocks noChangeAspect="1" noEditPoints="1" noChangeArrowheads="1"/>
        </xdr:cNvSpPr>
      </xdr:nvSpPr>
      <xdr:spPr bwMode="auto">
        <a:xfrm>
          <a:off x="11919858" y="2313215"/>
          <a:ext cx="1558018" cy="918481"/>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3"/>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t>
          </a:r>
          <a:br>
            <a:rPr lang="en-GB" sz="1000">
              <a:solidFill>
                <a:schemeClr val="bg1"/>
              </a:solidFill>
            </a:rPr>
          </a:br>
          <a:r>
            <a:rPr lang="en-GB" sz="1000">
              <a:solidFill>
                <a:schemeClr val="bg1"/>
              </a:solidFill>
            </a:rPr>
            <a:t>CAS Card taken by staff</a:t>
          </a:r>
          <a:r>
            <a:rPr lang="en-GB" sz="1000" baseline="0">
              <a:solidFill>
                <a:schemeClr val="bg1"/>
              </a:solidFill>
            </a:rPr>
            <a:t> from Majors B</a:t>
          </a:r>
          <a:endParaRPr lang="en-GB" sz="1000">
            <a:solidFill>
              <a:schemeClr val="bg1"/>
            </a:solidFill>
          </a:endParaRPr>
        </a:p>
      </xdr:txBody>
    </xdr:sp>
    <xdr:clientData/>
  </xdr:twoCellAnchor>
  <xdr:twoCellAnchor>
    <xdr:from>
      <xdr:col>8</xdr:col>
      <xdr:colOff>802821</xdr:colOff>
      <xdr:row>5</xdr:row>
      <xdr:rowOff>81643</xdr:rowOff>
    </xdr:from>
    <xdr:to>
      <xdr:col>9</xdr:col>
      <xdr:colOff>149678</xdr:colOff>
      <xdr:row>11</xdr:row>
      <xdr:rowOff>149679</xdr:rowOff>
    </xdr:to>
    <xdr:sp macro="" textlink="">
      <xdr:nvSpPr>
        <xdr:cNvPr id="30739" name="Cloud">
          <a:extLst>
            <a:ext uri="{FF2B5EF4-FFF2-40B4-BE49-F238E27FC236}">
              <a16:creationId xmlns:a16="http://schemas.microsoft.com/office/drawing/2014/main" id="{00000000-0008-0000-0300-000013780000}"/>
            </a:ext>
          </a:extLst>
        </xdr:cNvPr>
        <xdr:cNvSpPr>
          <a:spLocks noChangeAspect="1" noEditPoints="1" noChangeArrowheads="1"/>
        </xdr:cNvSpPr>
      </xdr:nvSpPr>
      <xdr:spPr bwMode="auto">
        <a:xfrm>
          <a:off x="12668250" y="1020536"/>
          <a:ext cx="1796142" cy="1129393"/>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t>
          </a:r>
          <a:br>
            <a:rPr lang="en-GB" sz="1000">
              <a:solidFill>
                <a:schemeClr val="bg1"/>
              </a:solidFill>
            </a:rPr>
          </a:br>
          <a:r>
            <a:rPr lang="en-GB" sz="1000">
              <a:solidFill>
                <a:schemeClr val="bg1"/>
              </a:solidFill>
            </a:rPr>
            <a:t>Triage and Rafting</a:t>
          </a:r>
          <a:r>
            <a:rPr lang="en-GB" sz="1000" baseline="0">
              <a:solidFill>
                <a:schemeClr val="bg1"/>
              </a:solidFill>
            </a:rPr>
            <a:t> refered as the current process</a:t>
          </a:r>
          <a:endParaRPr lang="en-GB" sz="1000">
            <a:solidFill>
              <a:schemeClr val="bg1"/>
            </a:solidFill>
          </a:endParaRPr>
        </a:p>
      </xdr:txBody>
    </xdr:sp>
    <xdr:clientData/>
  </xdr:twoCellAnchor>
  <xdr:twoCellAnchor>
    <xdr:from>
      <xdr:col>1</xdr:col>
      <xdr:colOff>1088571</xdr:colOff>
      <xdr:row>16</xdr:row>
      <xdr:rowOff>40821</xdr:rowOff>
    </xdr:from>
    <xdr:to>
      <xdr:col>3</xdr:col>
      <xdr:colOff>163285</xdr:colOff>
      <xdr:row>23</xdr:row>
      <xdr:rowOff>50346</xdr:rowOff>
    </xdr:to>
    <xdr:sp macro="" textlink="">
      <xdr:nvSpPr>
        <xdr:cNvPr id="30744" name="Cloud">
          <a:extLst>
            <a:ext uri="{FF2B5EF4-FFF2-40B4-BE49-F238E27FC236}">
              <a16:creationId xmlns:a16="http://schemas.microsoft.com/office/drawing/2014/main" id="{00000000-0008-0000-0300-000018780000}"/>
            </a:ext>
          </a:extLst>
        </xdr:cNvPr>
        <xdr:cNvSpPr>
          <a:spLocks noChangeAspect="1" noEditPoints="1" noChangeArrowheads="1"/>
        </xdr:cNvSpPr>
      </xdr:nvSpPr>
      <xdr:spPr bwMode="auto">
        <a:xfrm>
          <a:off x="1768928" y="2925535"/>
          <a:ext cx="2177143" cy="1247775"/>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1"/>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t>
          </a:r>
          <a:br>
            <a:rPr lang="en-GB" sz="1000">
              <a:solidFill>
                <a:schemeClr val="bg1"/>
              </a:solidFill>
            </a:rPr>
          </a:br>
          <a:r>
            <a:rPr lang="en-GB" sz="1000">
              <a:solidFill>
                <a:schemeClr val="bg1"/>
              </a:solidFill>
            </a:rPr>
            <a:t>PELC patient booked in by</a:t>
          </a:r>
          <a:r>
            <a:rPr lang="en-GB" sz="1000" baseline="0">
              <a:solidFill>
                <a:schemeClr val="bg1"/>
              </a:solidFill>
            </a:rPr>
            <a:t> 'front' reception - on RAFTING screen but unclear where patient is</a:t>
          </a:r>
        </a:p>
        <a:p>
          <a:pPr algn="ctr"/>
          <a:endParaRPr lang="en-GB" sz="900">
            <a:solidFill>
              <a:schemeClr val="bg1"/>
            </a:solidFill>
          </a:endParaRPr>
        </a:p>
      </xdr:txBody>
    </xdr:sp>
    <xdr:clientData/>
  </xdr:twoCellAnchor>
  <xdr:twoCellAnchor>
    <xdr:from>
      <xdr:col>9</xdr:col>
      <xdr:colOff>449037</xdr:colOff>
      <xdr:row>5</xdr:row>
      <xdr:rowOff>1</xdr:rowOff>
    </xdr:from>
    <xdr:to>
      <xdr:col>10</xdr:col>
      <xdr:colOff>2449286</xdr:colOff>
      <xdr:row>12</xdr:row>
      <xdr:rowOff>25857</xdr:rowOff>
    </xdr:to>
    <xdr:sp macro="" textlink="">
      <xdr:nvSpPr>
        <xdr:cNvPr id="30747" name="Cloud">
          <a:extLst>
            <a:ext uri="{FF2B5EF4-FFF2-40B4-BE49-F238E27FC236}">
              <a16:creationId xmlns:a16="http://schemas.microsoft.com/office/drawing/2014/main" id="{00000000-0008-0000-0300-00001B780000}"/>
            </a:ext>
          </a:extLst>
        </xdr:cNvPr>
        <xdr:cNvSpPr>
          <a:spLocks noChangeAspect="1" noEditPoints="1" noChangeArrowheads="1"/>
        </xdr:cNvSpPr>
      </xdr:nvSpPr>
      <xdr:spPr bwMode="auto">
        <a:xfrm>
          <a:off x="14763751" y="938894"/>
          <a:ext cx="2707821" cy="1264106"/>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a:t>
          </a:r>
          <a:r>
            <a:rPr lang="en-GB" sz="1000" baseline="0">
              <a:solidFill>
                <a:schemeClr val="bg1"/>
              </a:solidFill>
            </a:rPr>
            <a:t> </a:t>
          </a:r>
          <a:br>
            <a:rPr lang="en-GB" sz="1000" baseline="0">
              <a:solidFill>
                <a:schemeClr val="bg1"/>
              </a:solidFill>
            </a:rPr>
          </a:br>
          <a:r>
            <a:rPr lang="en-GB" sz="1000" baseline="0">
              <a:solidFill>
                <a:schemeClr val="bg1"/>
              </a:solidFill>
            </a:rPr>
            <a:t>Repeated verbal instrcutions given to &amp; by different staff and variations in instructions - no standards of process</a:t>
          </a:r>
        </a:p>
        <a:p>
          <a:pPr algn="ctr"/>
          <a:endParaRPr lang="en-GB" sz="1000" baseline="0">
            <a:solidFill>
              <a:schemeClr val="bg1"/>
            </a:solidFill>
          </a:endParaRPr>
        </a:p>
        <a:p>
          <a:pPr algn="ctr"/>
          <a:endParaRPr lang="en-GB" sz="1000">
            <a:solidFill>
              <a:schemeClr val="bg1"/>
            </a:solidFill>
          </a:endParaRPr>
        </a:p>
      </xdr:txBody>
    </xdr:sp>
    <xdr:clientData/>
  </xdr:twoCellAnchor>
  <xdr:twoCellAnchor>
    <xdr:from>
      <xdr:col>11</xdr:col>
      <xdr:colOff>204107</xdr:colOff>
      <xdr:row>5</xdr:row>
      <xdr:rowOff>13607</xdr:rowOff>
    </xdr:from>
    <xdr:to>
      <xdr:col>12</xdr:col>
      <xdr:colOff>1646465</xdr:colOff>
      <xdr:row>10</xdr:row>
      <xdr:rowOff>176892</xdr:rowOff>
    </xdr:to>
    <xdr:sp macro="" textlink="">
      <xdr:nvSpPr>
        <xdr:cNvPr id="30750" name="Cloud">
          <a:extLst>
            <a:ext uri="{FF2B5EF4-FFF2-40B4-BE49-F238E27FC236}">
              <a16:creationId xmlns:a16="http://schemas.microsoft.com/office/drawing/2014/main" id="{00000000-0008-0000-0300-00001E780000}"/>
            </a:ext>
          </a:extLst>
        </xdr:cNvPr>
        <xdr:cNvSpPr>
          <a:spLocks noChangeAspect="1" noEditPoints="1" noChangeArrowheads="1"/>
        </xdr:cNvSpPr>
      </xdr:nvSpPr>
      <xdr:spPr bwMode="auto">
        <a:xfrm>
          <a:off x="17716500" y="952500"/>
          <a:ext cx="2149929" cy="104774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Motion: </a:t>
          </a:r>
          <a:br>
            <a:rPr lang="en-GB" sz="1000">
              <a:solidFill>
                <a:schemeClr val="bg1"/>
              </a:solidFill>
            </a:rPr>
          </a:br>
          <a:r>
            <a:rPr lang="en-GB" sz="1000">
              <a:solidFill>
                <a:schemeClr val="bg1"/>
              </a:solidFill>
            </a:rPr>
            <a:t>Staff movement</a:t>
          </a:r>
          <a:r>
            <a:rPr lang="en-GB" sz="1000" baseline="0">
              <a:solidFill>
                <a:schemeClr val="bg1"/>
              </a:solidFill>
            </a:rPr>
            <a:t> back and forth to find out what is going on</a:t>
          </a:r>
        </a:p>
        <a:p>
          <a:pPr algn="ctr"/>
          <a:endParaRPr lang="en-GB" sz="1000">
            <a:solidFill>
              <a:schemeClr val="bg1"/>
            </a:solidFill>
          </a:endParaRPr>
        </a:p>
      </xdr:txBody>
    </xdr:sp>
    <xdr:clientData/>
  </xdr:twoCellAnchor>
  <xdr:twoCellAnchor>
    <xdr:from>
      <xdr:col>3</xdr:col>
      <xdr:colOff>136072</xdr:colOff>
      <xdr:row>17</xdr:row>
      <xdr:rowOff>13607</xdr:rowOff>
    </xdr:from>
    <xdr:to>
      <xdr:col>3</xdr:col>
      <xdr:colOff>2186357</xdr:colOff>
      <xdr:row>22</xdr:row>
      <xdr:rowOff>176892</xdr:rowOff>
    </xdr:to>
    <xdr:sp macro="" textlink="">
      <xdr:nvSpPr>
        <xdr:cNvPr id="30757" name="Cloud">
          <a:extLst>
            <a:ext uri="{FF2B5EF4-FFF2-40B4-BE49-F238E27FC236}">
              <a16:creationId xmlns:a16="http://schemas.microsoft.com/office/drawing/2014/main" id="{00000000-0008-0000-0300-000025780000}"/>
            </a:ext>
          </a:extLst>
        </xdr:cNvPr>
        <xdr:cNvSpPr>
          <a:spLocks noChangeAspect="1" noEditPoints="1" noChangeArrowheads="1"/>
        </xdr:cNvSpPr>
      </xdr:nvSpPr>
      <xdr:spPr bwMode="auto">
        <a:xfrm>
          <a:off x="3918858" y="3075214"/>
          <a:ext cx="2050285" cy="104774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2"/>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Time: </a:t>
          </a:r>
          <a:br>
            <a:rPr lang="en-GB" sz="1000">
              <a:solidFill>
                <a:schemeClr val="bg1"/>
              </a:solidFill>
            </a:rPr>
          </a:br>
          <a:r>
            <a:rPr lang="en-GB" sz="1000">
              <a:solidFill>
                <a:schemeClr val="bg1"/>
              </a:solidFill>
            </a:rPr>
            <a:t>Bottle-neck</a:t>
          </a:r>
          <a:r>
            <a:rPr lang="en-GB" sz="1000" baseline="0">
              <a:solidFill>
                <a:schemeClr val="bg1"/>
              </a:solidFill>
            </a:rPr>
            <a:t> at booking in and handover from streamer</a:t>
          </a:r>
          <a:endParaRPr lang="en-GB" sz="1000">
            <a:solidFill>
              <a:schemeClr val="bg1"/>
            </a:solidFill>
          </a:endParaRPr>
        </a:p>
      </xdr:txBody>
    </xdr:sp>
    <xdr:clientData/>
  </xdr:twoCellAnchor>
  <xdr:twoCellAnchor>
    <xdr:from>
      <xdr:col>12</xdr:col>
      <xdr:colOff>1836964</xdr:colOff>
      <xdr:row>4</xdr:row>
      <xdr:rowOff>81641</xdr:rowOff>
    </xdr:from>
    <xdr:to>
      <xdr:col>14</xdr:col>
      <xdr:colOff>716784</xdr:colOff>
      <xdr:row>11</xdr:row>
      <xdr:rowOff>136070</xdr:rowOff>
    </xdr:to>
    <xdr:sp macro="" textlink="">
      <xdr:nvSpPr>
        <xdr:cNvPr id="30761" name="Cloud">
          <a:extLst>
            <a:ext uri="{FF2B5EF4-FFF2-40B4-BE49-F238E27FC236}">
              <a16:creationId xmlns:a16="http://schemas.microsoft.com/office/drawing/2014/main" id="{00000000-0008-0000-0300-000029780000}"/>
            </a:ext>
          </a:extLst>
        </xdr:cNvPr>
        <xdr:cNvSpPr>
          <a:spLocks noChangeAspect="1" noEditPoints="1" noChangeArrowheads="1"/>
        </xdr:cNvSpPr>
      </xdr:nvSpPr>
      <xdr:spPr bwMode="auto">
        <a:xfrm>
          <a:off x="20056928" y="843641"/>
          <a:ext cx="2050285" cy="1292679"/>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t>
          </a:r>
          <a:br>
            <a:rPr lang="en-GB" sz="1000">
              <a:solidFill>
                <a:schemeClr val="bg1"/>
              </a:solidFill>
            </a:rPr>
          </a:br>
          <a:r>
            <a:rPr lang="en-GB" sz="1000">
              <a:solidFill>
                <a:schemeClr val="bg1"/>
              </a:solidFill>
            </a:rPr>
            <a:t>No cover / specific instructions</a:t>
          </a:r>
          <a:r>
            <a:rPr lang="en-GB" sz="1000" baseline="0">
              <a:solidFill>
                <a:schemeClr val="bg1"/>
              </a:solidFill>
            </a:rPr>
            <a:t> to Band 6 to cover NIC on break - desk unmanned</a:t>
          </a:r>
        </a:p>
        <a:p>
          <a:pPr algn="ctr"/>
          <a:endParaRPr lang="en-GB" sz="1000">
            <a:solidFill>
              <a:schemeClr val="bg1"/>
            </a:solidFill>
          </a:endParaRPr>
        </a:p>
      </xdr:txBody>
    </xdr:sp>
    <xdr:clientData/>
  </xdr:twoCellAnchor>
  <xdr:twoCellAnchor>
    <xdr:from>
      <xdr:col>14</xdr:col>
      <xdr:colOff>884464</xdr:colOff>
      <xdr:row>4</xdr:row>
      <xdr:rowOff>81643</xdr:rowOff>
    </xdr:from>
    <xdr:to>
      <xdr:col>15</xdr:col>
      <xdr:colOff>462643</xdr:colOff>
      <xdr:row>11</xdr:row>
      <xdr:rowOff>40821</xdr:rowOff>
    </xdr:to>
    <xdr:sp macro="" textlink="">
      <xdr:nvSpPr>
        <xdr:cNvPr id="30762" name="Cloud">
          <a:extLst>
            <a:ext uri="{FF2B5EF4-FFF2-40B4-BE49-F238E27FC236}">
              <a16:creationId xmlns:a16="http://schemas.microsoft.com/office/drawing/2014/main" id="{00000000-0008-0000-0300-00002A780000}"/>
            </a:ext>
          </a:extLst>
        </xdr:cNvPr>
        <xdr:cNvSpPr>
          <a:spLocks noChangeAspect="1" noEditPoints="1" noChangeArrowheads="1"/>
        </xdr:cNvSpPr>
      </xdr:nvSpPr>
      <xdr:spPr bwMode="auto">
        <a:xfrm>
          <a:off x="22274893" y="843643"/>
          <a:ext cx="1823357" cy="1197428"/>
        </a:xfrm>
        <a:custGeom>
          <a:avLst/>
          <a:gdLst>
            <a:gd name="T0" fmla="*/ 67 w 21600"/>
            <a:gd name="T1" fmla="*/ 10800 h 21600"/>
            <a:gd name="T2" fmla="*/ 10800 w 21600"/>
            <a:gd name="T3" fmla="*/ 21577 h 21600"/>
            <a:gd name="T4" fmla="*/ 21582 w 21600"/>
            <a:gd name="T5" fmla="*/ 10800 h 21600"/>
            <a:gd name="T6" fmla="*/ 10800 w 21600"/>
            <a:gd name="T7" fmla="*/ 1235 h 21600"/>
            <a:gd name="T8" fmla="*/ 2977 w 21600"/>
            <a:gd name="T9" fmla="*/ 3262 h 21600"/>
            <a:gd name="T10" fmla="*/ 17087 w 21600"/>
            <a:gd name="T11" fmla="*/ 17337 h 21600"/>
          </a:gdLst>
          <a:ahLst/>
          <a:cxnLst>
            <a:cxn ang="0">
              <a:pos x="T0" y="T1"/>
            </a:cxn>
            <a:cxn ang="0">
              <a:pos x="T2" y="T3"/>
            </a:cxn>
            <a:cxn ang="0">
              <a:pos x="T4" y="T5"/>
            </a:cxn>
            <a:cxn ang="0">
              <a:pos x="T6" y="T7"/>
            </a:cxn>
          </a:cxnLst>
          <a:rect l="T8" t="T9" r="T10" b="T11"/>
          <a:pathLst>
            <a:path w="21600" h="21600" extrusionOk="0">
              <a:moveTo>
                <a:pt x="1949" y="7180"/>
              </a:moveTo>
              <a:cubicBezTo>
                <a:pt x="841" y="7336"/>
                <a:pt x="0" y="8613"/>
                <a:pt x="0" y="10137"/>
              </a:cubicBezTo>
              <a:cubicBezTo>
                <a:pt x="-1" y="11192"/>
                <a:pt x="409" y="12169"/>
                <a:pt x="1074" y="12702"/>
              </a:cubicBezTo>
              <a:lnTo>
                <a:pt x="1063" y="12668"/>
              </a:lnTo>
              <a:cubicBezTo>
                <a:pt x="685" y="13217"/>
                <a:pt x="475" y="13940"/>
                <a:pt x="475" y="14690"/>
              </a:cubicBezTo>
              <a:cubicBezTo>
                <a:pt x="475" y="16325"/>
                <a:pt x="1451" y="17650"/>
                <a:pt x="2655" y="17650"/>
              </a:cubicBezTo>
              <a:cubicBezTo>
                <a:pt x="2739" y="17650"/>
                <a:pt x="2824" y="17643"/>
                <a:pt x="2909" y="17629"/>
              </a:cubicBezTo>
              <a:lnTo>
                <a:pt x="2897" y="17649"/>
              </a:lnTo>
              <a:cubicBezTo>
                <a:pt x="3585" y="19288"/>
                <a:pt x="4863" y="20300"/>
                <a:pt x="6247" y="20300"/>
              </a:cubicBezTo>
              <a:cubicBezTo>
                <a:pt x="6947" y="20299"/>
                <a:pt x="7635" y="20039"/>
                <a:pt x="8235" y="19546"/>
              </a:cubicBezTo>
              <a:lnTo>
                <a:pt x="8229" y="19550"/>
              </a:lnTo>
              <a:cubicBezTo>
                <a:pt x="8855" y="20829"/>
                <a:pt x="9908" y="21597"/>
                <a:pt x="11036" y="21597"/>
              </a:cubicBezTo>
              <a:cubicBezTo>
                <a:pt x="12523" y="21596"/>
                <a:pt x="13836" y="20267"/>
                <a:pt x="14267" y="18324"/>
              </a:cubicBezTo>
              <a:lnTo>
                <a:pt x="14270" y="18350"/>
              </a:lnTo>
              <a:cubicBezTo>
                <a:pt x="14730" y="18740"/>
                <a:pt x="15260" y="18947"/>
                <a:pt x="15802" y="18947"/>
              </a:cubicBezTo>
              <a:cubicBezTo>
                <a:pt x="17390" y="18946"/>
                <a:pt x="18682" y="17205"/>
                <a:pt x="18694" y="15045"/>
              </a:cubicBezTo>
              <a:lnTo>
                <a:pt x="18689" y="15035"/>
              </a:lnTo>
              <a:cubicBezTo>
                <a:pt x="20357" y="14710"/>
                <a:pt x="21597" y="12765"/>
                <a:pt x="21597" y="10472"/>
              </a:cubicBezTo>
              <a:cubicBezTo>
                <a:pt x="21597" y="9456"/>
                <a:pt x="21350" y="8469"/>
                <a:pt x="20896" y="7663"/>
              </a:cubicBezTo>
              <a:lnTo>
                <a:pt x="20889" y="7661"/>
              </a:lnTo>
              <a:cubicBezTo>
                <a:pt x="21031" y="7208"/>
                <a:pt x="21105" y="6721"/>
                <a:pt x="21105" y="6228"/>
              </a:cubicBezTo>
              <a:cubicBezTo>
                <a:pt x="21105" y="4588"/>
                <a:pt x="20299" y="3150"/>
                <a:pt x="19139" y="2719"/>
              </a:cubicBezTo>
              <a:lnTo>
                <a:pt x="19148" y="2712"/>
              </a:lnTo>
              <a:cubicBezTo>
                <a:pt x="18940" y="1142"/>
                <a:pt x="17933" y="0"/>
                <a:pt x="16758" y="0"/>
              </a:cubicBezTo>
              <a:cubicBezTo>
                <a:pt x="16044" y="-1"/>
                <a:pt x="15367" y="426"/>
                <a:pt x="14905" y="1165"/>
              </a:cubicBezTo>
              <a:lnTo>
                <a:pt x="14909" y="1170"/>
              </a:lnTo>
              <a:cubicBezTo>
                <a:pt x="14497" y="432"/>
                <a:pt x="13855" y="0"/>
                <a:pt x="13174" y="0"/>
              </a:cubicBezTo>
              <a:cubicBezTo>
                <a:pt x="12347" y="-1"/>
                <a:pt x="11590" y="637"/>
                <a:pt x="11221" y="1645"/>
              </a:cubicBezTo>
              <a:lnTo>
                <a:pt x="11229" y="1694"/>
              </a:lnTo>
              <a:cubicBezTo>
                <a:pt x="10730" y="1024"/>
                <a:pt x="10058" y="650"/>
                <a:pt x="9358" y="650"/>
              </a:cubicBezTo>
              <a:cubicBezTo>
                <a:pt x="8372" y="649"/>
                <a:pt x="7466" y="1391"/>
                <a:pt x="7003" y="2578"/>
              </a:cubicBezTo>
              <a:lnTo>
                <a:pt x="6995" y="2602"/>
              </a:lnTo>
              <a:cubicBezTo>
                <a:pt x="6477" y="2189"/>
                <a:pt x="5888" y="1972"/>
                <a:pt x="5288" y="1972"/>
              </a:cubicBezTo>
              <a:cubicBezTo>
                <a:pt x="3423" y="1972"/>
                <a:pt x="1912" y="4029"/>
                <a:pt x="1912" y="6567"/>
              </a:cubicBezTo>
              <a:cubicBezTo>
                <a:pt x="1911" y="6774"/>
                <a:pt x="1922" y="6981"/>
                <a:pt x="1942" y="7186"/>
              </a:cubicBezTo>
              <a:close/>
            </a:path>
            <a:path w="21600" h="21600" fill="none" extrusionOk="0">
              <a:moveTo>
                <a:pt x="1074" y="12702"/>
              </a:moveTo>
              <a:cubicBezTo>
                <a:pt x="1407" y="12969"/>
                <a:pt x="1786" y="13110"/>
                <a:pt x="2172" y="13110"/>
              </a:cubicBezTo>
              <a:cubicBezTo>
                <a:pt x="2228" y="13109"/>
                <a:pt x="2285" y="13107"/>
                <a:pt x="2341" y="13101"/>
              </a:cubicBezTo>
            </a:path>
            <a:path w="21600" h="21600" fill="none" extrusionOk="0">
              <a:moveTo>
                <a:pt x="2909" y="17629"/>
              </a:moveTo>
              <a:cubicBezTo>
                <a:pt x="3099" y="17599"/>
                <a:pt x="3285" y="17535"/>
                <a:pt x="3463" y="17439"/>
              </a:cubicBezTo>
            </a:path>
            <a:path w="21600" h="21600" fill="none" extrusionOk="0">
              <a:moveTo>
                <a:pt x="7895" y="18680"/>
              </a:moveTo>
              <a:cubicBezTo>
                <a:pt x="7983" y="18985"/>
                <a:pt x="8095" y="19277"/>
                <a:pt x="8229" y="19550"/>
              </a:cubicBezTo>
            </a:path>
            <a:path w="21600" h="21600" fill="none" extrusionOk="0">
              <a:moveTo>
                <a:pt x="14267" y="18324"/>
              </a:moveTo>
              <a:cubicBezTo>
                <a:pt x="14336" y="18013"/>
                <a:pt x="14380" y="17693"/>
                <a:pt x="14400" y="17370"/>
              </a:cubicBezTo>
            </a:path>
            <a:path w="21600" h="21600" fill="none" extrusionOk="0">
              <a:moveTo>
                <a:pt x="18694" y="15045"/>
              </a:moveTo>
              <a:cubicBezTo>
                <a:pt x="18694" y="15034"/>
                <a:pt x="18695" y="15024"/>
                <a:pt x="18695" y="15013"/>
              </a:cubicBezTo>
              <a:cubicBezTo>
                <a:pt x="18695" y="13508"/>
                <a:pt x="18063" y="12136"/>
                <a:pt x="17069" y="11477"/>
              </a:cubicBezTo>
            </a:path>
            <a:path w="21600" h="21600" fill="none" extrusionOk="0">
              <a:moveTo>
                <a:pt x="20165" y="8999"/>
              </a:moveTo>
              <a:cubicBezTo>
                <a:pt x="20479" y="8635"/>
                <a:pt x="20726" y="8177"/>
                <a:pt x="20889" y="7661"/>
              </a:cubicBezTo>
            </a:path>
            <a:path w="21600" h="21600" fill="none" extrusionOk="0">
              <a:moveTo>
                <a:pt x="19186" y="3344"/>
              </a:moveTo>
              <a:cubicBezTo>
                <a:pt x="19186" y="3328"/>
                <a:pt x="19187" y="3313"/>
                <a:pt x="19187" y="3297"/>
              </a:cubicBezTo>
              <a:cubicBezTo>
                <a:pt x="19187" y="3101"/>
                <a:pt x="19174" y="2905"/>
                <a:pt x="19148" y="2712"/>
              </a:cubicBezTo>
            </a:path>
            <a:path w="21600" h="21600" fill="none" extrusionOk="0">
              <a:moveTo>
                <a:pt x="14905" y="1165"/>
              </a:moveTo>
              <a:cubicBezTo>
                <a:pt x="14754" y="1408"/>
                <a:pt x="14629" y="1679"/>
                <a:pt x="14535" y="1971"/>
              </a:cubicBezTo>
            </a:path>
            <a:path w="21600" h="21600" fill="none" extrusionOk="0">
              <a:moveTo>
                <a:pt x="11221" y="1645"/>
              </a:moveTo>
              <a:cubicBezTo>
                <a:pt x="11140" y="1866"/>
                <a:pt x="11080" y="2099"/>
                <a:pt x="11041" y="2340"/>
              </a:cubicBezTo>
            </a:path>
            <a:path w="21600" h="21600" fill="none" extrusionOk="0">
              <a:moveTo>
                <a:pt x="7645" y="3276"/>
              </a:moveTo>
              <a:cubicBezTo>
                <a:pt x="7449" y="3016"/>
                <a:pt x="7231" y="2790"/>
                <a:pt x="6995" y="2602"/>
              </a:cubicBezTo>
            </a:path>
            <a:path w="21600" h="21600" fill="none" extrusionOk="0">
              <a:moveTo>
                <a:pt x="1942" y="7186"/>
              </a:moveTo>
              <a:cubicBezTo>
                <a:pt x="1966" y="7426"/>
                <a:pt x="2004" y="7663"/>
                <a:pt x="2056" y="7895"/>
              </a:cubicBezTo>
            </a:path>
          </a:pathLst>
        </a:custGeom>
        <a:solidFill>
          <a:schemeClr val="accent6"/>
        </a:solidFill>
        <a:ln w="9525">
          <a:solidFill>
            <a:srgbClr val="000000"/>
          </a:solidFill>
          <a:miter lim="800000"/>
          <a:headEnd/>
          <a:tailEnd/>
        </a:ln>
        <a:effectLst>
          <a:outerShdw dist="107763" dir="2700000" algn="ctr" rotWithShape="0">
            <a:srgbClr val="808080"/>
          </a:outerShdw>
        </a:effectLst>
      </xdr:spPr>
      <xdr:txBody>
        <a:bodyPr/>
        <a:lstStyle/>
        <a:p>
          <a:pPr algn="ctr"/>
          <a:r>
            <a:rPr lang="en-GB" sz="1000">
              <a:solidFill>
                <a:schemeClr val="bg1"/>
              </a:solidFill>
            </a:rPr>
            <a:t>Defect: </a:t>
          </a:r>
          <a:br>
            <a:rPr lang="en-GB" sz="1000">
              <a:solidFill>
                <a:schemeClr val="bg1"/>
              </a:solidFill>
            </a:rPr>
          </a:br>
          <a:r>
            <a:rPr lang="en-GB" sz="1000">
              <a:solidFill>
                <a:schemeClr val="bg1"/>
              </a:solidFill>
            </a:rPr>
            <a:t>Unclear</a:t>
          </a:r>
          <a:r>
            <a:rPr lang="en-GB" sz="1000" baseline="0">
              <a:solidFill>
                <a:schemeClr val="bg1"/>
              </a:solidFill>
            </a:rPr>
            <a:t> what 'tasks' should be happening in which cubicles</a:t>
          </a:r>
          <a:endParaRPr lang="en-GB" sz="1000">
            <a:solidFill>
              <a:schemeClr val="bg1"/>
            </a:solidFill>
          </a:endParaRPr>
        </a:p>
      </xdr:txBody>
    </xdr:sp>
    <xdr:clientData/>
  </xdr:twoCellAnchor>
  <xdr:twoCellAnchor>
    <xdr:from>
      <xdr:col>6</xdr:col>
      <xdr:colOff>13607</xdr:colOff>
      <xdr:row>39</xdr:row>
      <xdr:rowOff>1619250</xdr:rowOff>
    </xdr:from>
    <xdr:to>
      <xdr:col>6</xdr:col>
      <xdr:colOff>1510393</xdr:colOff>
      <xdr:row>39</xdr:row>
      <xdr:rowOff>1632857</xdr:rowOff>
    </xdr:to>
    <xdr:cxnSp macro="">
      <xdr:nvCxnSpPr>
        <xdr:cNvPr id="19" name="Straight Connector 18">
          <a:extLst>
            <a:ext uri="{FF2B5EF4-FFF2-40B4-BE49-F238E27FC236}">
              <a16:creationId xmlns:a16="http://schemas.microsoft.com/office/drawing/2014/main" id="{00000000-0008-0000-0300-000013000000}"/>
            </a:ext>
          </a:extLst>
        </xdr:cNvPr>
        <xdr:cNvCxnSpPr/>
      </xdr:nvCxnSpPr>
      <xdr:spPr>
        <a:xfrm flipV="1">
          <a:off x="9320893" y="12368893"/>
          <a:ext cx="1496786" cy="1360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1483178</xdr:colOff>
      <xdr:row>25</xdr:row>
      <xdr:rowOff>1687286</xdr:rowOff>
    </xdr:from>
    <xdr:to>
      <xdr:col>6</xdr:col>
      <xdr:colOff>1524000</xdr:colOff>
      <xdr:row>39</xdr:row>
      <xdr:rowOff>1605643</xdr:rowOff>
    </xdr:to>
    <xdr:cxnSp macro="">
      <xdr:nvCxnSpPr>
        <xdr:cNvPr id="21" name="Straight Connector 20">
          <a:extLst>
            <a:ext uri="{FF2B5EF4-FFF2-40B4-BE49-F238E27FC236}">
              <a16:creationId xmlns:a16="http://schemas.microsoft.com/office/drawing/2014/main" id="{00000000-0008-0000-0300-000015000000}"/>
            </a:ext>
          </a:extLst>
        </xdr:cNvPr>
        <xdr:cNvCxnSpPr/>
      </xdr:nvCxnSpPr>
      <xdr:spPr>
        <a:xfrm flipV="1">
          <a:off x="10790464" y="6395357"/>
          <a:ext cx="40822" cy="5959929"/>
        </a:xfrm>
        <a:prstGeom prst="line">
          <a:avLst/>
        </a:prstGeom>
      </xdr:spPr>
      <xdr:style>
        <a:lnRef idx="2">
          <a:schemeClr val="dk1"/>
        </a:lnRef>
        <a:fillRef idx="0">
          <a:schemeClr val="dk1"/>
        </a:fillRef>
        <a:effectRef idx="1">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20</xdr:col>
          <xdr:colOff>133350</xdr:colOff>
          <xdr:row>30</xdr:row>
          <xdr:rowOff>76200</xdr:rowOff>
        </xdr:from>
        <xdr:to>
          <xdr:col>20</xdr:col>
          <xdr:colOff>133350</xdr:colOff>
          <xdr:row>30</xdr:row>
          <xdr:rowOff>76200</xdr:rowOff>
        </xdr:to>
        <xdr:sp macro="" textlink="">
          <xdr:nvSpPr>
            <xdr:cNvPr id="30813" name="Object 93" hidden="1">
              <a:extLst>
                <a:ext uri="{63B3BB69-23CF-44E3-9099-C40C66FF867C}">
                  <a14:compatExt spid="_x0000_s30813"/>
                </a:ext>
                <a:ext uri="{FF2B5EF4-FFF2-40B4-BE49-F238E27FC236}">
                  <a16:creationId xmlns:a16="http://schemas.microsoft.com/office/drawing/2014/main" id="{00000000-0008-0000-0300-00005D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30</xdr:row>
          <xdr:rowOff>76200</xdr:rowOff>
        </xdr:from>
        <xdr:to>
          <xdr:col>20</xdr:col>
          <xdr:colOff>133350</xdr:colOff>
          <xdr:row>30</xdr:row>
          <xdr:rowOff>76200</xdr:rowOff>
        </xdr:to>
        <xdr:sp macro="" textlink="">
          <xdr:nvSpPr>
            <xdr:cNvPr id="30814" name="Object 94" hidden="1">
              <a:extLst>
                <a:ext uri="{63B3BB69-23CF-44E3-9099-C40C66FF867C}">
                  <a14:compatExt spid="_x0000_s30814"/>
                </a:ext>
                <a:ext uri="{FF2B5EF4-FFF2-40B4-BE49-F238E27FC236}">
                  <a16:creationId xmlns:a16="http://schemas.microsoft.com/office/drawing/2014/main" id="{00000000-0008-0000-0300-00005E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30</xdr:row>
          <xdr:rowOff>76200</xdr:rowOff>
        </xdr:from>
        <xdr:to>
          <xdr:col>19</xdr:col>
          <xdr:colOff>31750</xdr:colOff>
          <xdr:row>30</xdr:row>
          <xdr:rowOff>76200</xdr:rowOff>
        </xdr:to>
        <xdr:sp macro="" textlink="">
          <xdr:nvSpPr>
            <xdr:cNvPr id="30815" name="Object 95" hidden="1">
              <a:extLst>
                <a:ext uri="{63B3BB69-23CF-44E3-9099-C40C66FF867C}">
                  <a14:compatExt spid="_x0000_s30815"/>
                </a:ext>
                <a:ext uri="{FF2B5EF4-FFF2-40B4-BE49-F238E27FC236}">
                  <a16:creationId xmlns:a16="http://schemas.microsoft.com/office/drawing/2014/main" id="{00000000-0008-0000-0300-00005F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30</xdr:row>
          <xdr:rowOff>76200</xdr:rowOff>
        </xdr:from>
        <xdr:to>
          <xdr:col>20</xdr:col>
          <xdr:colOff>31750</xdr:colOff>
          <xdr:row>30</xdr:row>
          <xdr:rowOff>76200</xdr:rowOff>
        </xdr:to>
        <xdr:sp macro="" textlink="">
          <xdr:nvSpPr>
            <xdr:cNvPr id="30816" name="Object 96" hidden="1">
              <a:extLst>
                <a:ext uri="{63B3BB69-23CF-44E3-9099-C40C66FF867C}">
                  <a14:compatExt spid="_x0000_s30816"/>
                </a:ext>
                <a:ext uri="{FF2B5EF4-FFF2-40B4-BE49-F238E27FC236}">
                  <a16:creationId xmlns:a16="http://schemas.microsoft.com/office/drawing/2014/main" id="{00000000-0008-0000-0300-000060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29</xdr:row>
          <xdr:rowOff>76200</xdr:rowOff>
        </xdr:from>
        <xdr:to>
          <xdr:col>20</xdr:col>
          <xdr:colOff>133350</xdr:colOff>
          <xdr:row>29</xdr:row>
          <xdr:rowOff>76200</xdr:rowOff>
        </xdr:to>
        <xdr:sp macro="" textlink="">
          <xdr:nvSpPr>
            <xdr:cNvPr id="30817" name="Object 97" hidden="1">
              <a:extLst>
                <a:ext uri="{63B3BB69-23CF-44E3-9099-C40C66FF867C}">
                  <a14:compatExt spid="_x0000_s30817"/>
                </a:ext>
                <a:ext uri="{FF2B5EF4-FFF2-40B4-BE49-F238E27FC236}">
                  <a16:creationId xmlns:a16="http://schemas.microsoft.com/office/drawing/2014/main" id="{00000000-0008-0000-0300-000061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133350</xdr:colOff>
          <xdr:row>29</xdr:row>
          <xdr:rowOff>76200</xdr:rowOff>
        </xdr:from>
        <xdr:to>
          <xdr:col>20</xdr:col>
          <xdr:colOff>133350</xdr:colOff>
          <xdr:row>29</xdr:row>
          <xdr:rowOff>76200</xdr:rowOff>
        </xdr:to>
        <xdr:sp macro="" textlink="">
          <xdr:nvSpPr>
            <xdr:cNvPr id="30818" name="Object 98" hidden="1">
              <a:extLst>
                <a:ext uri="{63B3BB69-23CF-44E3-9099-C40C66FF867C}">
                  <a14:compatExt spid="_x0000_s30818"/>
                </a:ext>
                <a:ext uri="{FF2B5EF4-FFF2-40B4-BE49-F238E27FC236}">
                  <a16:creationId xmlns:a16="http://schemas.microsoft.com/office/drawing/2014/main" id="{00000000-0008-0000-0300-000062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31750</xdr:colOff>
          <xdr:row>29</xdr:row>
          <xdr:rowOff>76200</xdr:rowOff>
        </xdr:from>
        <xdr:to>
          <xdr:col>19</xdr:col>
          <xdr:colOff>31750</xdr:colOff>
          <xdr:row>29</xdr:row>
          <xdr:rowOff>76200</xdr:rowOff>
        </xdr:to>
        <xdr:sp macro="" textlink="">
          <xdr:nvSpPr>
            <xdr:cNvPr id="30819" name="Object 99" hidden="1">
              <a:extLst>
                <a:ext uri="{63B3BB69-23CF-44E3-9099-C40C66FF867C}">
                  <a14:compatExt spid="_x0000_s30819"/>
                </a:ext>
                <a:ext uri="{FF2B5EF4-FFF2-40B4-BE49-F238E27FC236}">
                  <a16:creationId xmlns:a16="http://schemas.microsoft.com/office/drawing/2014/main" id="{00000000-0008-0000-0300-000063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31750</xdr:colOff>
          <xdr:row>29</xdr:row>
          <xdr:rowOff>76200</xdr:rowOff>
        </xdr:from>
        <xdr:to>
          <xdr:col>20</xdr:col>
          <xdr:colOff>31750</xdr:colOff>
          <xdr:row>29</xdr:row>
          <xdr:rowOff>76200</xdr:rowOff>
        </xdr:to>
        <xdr:sp macro="" textlink="">
          <xdr:nvSpPr>
            <xdr:cNvPr id="30820" name="Object 100" hidden="1">
              <a:extLst>
                <a:ext uri="{63B3BB69-23CF-44E3-9099-C40C66FF867C}">
                  <a14:compatExt spid="_x0000_s30820"/>
                </a:ext>
                <a:ext uri="{FF2B5EF4-FFF2-40B4-BE49-F238E27FC236}">
                  <a16:creationId xmlns:a16="http://schemas.microsoft.com/office/drawing/2014/main" id="{00000000-0008-0000-0300-000064780000}"/>
                </a:ext>
              </a:extLst>
            </xdr:cNvPr>
            <xdr:cNvSpPr/>
          </xdr:nvSpPr>
          <xdr:spPr bwMode="auto">
            <a:xfrm>
              <a:off x="0" y="0"/>
              <a:ext cx="0" cy="0"/>
            </a:xfrm>
            <a:prstGeom prst="rect">
              <a:avLst/>
            </a:prstGeom>
            <a:noFill/>
            <a:ln>
              <a:noFill/>
            </a:ln>
            <a:effectLst>
              <a:outerShdw dist="12700" dir="2700000" algn="ctr" rotWithShape="0">
                <a:srgbClr val="FFCCFF">
                  <a:alpha val="75000"/>
                </a:srgbClr>
              </a:outerShdw>
            </a:effectLst>
            <a:extLst>
              <a:ext uri="{909E8E84-426E-40DD-AFC4-6F175D3DCCD1}">
                <a14:hiddenFill>
                  <a:gradFill rotWithShape="0">
                    <a:gsLst>
                      <a:gs pos="0">
                        <a:srgbClr val="FFCCFF"/>
                      </a:gs>
                      <a:gs pos="50000">
                        <a:srgbClr val="FFFFFF"/>
                      </a:gs>
                      <a:gs pos="100000">
                        <a:srgbClr val="FFCCFF"/>
                      </a:gs>
                    </a:gsLst>
                    <a:lin ang="5400000" scaled="1"/>
                  </a:gradFill>
                </a14:hiddenFill>
              </a:ext>
              <a:ext uri="{91240B29-F687-4F45-9708-019B960494DF}">
                <a14:hiddenLine w="9525">
                  <a:solidFill>
                    <a:srgbClr val="FFFFFF"/>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1231900</xdr:colOff>
          <xdr:row>0</xdr:row>
          <xdr:rowOff>31750</xdr:rowOff>
        </xdr:from>
        <xdr:to>
          <xdr:col>6</xdr:col>
          <xdr:colOff>1212850</xdr:colOff>
          <xdr:row>1</xdr:row>
          <xdr:rowOff>88900</xdr:rowOff>
        </xdr:to>
        <xdr:sp macro="" textlink="">
          <xdr:nvSpPr>
            <xdr:cNvPr id="24577" name="Button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Arial"/>
                  <a:cs typeface="Arial"/>
                </a:rPr>
                <a:t>RESET SHEET TO TEMPLATE</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9525</xdr:colOff>
      <xdr:row>0</xdr:row>
      <xdr:rowOff>161925</xdr:rowOff>
    </xdr:from>
    <xdr:to>
      <xdr:col>5</xdr:col>
      <xdr:colOff>356153</xdr:colOff>
      <xdr:row>3</xdr:row>
      <xdr:rowOff>19050</xdr:rowOff>
    </xdr:to>
    <xdr:sp macro="" textlink="">
      <xdr:nvSpPr>
        <xdr:cNvPr id="2" name="Rectangle: Rounded Corners 1">
          <a:extLst>
            <a:ext uri="{FF2B5EF4-FFF2-40B4-BE49-F238E27FC236}">
              <a16:creationId xmlns:a16="http://schemas.microsoft.com/office/drawing/2014/main" id="{00000000-0008-0000-0C00-000002000000}"/>
            </a:ext>
          </a:extLst>
        </xdr:cNvPr>
        <xdr:cNvSpPr/>
      </xdr:nvSpPr>
      <xdr:spPr>
        <a:xfrm>
          <a:off x="133764" y="161925"/>
          <a:ext cx="8405606" cy="453473"/>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100">
              <a:latin typeface="Calibri" panose="020F0502020204030204" pitchFamily="34" charset="0"/>
              <a:cs typeface="Calibri" panose="020F0502020204030204" pitchFamily="34" charset="0"/>
            </a:rPr>
            <a:t>Did you recieve good care today?</a:t>
          </a:r>
        </a:p>
      </xdr:txBody>
    </xdr:sp>
    <xdr:clientData/>
  </xdr:twoCellAnchor>
  <xdr:twoCellAnchor>
    <xdr:from>
      <xdr:col>9</xdr:col>
      <xdr:colOff>9525</xdr:colOff>
      <xdr:row>0</xdr:row>
      <xdr:rowOff>161925</xdr:rowOff>
    </xdr:from>
    <xdr:to>
      <xdr:col>13</xdr:col>
      <xdr:colOff>356153</xdr:colOff>
      <xdr:row>3</xdr:row>
      <xdr:rowOff>19050</xdr:rowOff>
    </xdr:to>
    <xdr:sp macro="" textlink="">
      <xdr:nvSpPr>
        <xdr:cNvPr id="8" name="Rectangle: Rounded Corners 7">
          <a:extLst>
            <a:ext uri="{FF2B5EF4-FFF2-40B4-BE49-F238E27FC236}">
              <a16:creationId xmlns:a16="http://schemas.microsoft.com/office/drawing/2014/main" id="{00000000-0008-0000-0C00-000008000000}"/>
            </a:ext>
          </a:extLst>
        </xdr:cNvPr>
        <xdr:cNvSpPr/>
      </xdr:nvSpPr>
      <xdr:spPr>
        <a:xfrm>
          <a:off x="133764" y="161925"/>
          <a:ext cx="7950063" cy="453473"/>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100">
              <a:latin typeface="Calibri" panose="020F0502020204030204" pitchFamily="34" charset="0"/>
              <a:cs typeface="Calibri" panose="020F0502020204030204" pitchFamily="34" charset="0"/>
            </a:rPr>
            <a:t>Was your plan communicated clearly?  </a:t>
          </a:r>
        </a:p>
      </xdr:txBody>
    </xdr:sp>
    <xdr:clientData/>
  </xdr:twoCellAnchor>
  <xdr:twoCellAnchor>
    <xdr:from>
      <xdr:col>16</xdr:col>
      <xdr:colOff>9525</xdr:colOff>
      <xdr:row>0</xdr:row>
      <xdr:rowOff>161925</xdr:rowOff>
    </xdr:from>
    <xdr:to>
      <xdr:col>20</xdr:col>
      <xdr:colOff>132521</xdr:colOff>
      <xdr:row>3</xdr:row>
      <xdr:rowOff>19050</xdr:rowOff>
    </xdr:to>
    <xdr:sp macro="" textlink="">
      <xdr:nvSpPr>
        <xdr:cNvPr id="10" name="Rectangle: Rounded Corners 9">
          <a:extLst>
            <a:ext uri="{FF2B5EF4-FFF2-40B4-BE49-F238E27FC236}">
              <a16:creationId xmlns:a16="http://schemas.microsoft.com/office/drawing/2014/main" id="{00000000-0008-0000-0C00-00000A000000}"/>
            </a:ext>
          </a:extLst>
        </xdr:cNvPr>
        <xdr:cNvSpPr/>
      </xdr:nvSpPr>
      <xdr:spPr>
        <a:xfrm>
          <a:off x="15879003" y="161925"/>
          <a:ext cx="8836301" cy="453473"/>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100">
              <a:latin typeface="Calibri" panose="020F0502020204030204" pitchFamily="34" charset="0"/>
              <a:cs typeface="Calibri" panose="020F0502020204030204" pitchFamily="34" charset="0"/>
            </a:rPr>
            <a:t>Was your plan communicated clearly?  </a:t>
          </a:r>
        </a:p>
      </xdr:txBody>
    </xdr:sp>
    <xdr:clientData/>
  </xdr:twoCellAnchor>
  <xdr:twoCellAnchor>
    <xdr:from>
      <xdr:col>23</xdr:col>
      <xdr:colOff>9525</xdr:colOff>
      <xdr:row>0</xdr:row>
      <xdr:rowOff>161925</xdr:rowOff>
    </xdr:from>
    <xdr:to>
      <xdr:col>27</xdr:col>
      <xdr:colOff>132521</xdr:colOff>
      <xdr:row>3</xdr:row>
      <xdr:rowOff>19050</xdr:rowOff>
    </xdr:to>
    <xdr:sp macro="" textlink="">
      <xdr:nvSpPr>
        <xdr:cNvPr id="11" name="Rectangle: Rounded Corners 10">
          <a:extLst>
            <a:ext uri="{FF2B5EF4-FFF2-40B4-BE49-F238E27FC236}">
              <a16:creationId xmlns:a16="http://schemas.microsoft.com/office/drawing/2014/main" id="{00000000-0008-0000-0C00-00000B000000}"/>
            </a:ext>
          </a:extLst>
        </xdr:cNvPr>
        <xdr:cNvSpPr/>
      </xdr:nvSpPr>
      <xdr:spPr>
        <a:xfrm>
          <a:off x="15879003" y="161925"/>
          <a:ext cx="8836301" cy="453473"/>
        </a:xfrm>
        <a:prstGeom prst="roundRect">
          <a:avLst/>
        </a:prstGeom>
        <a:solidFill>
          <a:schemeClr val="accent1"/>
        </a:soli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GB" sz="1100">
              <a:latin typeface="Calibri" panose="020F0502020204030204" pitchFamily="34" charset="0"/>
              <a:cs typeface="Calibri" panose="020F0502020204030204" pitchFamily="34" charset="0"/>
            </a:rPr>
            <a:t>Was your plan communicated clearly?  </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ARIFI Kouroush (RF4) BHR Hospitals" refreshedDate="45063.47577488426" createdVersion="8" refreshedVersion="8" minRefreshableVersion="3" recordCount="49" xr:uid="{E848B555-7834-4E33-9CF3-0695AE13245E}">
  <cacheSource type="worksheet">
    <worksheetSource ref="A1:O1048576" sheet="Staff Feedback Survey Data"/>
  </cacheSource>
  <cacheFields count="15">
    <cacheField name="No" numFmtId="0">
      <sharedItems containsString="0" containsBlank="1" containsNumber="1" containsInteger="1" minValue="1" maxValue="42"/>
    </cacheField>
    <cacheField name="Date" numFmtId="0">
      <sharedItems containsNonDate="0" containsDate="1" containsString="0" containsBlank="1" minDate="2023-05-11T00:00:00" maxDate="2023-05-17T00:00:00"/>
    </cacheField>
    <cacheField name="Role" numFmtId="0">
      <sharedItems containsBlank="1" count="27">
        <s v="ADA"/>
        <s v="Receptionist"/>
        <s v="Doctor "/>
        <s v="Nurse"/>
        <s v="no.1 Q4 comment split out"/>
        <s v="no.2 Q4 comment split out"/>
        <s v="no.3 Q4 comment split out"/>
        <s v="no.4 Q4 comment split out"/>
        <s v="no. 7 Q4 comment split out"/>
        <s v="no.13 Q4 comment split out"/>
        <s v="no.15 Q4 comment split out"/>
        <s v="no.1 Q5 comments split out"/>
        <s v="no.2 Q5 comments split out"/>
        <s v="no.3 Q5 comments split out"/>
        <s v="no.5 Q5 comments split out"/>
        <s v="no.7 Q5 comments split out"/>
        <s v="no.8 Q5 comments split out"/>
        <s v="no.9 Q5 comments split out"/>
        <s v="no.10 Q5 comments split out"/>
        <s v="no.11 Q5 comments split out"/>
        <s v="no.12 Q5 comments split out"/>
        <s v="no.13 Q5 comments split out"/>
        <s v="no.14 Q5 comments split out"/>
        <s v="no.15 Q5 comments split out"/>
        <s v="no.16 Q5 comments split out"/>
        <s v="no.17 Q5 comments split out"/>
        <m/>
      </sharedItems>
    </cacheField>
    <cacheField name="Q1: How would you rate the new process from 1 - 5?" numFmtId="0">
      <sharedItems containsBlank="1" containsMixedTypes="1" containsNumber="1" containsInteger="1" minValue="2" maxValue="5" count="6">
        <n v="2"/>
        <n v="3"/>
        <n v="4"/>
        <n v="5"/>
        <s v="2.5/3"/>
        <m/>
      </sharedItems>
    </cacheField>
    <cacheField name="Why? " numFmtId="0">
      <sharedItems containsBlank="1"/>
    </cacheField>
    <cacheField name="Q1: How would you rate the new process from 1 - 5 Themed" numFmtId="0">
      <sharedItems containsBlank="1" count="9">
        <s v="Hard to prioritise"/>
        <s v="Privacy issues"/>
        <s v="Limited work"/>
        <s v="Pressure dependent"/>
        <s v="Good day today "/>
        <s v="Long Patient wait time"/>
        <s v="Communication needs improving"/>
        <s v="Constant process changes"/>
        <m/>
      </sharedItems>
    </cacheField>
    <cacheField name="Q2: Have you been clearly communicated what you should be doing? " numFmtId="0">
      <sharedItems containsBlank="1"/>
    </cacheField>
    <cacheField name="Comments " numFmtId="0">
      <sharedItems containsBlank="1"/>
    </cacheField>
    <cacheField name="Q2: Have you been clearly communicated what you should be doing? Themed" numFmtId="0">
      <sharedItems containsBlank="1" count="4">
        <s v="Communication needs improving"/>
        <m/>
        <s v="Constant process changes"/>
        <s v="Patient safety concerns"/>
      </sharedItems>
    </cacheField>
    <cacheField name="Q3: If you could describe this process  in a word, what would you choose? " numFmtId="0">
      <sharedItems containsBlank="1"/>
    </cacheField>
    <cacheField name="Q3: If you could describe this process  in a word, what would you choose? Themed" numFmtId="0">
      <sharedItems containsBlank="1" count="4">
        <s v="Poor"/>
        <s v="Constant process changes"/>
        <s v="Working"/>
        <m/>
      </sharedItems>
    </cacheField>
    <cacheField name="Q4: If you could change anything, what would you change? " numFmtId="0">
      <sharedItems containsBlank="1" longText="1"/>
    </cacheField>
    <cacheField name="Q4: If you could change anything, what would you change? Themed" numFmtId="0">
      <sharedItems containsBlank="1" count="25">
        <s v="More space"/>
        <s v="Busy at the desk"/>
        <s v="Increase work for Rafting Receptionist "/>
        <s v="More Staff"/>
        <s v="Nothing"/>
        <s v="Space allocation"/>
        <s v="Nothing "/>
        <s v="More computers "/>
        <s v="Improve flow"/>
        <s v="SOP"/>
        <s v="Privacy"/>
        <s v="Staff allocation"/>
        <s v="Better flow"/>
        <s v="Communication"/>
        <s v="Required documents/equipment available at point of use"/>
        <s v="Different use of space "/>
        <s v="Increase skill mix"/>
        <s v="Simulations"/>
        <s v="Queue processing"/>
        <s v="Better planning"/>
        <s v="Leadership oversight"/>
        <s v="Nurse Triage Skill lost"/>
        <s v="Planning"/>
        <s v="Blood shoot nearer"/>
        <m/>
      </sharedItems>
    </cacheField>
    <cacheField name="Q4: If you could change anything, what would you change? High Themed" numFmtId="0">
      <sharedItems containsBlank="1" count="6">
        <s v="Planning"/>
        <s v="Staffing levels"/>
        <s v="Nothing"/>
        <s v="Communication"/>
        <s v="Nurse Triage Skill lost"/>
        <m/>
      </sharedItems>
    </cacheField>
    <cacheField name="Q5: What do you think should have been done better? "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ARIFI Kouroush (RF4) BHR Hospitals" refreshedDate="45063.48228935185" createdVersion="8" refreshedVersion="8" minRefreshableVersion="3" recordCount="22" xr:uid="{EF3560D9-A483-4F0A-BF61-7E2464235CD7}">
  <cacheSource type="worksheet">
    <worksheetSource ref="A2:K1048576" sheet="Patient Survey data"/>
  </cacheSource>
  <cacheFields count="11">
    <cacheField name="No" numFmtId="0">
      <sharedItems containsString="0" containsBlank="1" containsNumber="1" containsInteger="1" minValue="1" maxValue="9"/>
    </cacheField>
    <cacheField name="Date" numFmtId="0">
      <sharedItems containsNonDate="0" containsDate="1" containsString="0" containsBlank="1" minDate="2023-05-15T00:00:00" maxDate="2023-05-16T00:00:00"/>
    </cacheField>
    <cacheField name="Patient" numFmtId="0">
      <sharedItems containsBlank="1" count="2">
        <s v="Patient"/>
        <m/>
      </sharedItems>
    </cacheField>
    <cacheField name="Q1: Did you receive good care today? If no, specify the reason why" numFmtId="0">
      <sharedItems containsBlank="1" count="2">
        <s v="Yes"/>
        <m/>
      </sharedItems>
    </cacheField>
    <cacheField name="Why? " numFmtId="0">
      <sharedItems containsNonDate="0" containsString="0" containsBlank="1"/>
    </cacheField>
    <cacheField name="Q2: Have you been clearly communicated what your plan was? " numFmtId="0">
      <sharedItems containsBlank="1"/>
    </cacheField>
    <cacheField name="Q2: Have you been clearly communicated what your plan was?  (One Word)" numFmtId="0">
      <sharedItems containsBlank="1" count="3">
        <s v="No"/>
        <s v="Yes"/>
        <m/>
      </sharedItems>
    </cacheField>
    <cacheField name="Q3: If you could describe this process  in a word, what would you choose? " numFmtId="0">
      <sharedItems containsBlank="1"/>
    </cacheField>
    <cacheField name="Q3: If you could describe this process  in a word, what would you choose? Themed" numFmtId="0">
      <sharedItems containsBlank="1" count="5">
        <s v="Excellent"/>
        <s v="Sufficient "/>
        <s v="Good"/>
        <s v="Poor"/>
        <m/>
      </sharedItems>
    </cacheField>
    <cacheField name="Q4: If you could change anything, what would you change? " numFmtId="0">
      <sharedItems containsBlank="1"/>
    </cacheField>
    <cacheField name="Q4: If you could change anything, what would you change? Themed" numFmtId="0">
      <sharedItems containsBlank="1" count="6">
        <s v="Nothing"/>
        <s v="Staff Behaviour"/>
        <s v="Communication"/>
        <s v="Speed"/>
        <s v="Trolly"/>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
  <r>
    <n v="1"/>
    <d v="2023-05-11T00:00:00"/>
    <x v="0"/>
    <x v="0"/>
    <s v="ADA not sure how to prioritise who is next in the queue, they can only look at presentation e.g. chest pain. _x000a_Notes difficult to locate. _x000a_Patients difficult to locate. "/>
    <x v="0"/>
    <s v="No"/>
    <s v="There should have been meetings before with everyone involved. _x000a_Maybe used role play to demonstrate the new process. _x000a_Concerns about safety to access Resus if patient collapses in Rafting as corridor often blocked by waiting LAS. "/>
    <x v="0"/>
    <s v="Terrible"/>
    <x v="0"/>
    <s v="Area is too packed - need more space or change of structure/rooms. _x000a_Communication needs to be improved of location of CAS Card / Patient notes. "/>
    <x v="0"/>
    <x v="0"/>
    <s v="Trial with all staff before making changes. _x000a_Better communication about roles. "/>
  </r>
  <r>
    <n v="2"/>
    <d v="2023-05-11T00:00:00"/>
    <x v="1"/>
    <x v="0"/>
    <s v="Ambulance checking in at front leaves 1 x crew member alone with patient. _x000a_Privacy in Rafting is a problem. _x000a_Confidentiality is a problem with patient papers left on Rafting desk in view of those checking in. "/>
    <x v="1"/>
    <s v="Yes"/>
    <s v="Brief email sent. _x000a_If unsure will check with colleague as infrequent shifts at KGH. "/>
    <x v="0"/>
    <s v="Crap"/>
    <x v="0"/>
    <s v="Order at desk - distracting for clinicians if receptionist talking to patients to book in. _x000a_Queens has more private reception setup with mini 'cubicle'. _x000a_Difficult to deal with interruptions at either desk as now only 1 x receptionist at each who is busy with patient/LAS. "/>
    <x v="1"/>
    <x v="0"/>
    <s v="Red line at desk to queue behind and wait to be called forward?"/>
  </r>
  <r>
    <n v="3"/>
    <d v="2023-05-11T00:00:00"/>
    <x v="1"/>
    <x v="1"/>
    <s v="Good for the patients but limited work for Receptionist at Rafting desk"/>
    <x v="2"/>
    <s v="Yes"/>
    <m/>
    <x v="1"/>
    <s v="Smooth "/>
    <x v="0"/>
    <s v="Rafting Receptionist has limited tasks at Rafting desk - could these be done at front desk? Rafting desk space could then be used for clinicians. "/>
    <x v="2"/>
    <x v="0"/>
    <s v="Planning of how to use the space available. _x000a_Difficult to track where patients are in main waiting area as there are patients from different areas (Rafting, Majors B etc.) "/>
  </r>
  <r>
    <n v="4"/>
    <d v="2023-05-11T00:00:00"/>
    <x v="2"/>
    <x v="1"/>
    <s v="Depends on the pressure on the day, it is inconsistent"/>
    <x v="3"/>
    <s v="Yes"/>
    <m/>
    <x v="1"/>
    <s v="Evolving"/>
    <x v="1"/>
    <s v="More Staff and better skill mix. _x000a_2 x Senior Doctors at all times. Problems arise especially after 6pm. "/>
    <x v="3"/>
    <x v="1"/>
    <s v="People doing the work need to be involved in planning as they will know the details of what happens on the floor. "/>
  </r>
  <r>
    <n v="5"/>
    <d v="2023-05-11T00:00:00"/>
    <x v="3"/>
    <x v="1"/>
    <s v="Fewer patients today and it is still early. "/>
    <x v="4"/>
    <s v="Yes"/>
    <s v="Today the Rafting team all met to make it clear who is doing what. _x000a_Doctors are writing in the Narrative on Careflow what next steps should be so they don't have to do verbal handover for Nurse - this saves time when very busy. "/>
    <x v="2"/>
    <s v="Last week = Chaotic_x000a_Now = Organised"/>
    <x v="1"/>
    <s v="I like the new changes. "/>
    <x v="4"/>
    <x v="2"/>
    <s v="Planning should have been done early. _x000a_Good flow in other areas is helping today. _x000a_4 cubicles for Rafting. "/>
  </r>
  <r>
    <n v="6"/>
    <d v="2023-05-11T00:00:00"/>
    <x v="0"/>
    <x v="1"/>
    <s v="Waiting area is crowded. "/>
    <x v="5"/>
    <s v="Yes"/>
    <m/>
    <x v="1"/>
    <s v="Learning (when learning to walk a child will always fall down a few times)"/>
    <x v="1"/>
    <s v="Separate PELC/Walk in from Rafting - use all rooms at front for PELC/Walk in and everything on other side of double door for Rafting. Use HCA cubicle in main waiting area for Doctor or something else. "/>
    <x v="5"/>
    <x v="0"/>
    <m/>
  </r>
  <r>
    <n v="7"/>
    <d v="2023-05-11T00:00:00"/>
    <x v="2"/>
    <x v="1"/>
    <s v="8am - 6pm is fine. After 6pm you still need 2 x Senior Doctors Rafting if you want it running 24/7._x000a_Education should be better for roles (Nurses and Doctors). _x000a_Flow has a big impact. "/>
    <x v="6"/>
    <s v="Yes"/>
    <s v="Could have been better."/>
    <x v="0"/>
    <s v="Working"/>
    <x v="2"/>
    <s v="More Staff. _x000a_Better flow. "/>
    <x v="3"/>
    <x v="1"/>
    <s v="Done well. "/>
  </r>
  <r>
    <n v="8"/>
    <d v="2023-05-11T00:00:00"/>
    <x v="3"/>
    <x v="2"/>
    <s v="Today is a good day, few patients. "/>
    <x v="3"/>
    <s v="Yes"/>
    <m/>
    <x v="1"/>
    <s v="Fabulous "/>
    <x v="2"/>
    <s v="More Doctors so they can do faster Rafting"/>
    <x v="3"/>
    <x v="1"/>
    <s v="More space required for the process"/>
  </r>
  <r>
    <n v="9"/>
    <d v="2023-05-11T00:00:00"/>
    <x v="3"/>
    <x v="2"/>
    <s v="Process is new again today "/>
    <x v="7"/>
    <s v="Yes"/>
    <m/>
    <x v="1"/>
    <s v="Perfect "/>
    <x v="2"/>
    <s v="Nothing"/>
    <x v="6"/>
    <x v="2"/>
    <s v="Ok for now"/>
  </r>
  <r>
    <n v="10"/>
    <d v="2023-05-11T00:00:00"/>
    <x v="0"/>
    <x v="2"/>
    <s v="I love change."/>
    <x v="4"/>
    <s v="Yes"/>
    <s v="Instructions are now clear but it would be helpful if when staff are told information in huddles they could also be 'shown' on the floor and then later they can do a check in to see if staff on the floor are following the instructions that were given. "/>
    <x v="0"/>
    <s v="New"/>
    <x v="2"/>
    <s v="More computers for ADAs - 3 x ADAs with 1 x computer - have to wait for each other. "/>
    <x v="7"/>
    <x v="0"/>
    <s v="Someone to follow-up and come see if the instructions given are being managed on the floor and the process is going to plan.  "/>
  </r>
  <r>
    <n v="11"/>
    <d v="2023-05-11T00:00:00"/>
    <x v="3"/>
    <x v="2"/>
    <s v="Good for patients. OK for staff. "/>
    <x v="4"/>
    <s v="Yes "/>
    <s v="If unsure I will speak to a Senior. "/>
    <x v="0"/>
    <s v="Life Changing"/>
    <x v="2"/>
    <s v="Reduce the queue."/>
    <x v="8"/>
    <x v="0"/>
    <s v="Doctors should be more clear. "/>
  </r>
  <r>
    <n v="12"/>
    <d v="2023-05-11T00:00:00"/>
    <x v="3"/>
    <x v="3"/>
    <s v="Good for patients. Some confusion for staff. Sometimes Doctors send patients to another area but you don't know where. "/>
    <x v="6"/>
    <s v="Yes"/>
    <s v="It helped when Matron came to explain today in morning handover. Before than it was not clear. "/>
    <x v="0"/>
    <s v="Brilliant (will be good for Sepsis patients to get it all at once)"/>
    <x v="2"/>
    <s v="Communications about who has been Rafted and what jobs need to be done. "/>
    <x v="9"/>
    <x v="3"/>
    <s v="Triage skills are being taken away from the Nurses. How can they maintain these/similar skills?"/>
  </r>
  <r>
    <n v="13"/>
    <d v="2023-05-15T00:00:00"/>
    <x v="2"/>
    <x v="3"/>
    <m/>
    <x v="8"/>
    <s v="Yes"/>
    <m/>
    <x v="3"/>
    <m/>
    <x v="3"/>
    <s v="Space and Team allocated"/>
    <x v="5"/>
    <x v="0"/>
    <s v="Virtual and PELC over see their activity"/>
  </r>
  <r>
    <n v="14"/>
    <d v="2023-05-15T00:00:00"/>
    <x v="1"/>
    <x v="4"/>
    <s v="Having pt sharing personl info and waiting in cubical. No sense of privacy esp. for DV or Sexual abuse"/>
    <x v="1"/>
    <s v="Yes"/>
    <m/>
    <x v="0"/>
    <s v="Well Organised / Carnage"/>
    <x v="2"/>
    <s v="Cubicals for Privacy"/>
    <x v="10"/>
    <x v="0"/>
    <s v="Change was too sudden. Needed more time to adjust the setting and organise. Receptionist now using the Pc and team have lost clinical space."/>
  </r>
  <r>
    <n v="15"/>
    <d v="2023-05-15T00:00:00"/>
    <x v="0"/>
    <x v="2"/>
    <s v="Last little bit was confusing with the A&amp;E Cards"/>
    <x v="6"/>
    <s v="Yes"/>
    <m/>
    <x v="0"/>
    <s v="Streamline"/>
    <x v="2"/>
    <s v="Nurses to do ECGs and let us know if Pt needs cannula (not always told)"/>
    <x v="11"/>
    <x v="0"/>
    <s v="Pod Shoot for bloods closer."/>
  </r>
  <r>
    <n v="16"/>
    <d v="2023-05-15T00:00:00"/>
    <x v="0"/>
    <x v="2"/>
    <s v="A lot easier but still a little bit of a mess"/>
    <x v="7"/>
    <s v="Yes"/>
    <m/>
    <x v="0"/>
    <s v="Alright"/>
    <x v="2"/>
    <s v="A bit smoother. Stop Pt in corridors"/>
    <x v="12"/>
    <x v="0"/>
    <m/>
  </r>
  <r>
    <n v="17"/>
    <d v="2023-05-16T00:00:00"/>
    <x v="3"/>
    <x v="2"/>
    <s v="Better than the old, but needs polishing"/>
    <x v="4"/>
    <s v="No"/>
    <m/>
    <x v="1"/>
    <s v="Getting There"/>
    <x v="2"/>
    <s v="More Staff"/>
    <x v="3"/>
    <x v="1"/>
    <s v="We have it now with the allocation of tasks"/>
  </r>
  <r>
    <n v="18"/>
    <m/>
    <x v="4"/>
    <x v="5"/>
    <m/>
    <x v="8"/>
    <m/>
    <m/>
    <x v="1"/>
    <m/>
    <x v="3"/>
    <m/>
    <x v="13"/>
    <x v="3"/>
    <m/>
  </r>
  <r>
    <n v="19"/>
    <m/>
    <x v="4"/>
    <x v="5"/>
    <m/>
    <x v="8"/>
    <m/>
    <m/>
    <x v="1"/>
    <m/>
    <x v="3"/>
    <m/>
    <x v="14"/>
    <x v="0"/>
    <m/>
  </r>
  <r>
    <n v="20"/>
    <m/>
    <x v="5"/>
    <x v="5"/>
    <m/>
    <x v="8"/>
    <m/>
    <m/>
    <x v="1"/>
    <m/>
    <x v="3"/>
    <m/>
    <x v="15"/>
    <x v="0"/>
    <m/>
  </r>
  <r>
    <n v="21"/>
    <m/>
    <x v="5"/>
    <x v="5"/>
    <m/>
    <x v="8"/>
    <m/>
    <m/>
    <x v="1"/>
    <m/>
    <x v="3"/>
    <m/>
    <x v="3"/>
    <x v="1"/>
    <m/>
  </r>
  <r>
    <n v="22"/>
    <m/>
    <x v="6"/>
    <x v="5"/>
    <m/>
    <x v="8"/>
    <m/>
    <m/>
    <x v="1"/>
    <m/>
    <x v="3"/>
    <m/>
    <x v="15"/>
    <x v="0"/>
    <m/>
  </r>
  <r>
    <n v="23"/>
    <m/>
    <x v="7"/>
    <x v="5"/>
    <m/>
    <x v="8"/>
    <m/>
    <m/>
    <x v="1"/>
    <m/>
    <x v="3"/>
    <m/>
    <x v="16"/>
    <x v="0"/>
    <m/>
  </r>
  <r>
    <n v="24"/>
    <m/>
    <x v="8"/>
    <x v="5"/>
    <m/>
    <x v="8"/>
    <m/>
    <m/>
    <x v="1"/>
    <m/>
    <x v="3"/>
    <m/>
    <x v="8"/>
    <x v="0"/>
    <m/>
  </r>
  <r>
    <n v="25"/>
    <m/>
    <x v="9"/>
    <x v="5"/>
    <m/>
    <x v="8"/>
    <m/>
    <m/>
    <x v="1"/>
    <m/>
    <x v="3"/>
    <m/>
    <x v="3"/>
    <x v="1"/>
    <m/>
  </r>
  <r>
    <n v="26"/>
    <m/>
    <x v="10"/>
    <x v="5"/>
    <m/>
    <x v="8"/>
    <m/>
    <m/>
    <x v="1"/>
    <m/>
    <x v="3"/>
    <m/>
    <x v="13"/>
    <x v="3"/>
    <m/>
  </r>
  <r>
    <n v="27"/>
    <m/>
    <x v="11"/>
    <x v="5"/>
    <m/>
    <x v="8"/>
    <m/>
    <m/>
    <x v="1"/>
    <m/>
    <x v="3"/>
    <m/>
    <x v="17"/>
    <x v="0"/>
    <m/>
  </r>
  <r>
    <n v="28"/>
    <m/>
    <x v="11"/>
    <x v="5"/>
    <m/>
    <x v="8"/>
    <m/>
    <m/>
    <x v="1"/>
    <m/>
    <x v="3"/>
    <m/>
    <x v="13"/>
    <x v="3"/>
    <m/>
  </r>
  <r>
    <n v="29"/>
    <m/>
    <x v="12"/>
    <x v="5"/>
    <m/>
    <x v="8"/>
    <m/>
    <m/>
    <x v="1"/>
    <m/>
    <x v="3"/>
    <m/>
    <x v="18"/>
    <x v="0"/>
    <m/>
  </r>
  <r>
    <n v="30"/>
    <m/>
    <x v="13"/>
    <x v="5"/>
    <m/>
    <x v="8"/>
    <m/>
    <m/>
    <x v="1"/>
    <m/>
    <x v="3"/>
    <m/>
    <x v="5"/>
    <x v="0"/>
    <m/>
  </r>
  <r>
    <n v="31"/>
    <m/>
    <x v="14"/>
    <x v="5"/>
    <m/>
    <x v="8"/>
    <m/>
    <m/>
    <x v="1"/>
    <m/>
    <x v="3"/>
    <m/>
    <x v="19"/>
    <x v="0"/>
    <m/>
  </r>
  <r>
    <n v="32"/>
    <m/>
    <x v="15"/>
    <x v="5"/>
    <m/>
    <x v="8"/>
    <m/>
    <m/>
    <x v="1"/>
    <m/>
    <x v="3"/>
    <m/>
    <x v="4"/>
    <x v="2"/>
    <m/>
  </r>
  <r>
    <n v="33"/>
    <m/>
    <x v="16"/>
    <x v="5"/>
    <m/>
    <x v="8"/>
    <m/>
    <m/>
    <x v="1"/>
    <m/>
    <x v="3"/>
    <m/>
    <x v="0"/>
    <x v="0"/>
    <m/>
  </r>
  <r>
    <n v="34"/>
    <m/>
    <x v="17"/>
    <x v="5"/>
    <m/>
    <x v="8"/>
    <m/>
    <m/>
    <x v="1"/>
    <m/>
    <x v="3"/>
    <m/>
    <x v="6"/>
    <x v="2"/>
    <m/>
  </r>
  <r>
    <n v="35"/>
    <m/>
    <x v="18"/>
    <x v="5"/>
    <m/>
    <x v="8"/>
    <m/>
    <m/>
    <x v="1"/>
    <m/>
    <x v="3"/>
    <m/>
    <x v="20"/>
    <x v="0"/>
    <m/>
  </r>
  <r>
    <n v="36"/>
    <m/>
    <x v="19"/>
    <x v="5"/>
    <m/>
    <x v="8"/>
    <m/>
    <m/>
    <x v="1"/>
    <m/>
    <x v="3"/>
    <m/>
    <x v="9"/>
    <x v="3"/>
    <m/>
  </r>
  <r>
    <n v="37"/>
    <m/>
    <x v="20"/>
    <x v="5"/>
    <m/>
    <x v="8"/>
    <m/>
    <m/>
    <x v="1"/>
    <m/>
    <x v="3"/>
    <m/>
    <x v="21"/>
    <x v="4"/>
    <m/>
  </r>
  <r>
    <n v="38"/>
    <m/>
    <x v="21"/>
    <x v="5"/>
    <m/>
    <x v="8"/>
    <m/>
    <m/>
    <x v="1"/>
    <m/>
    <x v="3"/>
    <m/>
    <x v="9"/>
    <x v="3"/>
    <m/>
  </r>
  <r>
    <n v="39"/>
    <m/>
    <x v="22"/>
    <x v="5"/>
    <m/>
    <x v="8"/>
    <m/>
    <m/>
    <x v="1"/>
    <m/>
    <x v="3"/>
    <m/>
    <x v="22"/>
    <x v="0"/>
    <m/>
  </r>
  <r>
    <n v="40"/>
    <m/>
    <x v="23"/>
    <x v="5"/>
    <m/>
    <x v="8"/>
    <m/>
    <m/>
    <x v="1"/>
    <m/>
    <x v="3"/>
    <m/>
    <x v="23"/>
    <x v="0"/>
    <m/>
  </r>
  <r>
    <n v="41"/>
    <m/>
    <x v="24"/>
    <x v="5"/>
    <m/>
    <x v="8"/>
    <m/>
    <m/>
    <x v="1"/>
    <m/>
    <x v="3"/>
    <m/>
    <x v="3"/>
    <x v="1"/>
    <m/>
  </r>
  <r>
    <n v="42"/>
    <m/>
    <x v="24"/>
    <x v="5"/>
    <m/>
    <x v="8"/>
    <m/>
    <m/>
    <x v="1"/>
    <m/>
    <x v="3"/>
    <m/>
    <x v="22"/>
    <x v="0"/>
    <m/>
  </r>
  <r>
    <m/>
    <m/>
    <x v="25"/>
    <x v="5"/>
    <m/>
    <x v="8"/>
    <m/>
    <m/>
    <x v="1"/>
    <m/>
    <x v="3"/>
    <m/>
    <x v="4"/>
    <x v="2"/>
    <m/>
  </r>
  <r>
    <m/>
    <m/>
    <x v="26"/>
    <x v="5"/>
    <m/>
    <x v="8"/>
    <m/>
    <m/>
    <x v="1"/>
    <m/>
    <x v="3"/>
    <m/>
    <x v="24"/>
    <x v="5"/>
    <m/>
  </r>
  <r>
    <m/>
    <m/>
    <x v="26"/>
    <x v="5"/>
    <m/>
    <x v="8"/>
    <m/>
    <m/>
    <x v="1"/>
    <m/>
    <x v="3"/>
    <m/>
    <x v="24"/>
    <x v="5"/>
    <m/>
  </r>
  <r>
    <m/>
    <m/>
    <x v="26"/>
    <x v="5"/>
    <m/>
    <x v="8"/>
    <m/>
    <m/>
    <x v="1"/>
    <m/>
    <x v="3"/>
    <m/>
    <x v="24"/>
    <x v="5"/>
    <m/>
  </r>
  <r>
    <m/>
    <m/>
    <x v="26"/>
    <x v="5"/>
    <m/>
    <x v="8"/>
    <m/>
    <m/>
    <x v="1"/>
    <m/>
    <x v="3"/>
    <m/>
    <x v="24"/>
    <x v="5"/>
    <m/>
  </r>
  <r>
    <m/>
    <m/>
    <x v="26"/>
    <x v="5"/>
    <m/>
    <x v="8"/>
    <m/>
    <m/>
    <x v="1"/>
    <m/>
    <x v="3"/>
    <m/>
    <x v="24"/>
    <x v="5"/>
    <m/>
  </r>
  <r>
    <m/>
    <m/>
    <x v="26"/>
    <x v="5"/>
    <m/>
    <x v="8"/>
    <m/>
    <m/>
    <x v="1"/>
    <m/>
    <x v="3"/>
    <m/>
    <x v="24"/>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
  <r>
    <n v="1"/>
    <d v="2023-05-15T00:00:00"/>
    <x v="0"/>
    <x v="0"/>
    <m/>
    <s v="No"/>
    <x v="0"/>
    <s v="Excellent"/>
    <x v="0"/>
    <s v="Nothing, very good so far."/>
    <x v="0"/>
  </r>
  <r>
    <n v="2"/>
    <d v="2023-05-15T00:00:00"/>
    <x v="0"/>
    <x v="0"/>
    <m/>
    <s v="Yes, waiting for tests"/>
    <x v="1"/>
    <s v="Excellent"/>
    <x v="0"/>
    <s v="Nothing"/>
    <x v="0"/>
  </r>
  <r>
    <n v="3"/>
    <d v="2023-05-15T00:00:00"/>
    <x v="0"/>
    <x v="0"/>
    <m/>
    <s v="Yes"/>
    <x v="1"/>
    <s v="Excellent"/>
    <x v="0"/>
    <s v="No"/>
    <x v="0"/>
  </r>
  <r>
    <n v="4"/>
    <d v="2023-05-15T00:00:00"/>
    <x v="0"/>
    <x v="0"/>
    <m/>
    <s v="Yes, explained what was happening, but unsure of what is next."/>
    <x v="1"/>
    <s v="Sufficient. Saw 8 people in 2 hours!"/>
    <x v="1"/>
    <s v="Staff member was rude on arrival and shouted &quot;Sit Down&quot; like you would to a child. Then they felt bad and came back and moved me to another area. "/>
    <x v="1"/>
  </r>
  <r>
    <n v="5"/>
    <d v="2023-05-15T00:00:00"/>
    <x v="0"/>
    <x v="0"/>
    <m/>
    <s v="Yes, clearly"/>
    <x v="1"/>
    <s v="Very Good"/>
    <x v="2"/>
    <s v="No"/>
    <x v="0"/>
  </r>
  <r>
    <n v="6"/>
    <d v="2023-05-15T00:00:00"/>
    <x v="0"/>
    <x v="0"/>
    <m/>
    <s v="No"/>
    <x v="0"/>
    <s v="Curt, info wasn't forthcoming. Staff not recognising the need for information. Simple steps. Give as much info as possible. Blood test area pretty good. Lady was good."/>
    <x v="3"/>
    <s v="Communication"/>
    <x v="2"/>
  </r>
  <r>
    <n v="7"/>
    <d v="2023-05-15T00:00:00"/>
    <x v="0"/>
    <x v="0"/>
    <m/>
    <s v="Not really, unsure what's next."/>
    <x v="0"/>
    <s v="Supportive"/>
    <x v="2"/>
    <s v="Speed"/>
    <x v="3"/>
  </r>
  <r>
    <n v="8"/>
    <d v="2023-05-15T00:00:00"/>
    <x v="0"/>
    <x v="0"/>
    <m/>
    <s v="Yes"/>
    <x v="1"/>
    <s v="Efficient"/>
    <x v="2"/>
    <s v="More Comfortable Trolly"/>
    <x v="4"/>
  </r>
  <r>
    <n v="9"/>
    <d v="2023-05-15T00:00:00"/>
    <x v="0"/>
    <x v="0"/>
    <m/>
    <s v="Yes"/>
    <x v="1"/>
    <s v="Good"/>
    <x v="2"/>
    <s v="No"/>
    <x v="0"/>
  </r>
  <r>
    <m/>
    <m/>
    <x v="1"/>
    <x v="1"/>
    <m/>
    <m/>
    <x v="2"/>
    <m/>
    <x v="4"/>
    <m/>
    <x v="5"/>
  </r>
  <r>
    <m/>
    <m/>
    <x v="1"/>
    <x v="1"/>
    <m/>
    <m/>
    <x v="2"/>
    <m/>
    <x v="4"/>
    <m/>
    <x v="5"/>
  </r>
  <r>
    <m/>
    <m/>
    <x v="1"/>
    <x v="1"/>
    <m/>
    <m/>
    <x v="2"/>
    <m/>
    <x v="4"/>
    <m/>
    <x v="5"/>
  </r>
  <r>
    <m/>
    <m/>
    <x v="1"/>
    <x v="1"/>
    <m/>
    <m/>
    <x v="2"/>
    <m/>
    <x v="4"/>
    <m/>
    <x v="5"/>
  </r>
  <r>
    <m/>
    <m/>
    <x v="1"/>
    <x v="1"/>
    <m/>
    <m/>
    <x v="2"/>
    <m/>
    <x v="4"/>
    <m/>
    <x v="5"/>
  </r>
  <r>
    <m/>
    <m/>
    <x v="1"/>
    <x v="1"/>
    <m/>
    <m/>
    <x v="2"/>
    <m/>
    <x v="4"/>
    <m/>
    <x v="5"/>
  </r>
  <r>
    <m/>
    <m/>
    <x v="1"/>
    <x v="1"/>
    <m/>
    <m/>
    <x v="2"/>
    <m/>
    <x v="4"/>
    <m/>
    <x v="5"/>
  </r>
  <r>
    <m/>
    <m/>
    <x v="1"/>
    <x v="1"/>
    <m/>
    <m/>
    <x v="2"/>
    <m/>
    <x v="4"/>
    <m/>
    <x v="5"/>
  </r>
  <r>
    <m/>
    <m/>
    <x v="1"/>
    <x v="1"/>
    <m/>
    <m/>
    <x v="2"/>
    <m/>
    <x v="4"/>
    <m/>
    <x v="5"/>
  </r>
  <r>
    <m/>
    <m/>
    <x v="1"/>
    <x v="1"/>
    <m/>
    <m/>
    <x v="2"/>
    <m/>
    <x v="4"/>
    <m/>
    <x v="5"/>
  </r>
  <r>
    <m/>
    <m/>
    <x v="1"/>
    <x v="1"/>
    <m/>
    <m/>
    <x v="2"/>
    <m/>
    <x v="4"/>
    <m/>
    <x v="5"/>
  </r>
  <r>
    <m/>
    <m/>
    <x v="1"/>
    <x v="1"/>
    <m/>
    <m/>
    <x v="2"/>
    <m/>
    <x v="4"/>
    <m/>
    <x v="5"/>
  </r>
  <r>
    <m/>
    <m/>
    <x v="1"/>
    <x v="1"/>
    <m/>
    <m/>
    <x v="2"/>
    <m/>
    <x v="4"/>
    <m/>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BC802BC-C064-41C0-95F8-3091ADA1DDB1}" name="PivotTable10" cacheId="5003"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chartFormat="9">
  <location ref="AD5:AE31" firstHeaderRow="2" firstDataRow="2" firstDataCol="1"/>
  <pivotFields count="15">
    <pivotField dataField="1" compact="0" outline="0" showAll="0"/>
    <pivotField compact="0" outline="0" showAll="0"/>
    <pivotField compact="0" outline="0" showAll="0" defaultSubtotal="0">
      <items count="27">
        <item x="0"/>
        <item x="2"/>
        <item x="3"/>
        <item x="1"/>
        <item h="1" x="26"/>
        <item h="1" x="4"/>
        <item h="1" x="5"/>
        <item h="1" x="6"/>
        <item h="1" x="7"/>
        <item h="1" x="8"/>
        <item h="1" x="9"/>
        <item h="1" x="10"/>
        <item h="1" x="11"/>
        <item h="1" x="12"/>
        <item h="1" x="13"/>
        <item h="1" x="14"/>
        <item h="1" x="15"/>
        <item h="1" x="16"/>
        <item h="1" x="17"/>
        <item h="1" x="18"/>
        <item h="1" x="19"/>
        <item h="1" x="20"/>
        <item h="1" x="21"/>
        <item h="1" x="22"/>
        <item h="1" x="23"/>
        <item h="1" x="24"/>
        <item h="1" x="25"/>
      </items>
    </pivotField>
    <pivotField compact="0" outline="0" showAll="0">
      <items count="7">
        <item x="0"/>
        <item x="1"/>
        <item x="2"/>
        <item x="3"/>
        <item x="5"/>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26">
        <item x="2"/>
        <item x="7"/>
        <item x="3"/>
        <item h="1" x="24"/>
        <item x="13"/>
        <item x="0"/>
        <item x="14"/>
        <item x="4"/>
        <item x="22"/>
        <item x="18"/>
        <item x="1"/>
        <item x="5"/>
        <item x="6"/>
        <item x="9"/>
        <item x="10"/>
        <item x="11"/>
        <item x="12"/>
        <item x="15"/>
        <item x="16"/>
        <item x="8"/>
        <item x="17"/>
        <item x="19"/>
        <item x="20"/>
        <item x="21"/>
        <item x="23"/>
        <item t="default"/>
      </items>
    </pivotField>
    <pivotField compact="0" outline="0" showAll="0"/>
    <pivotField compact="0" outline="0" showAll="0"/>
  </pivotFields>
  <rowFields count="1">
    <field x="12"/>
  </rowFields>
  <rowItems count="25">
    <i>
      <x/>
    </i>
    <i>
      <x v="1"/>
    </i>
    <i>
      <x v="2"/>
    </i>
    <i>
      <x v="4"/>
    </i>
    <i>
      <x v="5"/>
    </i>
    <i>
      <x v="6"/>
    </i>
    <i>
      <x v="7"/>
    </i>
    <i>
      <x v="8"/>
    </i>
    <i>
      <x v="9"/>
    </i>
    <i>
      <x v="10"/>
    </i>
    <i>
      <x v="11"/>
    </i>
    <i>
      <x v="12"/>
    </i>
    <i>
      <x v="13"/>
    </i>
    <i>
      <x v="14"/>
    </i>
    <i>
      <x v="15"/>
    </i>
    <i>
      <x v="16"/>
    </i>
    <i>
      <x v="17"/>
    </i>
    <i>
      <x v="18"/>
    </i>
    <i>
      <x v="19"/>
    </i>
    <i>
      <x v="20"/>
    </i>
    <i>
      <x v="21"/>
    </i>
    <i>
      <x v="22"/>
    </i>
    <i>
      <x v="23"/>
    </i>
    <i>
      <x v="24"/>
    </i>
    <i t="grand">
      <x/>
    </i>
  </rowItems>
  <colItems count="1">
    <i/>
  </colItems>
  <dataFields count="1">
    <dataField name="Count of No" fld="0" subtotal="count" baseField="5" baseItem="2"/>
  </dataFields>
  <formats count="7">
    <format dxfId="311">
      <pivotArea type="all" dataOnly="0" outline="0" fieldPosition="0"/>
    </format>
    <format dxfId="312">
      <pivotArea outline="0" collapsedLevelsAreSubtotals="1" fieldPosition="0"/>
    </format>
    <format dxfId="313">
      <pivotArea type="origin" dataOnly="0" labelOnly="1" outline="0" fieldPosition="0"/>
    </format>
    <format dxfId="314">
      <pivotArea field="2" type="button" dataOnly="0" labelOnly="1" outline="0"/>
    </format>
    <format dxfId="315">
      <pivotArea field="3" type="button" dataOnly="0" labelOnly="1" outline="0"/>
    </format>
    <format dxfId="316">
      <pivotArea dataOnly="0" labelOnly="1" grandRow="1" outline="0" fieldPosition="0"/>
    </format>
    <format dxfId="317">
      <pivotArea type="topRight" dataOnly="0" labelOnly="1" outline="0" fieldPosition="0"/>
    </format>
  </formats>
  <chartFormats count="5">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6" format="3">
      <pivotArea type="data" outline="0" fieldPosition="0">
        <references count="2">
          <reference field="4294967294" count="1" selected="0">
            <x v="0"/>
          </reference>
          <reference field="12"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FB02432-92D4-46AD-A70F-317062F17029}" name="PivotTable9" cacheId="5003"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4">
  <location ref="Y5:Z9" firstHeaderRow="2" firstDataRow="2" firstDataCol="1"/>
  <pivotFields count="15">
    <pivotField dataField="1" compact="0" outline="0" showAll="0"/>
    <pivotField compact="0" outline="0" showAll="0"/>
    <pivotField compact="0" outline="0" showAll="0" defaultSubtotal="0">
      <items count="27">
        <item x="0"/>
        <item x="2"/>
        <item x="3"/>
        <item x="1"/>
        <item h="1" x="26"/>
        <item h="1" x="4"/>
        <item h="1" x="5"/>
        <item h="1" x="6"/>
        <item h="1" x="7"/>
        <item h="1" x="8"/>
        <item h="1" x="9"/>
        <item h="1" x="10"/>
        <item h="1" x="11"/>
        <item h="1" x="12"/>
        <item h="1" x="13"/>
        <item h="1" x="14"/>
        <item h="1" x="15"/>
        <item h="1" x="16"/>
        <item h="1" x="17"/>
        <item h="1" x="18"/>
        <item h="1" x="19"/>
        <item h="1" x="20"/>
        <item h="1" x="21"/>
        <item h="1" x="22"/>
        <item h="1" x="23"/>
        <item h="1" x="24"/>
        <item h="1" x="25"/>
      </items>
    </pivotField>
    <pivotField compact="0" outline="0" showAll="0">
      <items count="7">
        <item x="0"/>
        <item x="1"/>
        <item x="2"/>
        <item x="3"/>
        <item x="5"/>
        <item x="4"/>
        <item t="default"/>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0"/>
        <item x="2"/>
        <item h="1" x="3"/>
        <item t="default"/>
      </items>
    </pivotField>
    <pivotField compact="0" outline="0" showAll="0"/>
    <pivotField compact="0" outline="0" showAll="0"/>
    <pivotField compact="0" outline="0" showAll="0"/>
    <pivotField compact="0" outline="0" showAll="0"/>
  </pivotFields>
  <rowFields count="1">
    <field x="10"/>
  </rowFields>
  <rowItems count="3">
    <i>
      <x/>
    </i>
    <i>
      <x v="1"/>
    </i>
    <i>
      <x v="2"/>
    </i>
  </rowItems>
  <colItems count="1">
    <i/>
  </colItems>
  <dataFields count="1">
    <dataField name="Count of No" fld="0" subtotal="count" baseField="5" baseItem="2"/>
  </dataFields>
  <formats count="7">
    <format dxfId="304">
      <pivotArea type="all" dataOnly="0" outline="0" fieldPosition="0"/>
    </format>
    <format dxfId="305">
      <pivotArea outline="0" collapsedLevelsAreSubtotals="1" fieldPosition="0"/>
    </format>
    <format dxfId="306">
      <pivotArea type="origin" dataOnly="0" labelOnly="1" outline="0" fieldPosition="0"/>
    </format>
    <format dxfId="307">
      <pivotArea field="2" type="button" dataOnly="0" labelOnly="1" outline="0"/>
    </format>
    <format dxfId="308">
      <pivotArea field="3" type="button" dataOnly="0" labelOnly="1" outline="0"/>
    </format>
    <format dxfId="309">
      <pivotArea dataOnly="0" labelOnly="1" grandRow="1" outline="0" fieldPosition="0"/>
    </format>
    <format dxfId="310">
      <pivotArea type="topRight" dataOnly="0" labelOnly="1" outline="0" fieldPosition="0"/>
    </format>
  </formats>
  <chartFormats count="3">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7E0245D-A4FC-409F-89D8-624CD2F29906}" name="PivotTable8" cacheId="5003"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4">
  <location ref="T5:U9" firstHeaderRow="2" firstDataRow="2" firstDataCol="1"/>
  <pivotFields count="15">
    <pivotField dataField="1" compact="0" outline="0" showAll="0"/>
    <pivotField compact="0" outline="0" showAll="0"/>
    <pivotField compact="0" outline="0" showAll="0" defaultSubtotal="0">
      <items count="27">
        <item x="0"/>
        <item x="2"/>
        <item x="3"/>
        <item x="1"/>
        <item h="1" x="26"/>
        <item h="1" x="4"/>
        <item h="1" x="5"/>
        <item h="1" x="6"/>
        <item h="1" x="7"/>
        <item h="1" x="8"/>
        <item h="1" x="9"/>
        <item h="1" x="10"/>
        <item h="1" x="11"/>
        <item h="1" x="12"/>
        <item h="1" x="13"/>
        <item h="1" x="14"/>
        <item h="1" x="15"/>
        <item h="1" x="16"/>
        <item h="1" x="17"/>
        <item h="1" x="18"/>
        <item h="1" x="19"/>
        <item h="1" x="20"/>
        <item h="1" x="21"/>
        <item h="1" x="22"/>
        <item h="1" x="23"/>
        <item h="1" x="24"/>
        <item h="1" x="25"/>
      </items>
    </pivotField>
    <pivotField compact="0" outline="0" showAll="0">
      <items count="7">
        <item x="0"/>
        <item x="1"/>
        <item x="2"/>
        <item x="3"/>
        <item x="5"/>
        <item x="4"/>
        <item t="default"/>
      </items>
    </pivotField>
    <pivotField compact="0" outline="0" showAll="0"/>
    <pivotField compact="0" outline="0" showAll="0"/>
    <pivotField compact="0" outline="0" showAll="0"/>
    <pivotField compact="0" outline="0" showAll="0"/>
    <pivotField axis="axisRow" compact="0" outline="0" showAll="0">
      <items count="5">
        <item x="0"/>
        <item x="2"/>
        <item x="3"/>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s>
  <rowFields count="1">
    <field x="8"/>
  </rowFields>
  <rowItems count="3">
    <i>
      <x/>
    </i>
    <i>
      <x v="1"/>
    </i>
    <i>
      <x v="2"/>
    </i>
  </rowItems>
  <colItems count="1">
    <i/>
  </colItems>
  <dataFields count="1">
    <dataField name="Count of No" fld="0" subtotal="count" baseField="5" baseItem="2"/>
  </dataFields>
  <formats count="7">
    <format dxfId="297">
      <pivotArea type="all" dataOnly="0" outline="0" fieldPosition="0"/>
    </format>
    <format dxfId="298">
      <pivotArea outline="0" collapsedLevelsAreSubtotals="1" fieldPosition="0"/>
    </format>
    <format dxfId="299">
      <pivotArea type="origin" dataOnly="0" labelOnly="1" outline="0" fieldPosition="0"/>
    </format>
    <format dxfId="300">
      <pivotArea field="2" type="button" dataOnly="0" labelOnly="1" outline="0"/>
    </format>
    <format dxfId="301">
      <pivotArea field="3" type="button" dataOnly="0" labelOnly="1" outline="0"/>
    </format>
    <format dxfId="302">
      <pivotArea dataOnly="0" labelOnly="1" grandRow="1" outline="0" fieldPosition="0"/>
    </format>
    <format dxfId="303">
      <pivotArea type="topRight" dataOnly="0" labelOnly="1" outline="0" fieldPosition="0"/>
    </format>
  </format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BEF7101-4748-42E9-9CC2-9095C6546FB4}" name="PivotTable7" cacheId="5003"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6">
  <location ref="O5:P14" firstHeaderRow="2" firstDataRow="2" firstDataCol="1"/>
  <pivotFields count="15">
    <pivotField dataField="1" compact="0" outline="0" showAll="0"/>
    <pivotField compact="0" outline="0" showAll="0"/>
    <pivotField compact="0" outline="0" showAll="0" defaultSubtotal="0">
      <items count="27">
        <item x="0"/>
        <item x="2"/>
        <item x="3"/>
        <item x="1"/>
        <item h="1" x="26"/>
        <item h="1" x="4"/>
        <item h="1" x="5"/>
        <item h="1" x="6"/>
        <item h="1" x="7"/>
        <item h="1" x="8"/>
        <item h="1" x="9"/>
        <item h="1" x="10"/>
        <item h="1" x="11"/>
        <item h="1" x="12"/>
        <item h="1" x="13"/>
        <item h="1" x="14"/>
        <item h="1" x="15"/>
        <item h="1" x="16"/>
        <item h="1" x="17"/>
        <item h="1" x="18"/>
        <item h="1" x="19"/>
        <item h="1" x="20"/>
        <item h="1" x="21"/>
        <item h="1" x="22"/>
        <item h="1" x="23"/>
        <item h="1" x="24"/>
        <item h="1" x="25"/>
      </items>
    </pivotField>
    <pivotField compact="0" outline="0" showAll="0">
      <items count="7">
        <item x="0"/>
        <item x="1"/>
        <item x="2"/>
        <item x="3"/>
        <item x="5"/>
        <item x="4"/>
        <item t="default"/>
      </items>
    </pivotField>
    <pivotField compact="0" outline="0" showAll="0"/>
    <pivotField axis="axisRow" compact="0" outline="0" showAll="0">
      <items count="10">
        <item x="6"/>
        <item x="7"/>
        <item x="4"/>
        <item x="0"/>
        <item x="2"/>
        <item x="5"/>
        <item x="3"/>
        <item x="1"/>
        <item h="1" x="8"/>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5"/>
  </rowFields>
  <rowItems count="8">
    <i>
      <x/>
    </i>
    <i>
      <x v="1"/>
    </i>
    <i>
      <x v="2"/>
    </i>
    <i>
      <x v="3"/>
    </i>
    <i>
      <x v="4"/>
    </i>
    <i>
      <x v="5"/>
    </i>
    <i>
      <x v="6"/>
    </i>
    <i>
      <x v="7"/>
    </i>
  </rowItems>
  <colItems count="1">
    <i/>
  </colItems>
  <dataFields count="1">
    <dataField name="Count of No" fld="0" subtotal="count" baseField="5" baseItem="2"/>
  </dataFields>
  <formats count="7">
    <format dxfId="290">
      <pivotArea type="all" dataOnly="0" outline="0" fieldPosition="0"/>
    </format>
    <format dxfId="291">
      <pivotArea outline="0" collapsedLevelsAreSubtotals="1" fieldPosition="0"/>
    </format>
    <format dxfId="292">
      <pivotArea type="origin" dataOnly="0" labelOnly="1" outline="0" fieldPosition="0"/>
    </format>
    <format dxfId="293">
      <pivotArea field="2" type="button" dataOnly="0" labelOnly="1" outline="0"/>
    </format>
    <format dxfId="294">
      <pivotArea field="3" type="button" dataOnly="0" labelOnly="1" outline="0"/>
    </format>
    <format dxfId="295">
      <pivotArea dataOnly="0" labelOnly="1" grandRow="1" outline="0" fieldPosition="0"/>
    </format>
    <format dxfId="296">
      <pivotArea type="topRight" dataOnly="0" labelOnly="1" outline="0" fieldPosition="0"/>
    </format>
  </formats>
  <chartFormats count="1">
    <chartFormat chart="4"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45E65CF-396E-407F-891E-81BE948F6DA5}" name="PivotTable2" cacheId="5003"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B5:I18" firstHeaderRow="2" firstDataRow="2" firstDataCol="2"/>
  <pivotFields count="15">
    <pivotField compact="0" outline="0" showAll="0"/>
    <pivotField compact="0" outline="0" showAll="0"/>
    <pivotField axis="axisRow" compact="0" outline="0" showAll="0" defaultSubtotal="0">
      <items count="27">
        <item x="0"/>
        <item x="2"/>
        <item x="3"/>
        <item x="1"/>
        <item h="1" x="26"/>
        <item h="1" x="4"/>
        <item h="1" x="5"/>
        <item h="1" x="6"/>
        <item h="1" x="7"/>
        <item h="1" x="8"/>
        <item h="1" x="9"/>
        <item h="1" x="10"/>
        <item h="1" x="11"/>
        <item h="1" x="12"/>
        <item h="1" x="13"/>
        <item h="1" x="14"/>
        <item h="1" x="15"/>
        <item h="1" x="16"/>
        <item h="1" x="17"/>
        <item h="1" x="18"/>
        <item h="1" x="19"/>
        <item h="1" x="20"/>
        <item h="1" x="21"/>
        <item h="1" x="22"/>
        <item h="1" x="23"/>
        <item h="1" x="24"/>
        <item h="1" x="25"/>
      </items>
    </pivotField>
    <pivotField axis="axisRow" compact="0" outline="0" showAll="0">
      <items count="7">
        <item x="0"/>
        <item x="1"/>
        <item x="2"/>
        <item x="3"/>
        <item x="5"/>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2"/>
    <field x="3"/>
  </rowFields>
  <rowItems count="12">
    <i>
      <x/>
      <x/>
    </i>
    <i r="1">
      <x v="1"/>
    </i>
    <i r="1">
      <x v="2"/>
    </i>
    <i>
      <x v="1"/>
      <x v="1"/>
    </i>
    <i r="1">
      <x v="3"/>
    </i>
    <i>
      <x v="2"/>
      <x v="1"/>
    </i>
    <i r="1">
      <x v="2"/>
    </i>
    <i r="1">
      <x v="3"/>
    </i>
    <i>
      <x v="3"/>
      <x/>
    </i>
    <i r="1">
      <x v="1"/>
    </i>
    <i r="1">
      <x v="5"/>
    </i>
    <i t="grand">
      <x/>
    </i>
  </rowItems>
  <colItems count="1">
    <i/>
  </colItems>
  <formats count="13">
    <format dxfId="277">
      <pivotArea type="all" dataOnly="0" outline="0" fieldPosition="0"/>
    </format>
    <format dxfId="278">
      <pivotArea outline="0" collapsedLevelsAreSubtotals="1" fieldPosition="0"/>
    </format>
    <format dxfId="279">
      <pivotArea type="origin" dataOnly="0" labelOnly="1" outline="0" fieldPosition="0"/>
    </format>
    <format dxfId="280">
      <pivotArea field="2" type="button" dataOnly="0" labelOnly="1" outline="0" axis="axisRow" fieldPosition="0"/>
    </format>
    <format dxfId="281">
      <pivotArea field="3" type="button" dataOnly="0" labelOnly="1" outline="0" axis="axisRow" fieldPosition="1"/>
    </format>
    <format dxfId="282">
      <pivotArea dataOnly="0" labelOnly="1" outline="0" fieldPosition="0">
        <references count="1">
          <reference field="2" count="0"/>
        </references>
      </pivotArea>
    </format>
    <format dxfId="283">
      <pivotArea dataOnly="0" labelOnly="1" grandRow="1" outline="0" fieldPosition="0"/>
    </format>
    <format dxfId="284">
      <pivotArea dataOnly="0" labelOnly="1" outline="0" fieldPosition="0">
        <references count="2">
          <reference field="2" count="1" selected="0">
            <x v="0"/>
          </reference>
          <reference field="3" count="3">
            <x v="0"/>
            <x v="1"/>
            <x v="2"/>
          </reference>
        </references>
      </pivotArea>
    </format>
    <format dxfId="285">
      <pivotArea dataOnly="0" labelOnly="1" outline="0" fieldPosition="0">
        <references count="2">
          <reference field="2" count="1" selected="0">
            <x v="1"/>
          </reference>
          <reference field="3" count="1">
            <x v="1"/>
          </reference>
        </references>
      </pivotArea>
    </format>
    <format dxfId="286">
      <pivotArea dataOnly="0" labelOnly="1" outline="0" fieldPosition="0">
        <references count="2">
          <reference field="2" count="1" selected="0">
            <x v="2"/>
          </reference>
          <reference field="3" count="3">
            <x v="1"/>
            <x v="2"/>
            <x v="3"/>
          </reference>
        </references>
      </pivotArea>
    </format>
    <format dxfId="287">
      <pivotArea dataOnly="0" labelOnly="1" outline="0" fieldPosition="0">
        <references count="2">
          <reference field="2" count="1" selected="0">
            <x v="3"/>
          </reference>
          <reference field="3" count="2">
            <x v="0"/>
            <x v="1"/>
          </reference>
        </references>
      </pivotArea>
    </format>
    <format dxfId="288">
      <pivotArea type="topRight" dataOnly="0" labelOnly="1" outline="0" fieldPosition="0"/>
    </format>
    <format dxfId="289">
      <pivotArea dataOnly="0" labelOnly="1" outline="0" fieldPosition="0">
        <references count="2">
          <reference field="2" count="1" selected="0">
            <x v="3"/>
          </reference>
          <reference field="3"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7D2F659-DF54-439A-A865-AC82AADA57DC}" name="PivotTable12" cacheId="5003"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18">
  <location ref="AG5:AH12" firstHeaderRow="2" firstDataRow="2" firstDataCol="1"/>
  <pivotFields count="15">
    <pivotField dataField="1" compact="0" outline="0" showAll="0"/>
    <pivotField compact="0" outline="0" showAll="0"/>
    <pivotField compact="0" outline="0" showAll="0" defaultSubtotal="0">
      <items count="27">
        <item x="0"/>
        <item x="2"/>
        <item x="3"/>
        <item x="1"/>
        <item h="1" x="26"/>
        <item h="1" x="4"/>
        <item h="1" x="5"/>
        <item h="1" x="6"/>
        <item h="1" x="7"/>
        <item h="1" x="8"/>
        <item h="1" x="9"/>
        <item h="1" x="10"/>
        <item h="1" x="11"/>
        <item h="1" x="12"/>
        <item h="1" x="13"/>
        <item h="1" x="14"/>
        <item h="1" x="15"/>
        <item h="1" x="16"/>
        <item h="1" x="17"/>
        <item h="1" x="18"/>
        <item h="1" x="19"/>
        <item h="1" x="20"/>
        <item h="1" x="21"/>
        <item h="1" x="22"/>
        <item h="1" x="23"/>
        <item h="1" x="24"/>
        <item h="1" x="25"/>
      </items>
    </pivotField>
    <pivotField compact="0" outline="0" showAll="0">
      <items count="7">
        <item x="0"/>
        <item x="1"/>
        <item x="2"/>
        <item x="3"/>
        <item x="5"/>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7">
        <item x="3"/>
        <item x="2"/>
        <item x="4"/>
        <item x="0"/>
        <item x="1"/>
        <item x="5"/>
        <item t="default"/>
      </items>
    </pivotField>
    <pivotField compact="0" outline="0" showAll="0"/>
  </pivotFields>
  <rowFields count="1">
    <field x="13"/>
  </rowFields>
  <rowItems count="6">
    <i>
      <x/>
    </i>
    <i>
      <x v="1"/>
    </i>
    <i>
      <x v="2"/>
    </i>
    <i>
      <x v="3"/>
    </i>
    <i>
      <x v="4"/>
    </i>
    <i>
      <x v="5"/>
    </i>
  </rowItems>
  <colItems count="1">
    <i/>
  </colItems>
  <dataFields count="1">
    <dataField name="Count of No" fld="0" subtotal="count" baseField="5" baseItem="2"/>
  </dataFields>
  <formats count="7">
    <format dxfId="270">
      <pivotArea type="all" dataOnly="0" outline="0" fieldPosition="0"/>
    </format>
    <format dxfId="271">
      <pivotArea outline="0" collapsedLevelsAreSubtotals="1" fieldPosition="0"/>
    </format>
    <format dxfId="272">
      <pivotArea type="origin" dataOnly="0" labelOnly="1" outline="0" fieldPosition="0"/>
    </format>
    <format dxfId="273">
      <pivotArea field="2" type="button" dataOnly="0" labelOnly="1" outline="0"/>
    </format>
    <format dxfId="274">
      <pivotArea field="3" type="button" dataOnly="0" labelOnly="1" outline="0"/>
    </format>
    <format dxfId="275">
      <pivotArea dataOnly="0" labelOnly="1" grandRow="1" outline="0" fieldPosition="0"/>
    </format>
    <format dxfId="276">
      <pivotArea type="topRight" dataOnly="0" labelOnly="1" outline="0" fieldPosition="0"/>
    </format>
  </formats>
  <chartFormats count="6">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 chart="3" format="0" series="1">
      <pivotArea type="data" outline="0" fieldPosition="0">
        <references count="1">
          <reference field="4294967294" count="1" selected="0">
            <x v="0"/>
          </reference>
        </references>
      </pivotArea>
    </chartFormat>
    <chartFormat chart="4" format="0" series="1">
      <pivotArea type="data" outline="0" fieldPosition="0">
        <references count="1">
          <reference field="4294967294" count="1" selected="0">
            <x v="0"/>
          </reference>
        </references>
      </pivotArea>
    </chartFormat>
    <chartFormat chart="6" format="2"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148E04F-4C37-4745-8608-AC2C88031E42}" name="PivotTable8" cacheId="5004"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1">
  <location ref="X6:Y13" firstHeaderRow="2" firstDataRow="2" firstDataCol="1"/>
  <pivotFields count="11">
    <pivotField compact="0" outline="0" showAll="0"/>
    <pivotField compact="0" outline="0" showAll="0"/>
    <pivotField dataField="1" compact="0" outline="0" showAll="0">
      <items count="3">
        <item x="0"/>
        <item x="1"/>
        <item t="default"/>
      </items>
    </pivotField>
    <pivotField compact="0" outline="0" showAll="0">
      <items count="3">
        <item x="0"/>
        <item h="1" x="1"/>
        <item t="default"/>
      </items>
    </pivotField>
    <pivotField compact="0" outline="0" showAll="0"/>
    <pivotField compact="0" outline="0" showAll="0"/>
    <pivotField compact="0" outline="0" showAll="0">
      <items count="4">
        <item x="0"/>
        <item x="1"/>
        <item x="2"/>
        <item t="default"/>
      </items>
    </pivotField>
    <pivotField compact="0" outline="0" showAll="0"/>
    <pivotField compact="0" outline="0" showAll="0">
      <items count="6">
        <item x="0"/>
        <item x="2"/>
        <item x="3"/>
        <item x="1"/>
        <item x="4"/>
        <item t="default"/>
      </items>
    </pivotField>
    <pivotField compact="0" outline="0" showAll="0"/>
    <pivotField axis="axisRow" compact="0" outline="0" showAll="0">
      <items count="7">
        <item x="2"/>
        <item x="0"/>
        <item x="3"/>
        <item x="1"/>
        <item x="4"/>
        <item x="5"/>
        <item t="default"/>
      </items>
    </pivotField>
  </pivotFields>
  <rowFields count="1">
    <field x="10"/>
  </rowFields>
  <rowItems count="6">
    <i>
      <x/>
    </i>
    <i>
      <x v="1"/>
    </i>
    <i>
      <x v="2"/>
    </i>
    <i>
      <x v="3"/>
    </i>
    <i>
      <x v="4"/>
    </i>
    <i>
      <x v="5"/>
    </i>
  </rowItems>
  <colItems count="1">
    <i/>
  </colItems>
  <dataFields count="1">
    <dataField name="Count of Patient" fld="2"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9BE0524-C9DE-4C9C-AFF3-EB6759328AB4}" name="PivotTable7" cacheId="5004"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1">
  <location ref="Q6:R12" firstHeaderRow="2" firstDataRow="2" firstDataCol="1"/>
  <pivotFields count="11">
    <pivotField compact="0" outline="0" showAll="0"/>
    <pivotField compact="0" outline="0" showAll="0"/>
    <pivotField dataField="1" compact="0" outline="0" showAll="0">
      <items count="3">
        <item x="0"/>
        <item x="1"/>
        <item t="default"/>
      </items>
    </pivotField>
    <pivotField compact="0" outline="0" showAll="0">
      <items count="3">
        <item x="0"/>
        <item h="1" x="1"/>
        <item t="default"/>
      </items>
    </pivotField>
    <pivotField compact="0" outline="0" showAll="0"/>
    <pivotField compact="0" outline="0" showAll="0"/>
    <pivotField compact="0" outline="0" showAll="0">
      <items count="4">
        <item x="0"/>
        <item x="1"/>
        <item x="2"/>
        <item t="default"/>
      </items>
    </pivotField>
    <pivotField compact="0" outline="0" showAll="0"/>
    <pivotField axis="axisRow" compact="0" outline="0" showAll="0">
      <items count="6">
        <item x="0"/>
        <item x="2"/>
        <item x="3"/>
        <item x="1"/>
        <item x="4"/>
        <item t="default"/>
      </items>
    </pivotField>
    <pivotField compact="0" outline="0" showAll="0"/>
    <pivotField compact="0" outline="0" showAll="0"/>
  </pivotFields>
  <rowFields count="1">
    <field x="8"/>
  </rowFields>
  <rowItems count="5">
    <i>
      <x/>
    </i>
    <i>
      <x v="1"/>
    </i>
    <i>
      <x v="2"/>
    </i>
    <i>
      <x v="3"/>
    </i>
    <i>
      <x v="4"/>
    </i>
  </rowItems>
  <colItems count="1">
    <i/>
  </colItems>
  <dataFields count="1">
    <dataField name="Count of Patient" fld="2"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A3E9E3E5-5F1E-418E-B74E-8445FFA94590}" name="PivotTable4" cacheId="5004"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1">
  <location ref="J6:K10" firstHeaderRow="2" firstDataRow="2" firstDataCol="1"/>
  <pivotFields count="11">
    <pivotField compact="0" outline="0" showAll="0"/>
    <pivotField compact="0" outline="0" showAll="0"/>
    <pivotField dataField="1" compact="0" outline="0" showAll="0">
      <items count="3">
        <item x="0"/>
        <item x="1"/>
        <item t="default"/>
      </items>
    </pivotField>
    <pivotField compact="0" outline="0" showAll="0">
      <items count="3">
        <item x="0"/>
        <item h="1" x="1"/>
        <item t="default"/>
      </items>
    </pivotField>
    <pivotField compact="0" outline="0" showAll="0"/>
    <pivotField compact="0" outline="0" showAll="0"/>
    <pivotField axis="axisRow" compact="0" outline="0" showAll="0">
      <items count="4">
        <item x="0"/>
        <item x="1"/>
        <item x="2"/>
        <item t="default"/>
      </items>
    </pivotField>
    <pivotField compact="0" outline="0" showAll="0"/>
    <pivotField compact="0" outline="0" showAll="0"/>
    <pivotField compact="0" outline="0" showAll="0"/>
    <pivotField compact="0" outline="0" showAll="0"/>
  </pivotFields>
  <rowFields count="1">
    <field x="6"/>
  </rowFields>
  <rowItems count="3">
    <i>
      <x/>
    </i>
    <i>
      <x v="1"/>
    </i>
    <i>
      <x v="2"/>
    </i>
  </rowItems>
  <colItems count="1">
    <i/>
  </colItems>
  <dataFields count="1">
    <dataField name="Count of Patient" fld="2" subtotal="count" baseField="0" baseItem="0"/>
  </dataFields>
  <chartFormats count="2">
    <chartFormat chart="0" format="0" series="1">
      <pivotArea type="data" outline="0" fieldPosition="0">
        <references count="1">
          <reference field="4294967294" count="1" selected="0">
            <x v="0"/>
          </reference>
        </references>
      </pivotArea>
    </chartFormat>
    <chartFormat chart="0" format="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9A45A05E-7899-46B7-ADC4-F1022A1AC2BD}" name="PivotTable1" cacheId="5004" applyNumberFormats="0" applyBorderFormats="0" applyFontFormats="0" applyPatternFormats="0" applyAlignmentFormats="0" applyWidthHeightFormats="1" dataCaption="Values" updatedVersion="8" minRefreshableVersion="3" useAutoFormatting="1" rowGrandTotals="0" itemPrintTitles="1" createdVersion="8" indent="0" compact="0" compactData="0" gridDropZones="1" multipleFieldFilters="0" chartFormat="1">
  <location ref="B6:C8" firstHeaderRow="2" firstDataRow="2" firstDataCol="1"/>
  <pivotFields count="11">
    <pivotField compact="0" outline="0" showAll="0"/>
    <pivotField compact="0" outline="0" showAll="0"/>
    <pivotField dataField="1" compact="0" outline="0" showAll="0">
      <items count="3">
        <item x="0"/>
        <item x="1"/>
        <item t="default"/>
      </items>
    </pivotField>
    <pivotField axis="axisRow" compact="0" outline="0" showAll="0">
      <items count="3">
        <item x="0"/>
        <item h="1"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3"/>
  </rowFields>
  <rowItems count="1">
    <i>
      <x/>
    </i>
  </rowItems>
  <colItems count="1">
    <i/>
  </colItems>
  <dataFields count="1">
    <dataField name="Count of Patient"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eme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1" id="{D82903F0-770A-4BCA-A5DB-B251DE8570C5}" vid="{57DFEF32-DDC9-4112-8E29-6267E382EF9C}"/>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3" Type="http://schemas.openxmlformats.org/officeDocument/2006/relationships/oleObject" Target="../embeddings/oleObject9.bin"/><Relationship Id="rId18" Type="http://schemas.openxmlformats.org/officeDocument/2006/relationships/oleObject" Target="../embeddings/oleObject14.bin"/><Relationship Id="rId26" Type="http://schemas.openxmlformats.org/officeDocument/2006/relationships/oleObject" Target="../embeddings/oleObject22.bin"/><Relationship Id="rId39" Type="http://schemas.openxmlformats.org/officeDocument/2006/relationships/oleObject" Target="../embeddings/oleObject35.bin"/><Relationship Id="rId21" Type="http://schemas.openxmlformats.org/officeDocument/2006/relationships/oleObject" Target="../embeddings/oleObject17.bin"/><Relationship Id="rId34" Type="http://schemas.openxmlformats.org/officeDocument/2006/relationships/oleObject" Target="../embeddings/oleObject30.bin"/><Relationship Id="rId42" Type="http://schemas.openxmlformats.org/officeDocument/2006/relationships/oleObject" Target="../embeddings/oleObject38.bin"/><Relationship Id="rId47" Type="http://schemas.openxmlformats.org/officeDocument/2006/relationships/oleObject" Target="../embeddings/oleObject43.bin"/><Relationship Id="rId7" Type="http://schemas.openxmlformats.org/officeDocument/2006/relationships/oleObject" Target="../embeddings/oleObject3.bin"/><Relationship Id="rId2" Type="http://schemas.openxmlformats.org/officeDocument/2006/relationships/drawing" Target="../drawings/drawing3.xml"/><Relationship Id="rId16" Type="http://schemas.openxmlformats.org/officeDocument/2006/relationships/oleObject" Target="../embeddings/oleObject12.bin"/><Relationship Id="rId29" Type="http://schemas.openxmlformats.org/officeDocument/2006/relationships/oleObject" Target="../embeddings/oleObject25.bin"/><Relationship Id="rId11" Type="http://schemas.openxmlformats.org/officeDocument/2006/relationships/oleObject" Target="../embeddings/oleObject7.bin"/><Relationship Id="rId24" Type="http://schemas.openxmlformats.org/officeDocument/2006/relationships/oleObject" Target="../embeddings/oleObject20.bin"/><Relationship Id="rId32" Type="http://schemas.openxmlformats.org/officeDocument/2006/relationships/oleObject" Target="../embeddings/oleObject28.bin"/><Relationship Id="rId37" Type="http://schemas.openxmlformats.org/officeDocument/2006/relationships/oleObject" Target="../embeddings/oleObject33.bin"/><Relationship Id="rId40" Type="http://schemas.openxmlformats.org/officeDocument/2006/relationships/oleObject" Target="../embeddings/oleObject36.bin"/><Relationship Id="rId45" Type="http://schemas.openxmlformats.org/officeDocument/2006/relationships/oleObject" Target="../embeddings/oleObject41.bin"/><Relationship Id="rId5" Type="http://schemas.openxmlformats.org/officeDocument/2006/relationships/image" Target="../media/image2.emf"/><Relationship Id="rId15" Type="http://schemas.openxmlformats.org/officeDocument/2006/relationships/oleObject" Target="../embeddings/oleObject11.bin"/><Relationship Id="rId23" Type="http://schemas.openxmlformats.org/officeDocument/2006/relationships/oleObject" Target="../embeddings/oleObject19.bin"/><Relationship Id="rId28" Type="http://schemas.openxmlformats.org/officeDocument/2006/relationships/oleObject" Target="../embeddings/oleObject24.bin"/><Relationship Id="rId36" Type="http://schemas.openxmlformats.org/officeDocument/2006/relationships/oleObject" Target="../embeddings/oleObject32.bin"/><Relationship Id="rId49" Type="http://schemas.openxmlformats.org/officeDocument/2006/relationships/oleObject" Target="../embeddings/oleObject45.bin"/><Relationship Id="rId10" Type="http://schemas.openxmlformats.org/officeDocument/2006/relationships/oleObject" Target="../embeddings/oleObject6.bin"/><Relationship Id="rId19" Type="http://schemas.openxmlformats.org/officeDocument/2006/relationships/oleObject" Target="../embeddings/oleObject15.bin"/><Relationship Id="rId31" Type="http://schemas.openxmlformats.org/officeDocument/2006/relationships/oleObject" Target="../embeddings/oleObject27.bin"/><Relationship Id="rId44" Type="http://schemas.openxmlformats.org/officeDocument/2006/relationships/oleObject" Target="../embeddings/oleObject40.bin"/><Relationship Id="rId4" Type="http://schemas.openxmlformats.org/officeDocument/2006/relationships/oleObject" Target="../embeddings/oleObject1.bin"/><Relationship Id="rId9" Type="http://schemas.openxmlformats.org/officeDocument/2006/relationships/oleObject" Target="../embeddings/oleObject5.bin"/><Relationship Id="rId14" Type="http://schemas.openxmlformats.org/officeDocument/2006/relationships/oleObject" Target="../embeddings/oleObject10.bin"/><Relationship Id="rId22" Type="http://schemas.openxmlformats.org/officeDocument/2006/relationships/oleObject" Target="../embeddings/oleObject18.bin"/><Relationship Id="rId27" Type="http://schemas.openxmlformats.org/officeDocument/2006/relationships/oleObject" Target="../embeddings/oleObject23.bin"/><Relationship Id="rId30" Type="http://schemas.openxmlformats.org/officeDocument/2006/relationships/oleObject" Target="../embeddings/oleObject26.bin"/><Relationship Id="rId35" Type="http://schemas.openxmlformats.org/officeDocument/2006/relationships/oleObject" Target="../embeddings/oleObject31.bin"/><Relationship Id="rId43" Type="http://schemas.openxmlformats.org/officeDocument/2006/relationships/oleObject" Target="../embeddings/oleObject39.bin"/><Relationship Id="rId48" Type="http://schemas.openxmlformats.org/officeDocument/2006/relationships/oleObject" Target="../embeddings/oleObject44.bin"/><Relationship Id="rId8" Type="http://schemas.openxmlformats.org/officeDocument/2006/relationships/oleObject" Target="../embeddings/oleObject4.bin"/><Relationship Id="rId3" Type="http://schemas.openxmlformats.org/officeDocument/2006/relationships/vmlDrawing" Target="../drawings/vmlDrawing1.vml"/><Relationship Id="rId12" Type="http://schemas.openxmlformats.org/officeDocument/2006/relationships/oleObject" Target="../embeddings/oleObject8.bin"/><Relationship Id="rId17" Type="http://schemas.openxmlformats.org/officeDocument/2006/relationships/oleObject" Target="../embeddings/oleObject13.bin"/><Relationship Id="rId25" Type="http://schemas.openxmlformats.org/officeDocument/2006/relationships/oleObject" Target="../embeddings/oleObject21.bin"/><Relationship Id="rId33" Type="http://schemas.openxmlformats.org/officeDocument/2006/relationships/oleObject" Target="../embeddings/oleObject29.bin"/><Relationship Id="rId38" Type="http://schemas.openxmlformats.org/officeDocument/2006/relationships/oleObject" Target="../embeddings/oleObject34.bin"/><Relationship Id="rId46" Type="http://schemas.openxmlformats.org/officeDocument/2006/relationships/oleObject" Target="../embeddings/oleObject42.bin"/><Relationship Id="rId20" Type="http://schemas.openxmlformats.org/officeDocument/2006/relationships/oleObject" Target="../embeddings/oleObject16.bin"/><Relationship Id="rId41" Type="http://schemas.openxmlformats.org/officeDocument/2006/relationships/oleObject" Target="../embeddings/oleObject37.bin"/><Relationship Id="rId1" Type="http://schemas.openxmlformats.org/officeDocument/2006/relationships/printerSettings" Target="../printerSettings/printerSettings3.bin"/><Relationship Id="rId6"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10.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6" Type="http://schemas.openxmlformats.org/officeDocument/2006/relationships/drawing" Target="../drawings/drawing5.xml"/><Relationship Id="rId5" Type="http://schemas.openxmlformats.org/officeDocument/2006/relationships/printerSettings" Target="../printerSettings/printerSettings11.bin"/><Relationship Id="rId4" Type="http://schemas.openxmlformats.org/officeDocument/2006/relationships/pivotTable" Target="../pivotTables/pivot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B87A-9847-466E-B7ED-C1D359970488}">
  <sheetPr>
    <tabColor theme="6"/>
  </sheetPr>
  <dimension ref="B2:D72"/>
  <sheetViews>
    <sheetView showGridLines="0" tabSelected="1" workbookViewId="0">
      <pane ySplit="2" topLeftCell="A3" activePane="bottomLeft" state="frozen"/>
      <selection pane="bottomLeft" activeCell="B5" sqref="B5"/>
    </sheetView>
  </sheetViews>
  <sheetFormatPr defaultRowHeight="14.1"/>
  <cols>
    <col min="1" max="1" width="14.625" customWidth="1"/>
    <col min="2" max="2" width="34.625" style="126" bestFit="1" customWidth="1"/>
    <col min="3" max="3" width="55.625" style="125" customWidth="1"/>
    <col min="4" max="4" width="34.625" style="126" customWidth="1"/>
  </cols>
  <sheetData>
    <row r="2" spans="2:4" ht="23.25" customHeight="1">
      <c r="B2" s="122" t="s">
        <v>0</v>
      </c>
      <c r="C2" s="121" t="s">
        <v>1</v>
      </c>
      <c r="D2" s="122" t="s">
        <v>2</v>
      </c>
    </row>
    <row r="3" spans="2:4" ht="42">
      <c r="B3" s="123" t="s">
        <v>3</v>
      </c>
      <c r="C3" s="123" t="s">
        <v>4</v>
      </c>
      <c r="D3" s="123" t="s">
        <v>5</v>
      </c>
    </row>
    <row r="4" spans="2:4" ht="56.1">
      <c r="B4" s="123" t="s">
        <v>6</v>
      </c>
      <c r="C4" s="123" t="s">
        <v>7</v>
      </c>
      <c r="D4" s="123" t="s">
        <v>5</v>
      </c>
    </row>
    <row r="5" spans="2:4" ht="42.75" customHeight="1">
      <c r="B5" s="123" t="s">
        <v>8</v>
      </c>
      <c r="C5" s="123" t="s">
        <v>9</v>
      </c>
      <c r="D5" s="123" t="s">
        <v>5</v>
      </c>
    </row>
    <row r="6" spans="2:4" ht="57.6" customHeight="1">
      <c r="B6" s="123" t="s">
        <v>10</v>
      </c>
      <c r="C6" s="123" t="s">
        <v>11</v>
      </c>
      <c r="D6" s="123" t="s">
        <v>5</v>
      </c>
    </row>
    <row r="7" spans="2:4" ht="64.5" customHeight="1">
      <c r="B7" s="123" t="s">
        <v>12</v>
      </c>
      <c r="C7" s="123" t="s">
        <v>13</v>
      </c>
      <c r="D7" s="123" t="s">
        <v>5</v>
      </c>
    </row>
    <row r="8" spans="2:4">
      <c r="B8" s="124"/>
      <c r="D8" s="124"/>
    </row>
    <row r="9" spans="2:4">
      <c r="B9" s="124"/>
      <c r="D9" s="124"/>
    </row>
    <row r="10" spans="2:4">
      <c r="B10" s="124"/>
      <c r="D10" s="124"/>
    </row>
    <row r="11" spans="2:4">
      <c r="B11" s="124"/>
      <c r="D11" s="124"/>
    </row>
    <row r="12" spans="2:4">
      <c r="B12" s="124"/>
      <c r="D12" s="124"/>
    </row>
    <row r="13" spans="2:4">
      <c r="B13" s="124"/>
      <c r="D13" s="124"/>
    </row>
    <row r="14" spans="2:4">
      <c r="B14" s="124"/>
      <c r="D14" s="124"/>
    </row>
    <row r="15" spans="2:4">
      <c r="B15" s="124"/>
      <c r="D15" s="124"/>
    </row>
    <row r="16" spans="2:4">
      <c r="B16" s="124"/>
      <c r="D16" s="124"/>
    </row>
    <row r="17" spans="2:4">
      <c r="B17" s="124"/>
      <c r="D17" s="124"/>
    </row>
    <row r="18" spans="2:4">
      <c r="B18" s="124"/>
      <c r="D18" s="124"/>
    </row>
    <row r="19" spans="2:4">
      <c r="B19" s="124"/>
      <c r="D19" s="124"/>
    </row>
    <row r="20" spans="2:4">
      <c r="B20" s="124"/>
      <c r="D20" s="124"/>
    </row>
    <row r="21" spans="2:4">
      <c r="B21" s="124"/>
      <c r="D21" s="124"/>
    </row>
    <row r="22" spans="2:4">
      <c r="B22" s="124"/>
      <c r="D22" s="124"/>
    </row>
    <row r="23" spans="2:4">
      <c r="B23" s="124"/>
      <c r="D23" s="124"/>
    </row>
    <row r="24" spans="2:4">
      <c r="B24" s="124"/>
      <c r="D24" s="124"/>
    </row>
    <row r="27" spans="2:4">
      <c r="B27" s="125"/>
      <c r="D27" s="125"/>
    </row>
    <row r="28" spans="2:4">
      <c r="B28" s="125"/>
      <c r="D28" s="125"/>
    </row>
    <row r="29" spans="2:4">
      <c r="B29" s="125"/>
      <c r="D29" s="125"/>
    </row>
    <row r="30" spans="2:4">
      <c r="B30" s="125"/>
      <c r="D30" s="125"/>
    </row>
    <row r="31" spans="2:4">
      <c r="B31" s="125"/>
      <c r="D31" s="125"/>
    </row>
    <row r="32" spans="2:4">
      <c r="B32" s="125"/>
      <c r="D32" s="125"/>
    </row>
    <row r="33" spans="2:4">
      <c r="B33" s="125"/>
      <c r="D33" s="125"/>
    </row>
    <row r="34" spans="2:4">
      <c r="B34" s="125"/>
      <c r="D34" s="125"/>
    </row>
    <row r="35" spans="2:4">
      <c r="B35" s="125"/>
      <c r="D35" s="125"/>
    </row>
    <row r="36" spans="2:4">
      <c r="B36" s="125"/>
      <c r="D36" s="125"/>
    </row>
    <row r="37" spans="2:4">
      <c r="B37" s="125"/>
      <c r="D37" s="125"/>
    </row>
    <row r="38" spans="2:4">
      <c r="B38" s="125"/>
      <c r="D38" s="125"/>
    </row>
    <row r="39" spans="2:4">
      <c r="B39" s="125"/>
      <c r="D39" s="125"/>
    </row>
    <row r="40" spans="2:4">
      <c r="B40" s="125"/>
      <c r="D40" s="125"/>
    </row>
    <row r="41" spans="2:4">
      <c r="B41" s="125"/>
      <c r="D41" s="125"/>
    </row>
    <row r="42" spans="2:4">
      <c r="B42" s="125"/>
      <c r="D42" s="125"/>
    </row>
    <row r="43" spans="2:4">
      <c r="B43" s="125"/>
      <c r="D43" s="125"/>
    </row>
    <row r="44" spans="2:4">
      <c r="B44" s="125"/>
      <c r="D44" s="125"/>
    </row>
    <row r="45" spans="2:4">
      <c r="B45" s="125"/>
      <c r="D45" s="125"/>
    </row>
    <row r="46" spans="2:4">
      <c r="B46" s="125"/>
      <c r="D46" s="125"/>
    </row>
    <row r="47" spans="2:4">
      <c r="B47" s="125"/>
      <c r="D47" s="125"/>
    </row>
    <row r="48" spans="2:4">
      <c r="B48" s="125"/>
      <c r="D48" s="125"/>
    </row>
    <row r="49" spans="2:4">
      <c r="B49" s="125"/>
      <c r="D49" s="125"/>
    </row>
    <row r="50" spans="2:4">
      <c r="B50" s="125"/>
      <c r="D50" s="125"/>
    </row>
    <row r="51" spans="2:4">
      <c r="B51" s="125"/>
      <c r="D51" s="125"/>
    </row>
    <row r="52" spans="2:4">
      <c r="B52" s="125"/>
      <c r="D52" s="125"/>
    </row>
    <row r="53" spans="2:4">
      <c r="B53" s="125"/>
      <c r="D53" s="125"/>
    </row>
    <row r="54" spans="2:4">
      <c r="B54" s="125"/>
      <c r="D54" s="125"/>
    </row>
    <row r="55" spans="2:4">
      <c r="B55" s="125"/>
      <c r="D55" s="125"/>
    </row>
    <row r="56" spans="2:4">
      <c r="B56" s="125"/>
      <c r="D56" s="125"/>
    </row>
    <row r="57" spans="2:4">
      <c r="B57" s="125"/>
      <c r="D57" s="125"/>
    </row>
    <row r="58" spans="2:4">
      <c r="B58" s="125"/>
      <c r="D58" s="125"/>
    </row>
    <row r="59" spans="2:4">
      <c r="B59" s="125"/>
      <c r="D59" s="125"/>
    </row>
    <row r="60" spans="2:4">
      <c r="B60" s="125"/>
      <c r="D60" s="125"/>
    </row>
    <row r="61" spans="2:4">
      <c r="B61" s="125"/>
      <c r="D61" s="125"/>
    </row>
    <row r="62" spans="2:4">
      <c r="B62" s="125"/>
      <c r="D62" s="125"/>
    </row>
    <row r="63" spans="2:4">
      <c r="B63" s="125"/>
      <c r="D63" s="125"/>
    </row>
    <row r="64" spans="2:4">
      <c r="B64" s="125"/>
      <c r="D64" s="125"/>
    </row>
    <row r="65" spans="2:4">
      <c r="B65" s="125"/>
      <c r="D65" s="125"/>
    </row>
    <row r="66" spans="2:4">
      <c r="B66" s="125"/>
      <c r="D66" s="125"/>
    </row>
    <row r="67" spans="2:4">
      <c r="B67" s="125"/>
      <c r="D67" s="125"/>
    </row>
    <row r="68" spans="2:4">
      <c r="B68" s="125"/>
      <c r="D68" s="125"/>
    </row>
    <row r="69" spans="2:4">
      <c r="B69" s="125"/>
      <c r="D69" s="125"/>
    </row>
    <row r="70" spans="2:4">
      <c r="B70" s="125"/>
      <c r="D70" s="125"/>
    </row>
    <row r="71" spans="2:4">
      <c r="B71" s="125"/>
      <c r="D71" s="125"/>
    </row>
    <row r="72" spans="2:4">
      <c r="B72" s="125"/>
      <c r="D72" s="125"/>
    </row>
  </sheetData>
  <autoFilter ref="B2:D7" xr:uid="{E078F5B2-5CD0-4E3F-A648-3C266AB3A264}"/>
  <dataValidations count="1">
    <dataValidation type="list" allowBlank="1" showInputMessage="1" showErrorMessage="1" sqref="D3:D7" xr:uid="{379DE720-7A57-4F4F-9624-30167099514F}">
      <formula1>"Please select,Yes,No"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CD415-2607-4956-BB5B-6B739339CB2F}">
  <sheetPr>
    <tabColor theme="4"/>
  </sheetPr>
  <dimension ref="B2:B107"/>
  <sheetViews>
    <sheetView showGridLines="0" workbookViewId="0">
      <selection activeCell="B3" sqref="B3:B107"/>
    </sheetView>
  </sheetViews>
  <sheetFormatPr defaultRowHeight="14.1"/>
  <cols>
    <col min="1" max="1" width="1.625" customWidth="1"/>
    <col min="2" max="2" width="101.125" customWidth="1"/>
  </cols>
  <sheetData>
    <row r="2" spans="2:2" ht="27.95">
      <c r="B2" s="121" t="s">
        <v>14</v>
      </c>
    </row>
    <row r="3" spans="2:2" ht="409.5" customHeight="1">
      <c r="B3" s="127" t="s">
        <v>15</v>
      </c>
    </row>
    <row r="4" spans="2:2">
      <c r="B4" s="127"/>
    </row>
    <row r="5" spans="2:2">
      <c r="B5" s="127"/>
    </row>
    <row r="6" spans="2:2">
      <c r="B6" s="127"/>
    </row>
    <row r="7" spans="2:2">
      <c r="B7" s="127"/>
    </row>
    <row r="8" spans="2:2">
      <c r="B8" s="127"/>
    </row>
    <row r="9" spans="2:2">
      <c r="B9" s="127"/>
    </row>
    <row r="10" spans="2:2">
      <c r="B10" s="127"/>
    </row>
    <row r="11" spans="2:2">
      <c r="B11" s="127"/>
    </row>
    <row r="12" spans="2:2">
      <c r="B12" s="127"/>
    </row>
    <row r="13" spans="2:2">
      <c r="B13" s="127"/>
    </row>
    <row r="14" spans="2:2">
      <c r="B14" s="127"/>
    </row>
    <row r="15" spans="2:2">
      <c r="B15" s="127"/>
    </row>
    <row r="16" spans="2:2">
      <c r="B16" s="127"/>
    </row>
    <row r="17" spans="2:2">
      <c r="B17" s="127"/>
    </row>
    <row r="18" spans="2:2">
      <c r="B18" s="127"/>
    </row>
    <row r="19" spans="2:2">
      <c r="B19" s="127"/>
    </row>
    <row r="20" spans="2:2">
      <c r="B20" s="127"/>
    </row>
    <row r="21" spans="2:2">
      <c r="B21" s="127"/>
    </row>
    <row r="22" spans="2:2">
      <c r="B22" s="127"/>
    </row>
    <row r="23" spans="2:2">
      <c r="B23" s="127"/>
    </row>
    <row r="24" spans="2:2">
      <c r="B24" s="127"/>
    </row>
    <row r="25" spans="2:2">
      <c r="B25" s="127"/>
    </row>
    <row r="26" spans="2:2">
      <c r="B26" s="127"/>
    </row>
    <row r="27" spans="2:2">
      <c r="B27" s="127"/>
    </row>
    <row r="28" spans="2:2">
      <c r="B28" s="127"/>
    </row>
    <row r="29" spans="2:2">
      <c r="B29" s="127"/>
    </row>
    <row r="30" spans="2:2">
      <c r="B30" s="127"/>
    </row>
    <row r="31" spans="2:2">
      <c r="B31" s="127"/>
    </row>
    <row r="32" spans="2:2">
      <c r="B32" s="127"/>
    </row>
    <row r="33" spans="2:2">
      <c r="B33" s="127"/>
    </row>
    <row r="34" spans="2:2">
      <c r="B34" s="127"/>
    </row>
    <row r="35" spans="2:2">
      <c r="B35" s="127"/>
    </row>
    <row r="36" spans="2:2">
      <c r="B36" s="127"/>
    </row>
    <row r="37" spans="2:2">
      <c r="B37" s="127"/>
    </row>
    <row r="38" spans="2:2">
      <c r="B38" s="127"/>
    </row>
    <row r="39" spans="2:2">
      <c r="B39" s="127"/>
    </row>
    <row r="40" spans="2:2">
      <c r="B40" s="127"/>
    </row>
    <row r="41" spans="2:2">
      <c r="B41" s="127"/>
    </row>
    <row r="42" spans="2:2">
      <c r="B42" s="127"/>
    </row>
    <row r="43" spans="2:2">
      <c r="B43" s="127"/>
    </row>
    <row r="44" spans="2:2">
      <c r="B44" s="127"/>
    </row>
    <row r="45" spans="2:2">
      <c r="B45" s="127"/>
    </row>
    <row r="46" spans="2:2">
      <c r="B46" s="127"/>
    </row>
    <row r="47" spans="2:2">
      <c r="B47" s="127"/>
    </row>
    <row r="48" spans="2:2">
      <c r="B48" s="127"/>
    </row>
    <row r="49" spans="2:2">
      <c r="B49" s="127"/>
    </row>
    <row r="50" spans="2:2">
      <c r="B50" s="127"/>
    </row>
    <row r="51" spans="2:2">
      <c r="B51" s="127"/>
    </row>
    <row r="52" spans="2:2">
      <c r="B52" s="127"/>
    </row>
    <row r="53" spans="2:2">
      <c r="B53" s="127"/>
    </row>
    <row r="54" spans="2:2">
      <c r="B54" s="127"/>
    </row>
    <row r="55" spans="2:2">
      <c r="B55" s="127"/>
    </row>
    <row r="56" spans="2:2">
      <c r="B56" s="127"/>
    </row>
    <row r="57" spans="2:2">
      <c r="B57" s="127"/>
    </row>
    <row r="58" spans="2:2">
      <c r="B58" s="127"/>
    </row>
    <row r="59" spans="2:2">
      <c r="B59" s="127"/>
    </row>
    <row r="60" spans="2:2">
      <c r="B60" s="127"/>
    </row>
    <row r="61" spans="2:2">
      <c r="B61" s="127"/>
    </row>
    <row r="62" spans="2:2">
      <c r="B62" s="127"/>
    </row>
    <row r="63" spans="2:2">
      <c r="B63" s="127"/>
    </row>
    <row r="64" spans="2:2">
      <c r="B64" s="127"/>
    </row>
    <row r="65" spans="2:2">
      <c r="B65" s="127"/>
    </row>
    <row r="66" spans="2:2">
      <c r="B66" s="127"/>
    </row>
    <row r="67" spans="2:2">
      <c r="B67" s="127"/>
    </row>
    <row r="68" spans="2:2">
      <c r="B68" s="127"/>
    </row>
    <row r="69" spans="2:2">
      <c r="B69" s="127"/>
    </row>
    <row r="70" spans="2:2">
      <c r="B70" s="127"/>
    </row>
    <row r="71" spans="2:2">
      <c r="B71" s="127"/>
    </row>
    <row r="72" spans="2:2">
      <c r="B72" s="127"/>
    </row>
    <row r="73" spans="2:2">
      <c r="B73" s="127"/>
    </row>
    <row r="74" spans="2:2">
      <c r="B74" s="127"/>
    </row>
    <row r="75" spans="2:2">
      <c r="B75" s="127"/>
    </row>
    <row r="76" spans="2:2">
      <c r="B76" s="127"/>
    </row>
    <row r="77" spans="2:2">
      <c r="B77" s="127"/>
    </row>
    <row r="78" spans="2:2">
      <c r="B78" s="127"/>
    </row>
    <row r="79" spans="2:2">
      <c r="B79" s="127"/>
    </row>
    <row r="80" spans="2:2">
      <c r="B80" s="127"/>
    </row>
    <row r="81" spans="2:2">
      <c r="B81" s="127"/>
    </row>
    <row r="82" spans="2:2">
      <c r="B82" s="127"/>
    </row>
    <row r="83" spans="2:2">
      <c r="B83" s="127"/>
    </row>
    <row r="84" spans="2:2">
      <c r="B84" s="127"/>
    </row>
    <row r="85" spans="2:2">
      <c r="B85" s="127"/>
    </row>
    <row r="86" spans="2:2">
      <c r="B86" s="127"/>
    </row>
    <row r="87" spans="2:2">
      <c r="B87" s="127"/>
    </row>
    <row r="88" spans="2:2">
      <c r="B88" s="127"/>
    </row>
    <row r="89" spans="2:2">
      <c r="B89" s="127"/>
    </row>
    <row r="90" spans="2:2">
      <c r="B90" s="127"/>
    </row>
    <row r="91" spans="2:2">
      <c r="B91" s="127"/>
    </row>
    <row r="92" spans="2:2">
      <c r="B92" s="127"/>
    </row>
    <row r="93" spans="2:2">
      <c r="B93" s="127"/>
    </row>
    <row r="94" spans="2:2">
      <c r="B94" s="127"/>
    </row>
    <row r="95" spans="2:2">
      <c r="B95" s="127"/>
    </row>
    <row r="96" spans="2:2">
      <c r="B96" s="127"/>
    </row>
    <row r="97" spans="2:2">
      <c r="B97" s="127"/>
    </row>
    <row r="98" spans="2:2">
      <c r="B98" s="127"/>
    </row>
    <row r="99" spans="2:2">
      <c r="B99" s="127"/>
    </row>
    <row r="100" spans="2:2">
      <c r="B100" s="127"/>
    </row>
    <row r="101" spans="2:2">
      <c r="B101" s="127"/>
    </row>
    <row r="102" spans="2:2">
      <c r="B102" s="127"/>
    </row>
    <row r="103" spans="2:2">
      <c r="B103" s="127"/>
    </row>
    <row r="104" spans="2:2">
      <c r="B104" s="127"/>
    </row>
    <row r="105" spans="2:2">
      <c r="B105" s="127"/>
    </row>
    <row r="106" spans="2:2">
      <c r="B106" s="127"/>
    </row>
    <row r="107" spans="2:2">
      <c r="B107" s="128"/>
    </row>
  </sheetData>
  <mergeCells count="1">
    <mergeCell ref="B3:B10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0E8CD-91EE-42B0-8EE3-0514FB8BB416}">
  <sheetPr>
    <tabColor theme="7"/>
  </sheetPr>
  <dimension ref="B2:AC28"/>
  <sheetViews>
    <sheetView showGridLines="0" zoomScale="70" zoomScaleNormal="70" workbookViewId="0">
      <selection activeCell="Q4" sqref="Q4"/>
    </sheetView>
  </sheetViews>
  <sheetFormatPr defaultRowHeight="14.1"/>
  <cols>
    <col min="1" max="1" width="1.625" customWidth="1"/>
    <col min="10" max="10" width="1.625" customWidth="1"/>
    <col min="15" max="15" width="1.625" customWidth="1"/>
    <col min="21" max="21" width="1.625" customWidth="1"/>
    <col min="29" max="29" width="1.625" customWidth="1"/>
  </cols>
  <sheetData>
    <row r="2" spans="2:29" ht="14.45">
      <c r="B2" s="129" t="s">
        <v>16</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row>
    <row r="28" spans="2:29" ht="14.45">
      <c r="B28" s="129" t="s">
        <v>17</v>
      </c>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row>
  </sheetData>
  <mergeCells count="2">
    <mergeCell ref="B2:AC2"/>
    <mergeCell ref="B28:AC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DAD91-5A1F-402F-B3D7-D8AC364E2D81}">
  <sheetPr codeName="Sheet21">
    <tabColor theme="4"/>
    <pageSetUpPr autoPageBreaks="0"/>
  </sheetPr>
  <dimension ref="A1:U50"/>
  <sheetViews>
    <sheetView showGridLines="0" zoomScale="40" zoomScaleNormal="40" workbookViewId="0">
      <selection activeCell="M40" sqref="M40"/>
    </sheetView>
  </sheetViews>
  <sheetFormatPr defaultRowHeight="14.1"/>
  <cols>
    <col min="1" max="1" width="9" customWidth="1"/>
    <col min="2" max="2" width="31.75" customWidth="1"/>
    <col min="3" max="3" width="9" customWidth="1"/>
    <col min="4" max="4" width="31.75" customWidth="1"/>
    <col min="5" max="5" width="9" customWidth="1"/>
    <col min="6" max="6" width="31.75" customWidth="1"/>
    <col min="7" max="7" width="25.125" customWidth="1"/>
    <col min="8" max="8" width="8.375" customWidth="1"/>
    <col min="9" max="9" width="32.125" customWidth="1"/>
    <col min="10" max="10" width="9.25" customWidth="1"/>
    <col min="11" max="11" width="32.625" customWidth="1"/>
    <col min="12" max="12" width="9.25" customWidth="1"/>
    <col min="13" max="13" width="32.625" customWidth="1"/>
    <col min="15" max="15" width="29.375" bestFit="1" customWidth="1"/>
    <col min="16" max="16" width="23.75" bestFit="1" customWidth="1"/>
    <col min="17" max="17" width="29.125" customWidth="1"/>
    <col min="19" max="19" width="1.625" customWidth="1"/>
    <col min="20" max="20" width="29.125" customWidth="1"/>
  </cols>
  <sheetData>
    <row r="1" spans="1:12">
      <c r="D1" t="s">
        <v>18</v>
      </c>
      <c r="F1" t="s">
        <v>18</v>
      </c>
    </row>
    <row r="2" spans="1:12" ht="15.6">
      <c r="B2" s="34" t="s">
        <v>19</v>
      </c>
      <c r="J2" s="35" t="s">
        <v>20</v>
      </c>
      <c r="K2" s="35" t="s">
        <v>21</v>
      </c>
      <c r="L2" s="36"/>
    </row>
    <row r="3" spans="1:12" ht="14.25" customHeight="1">
      <c r="A3" s="35" t="s">
        <v>22</v>
      </c>
      <c r="B3" s="37" t="s">
        <v>23</v>
      </c>
      <c r="E3" s="35"/>
      <c r="J3" s="35" t="s">
        <v>24</v>
      </c>
      <c r="K3" s="35"/>
      <c r="L3" s="38"/>
    </row>
    <row r="4" spans="1:12" ht="15.6">
      <c r="A4" s="35" t="s">
        <v>25</v>
      </c>
      <c r="B4" s="37" t="s">
        <v>26</v>
      </c>
      <c r="E4" s="35"/>
    </row>
    <row r="24" spans="1:21" ht="14.45" thickBot="1"/>
    <row r="25" spans="1:21" ht="29.45" thickBot="1">
      <c r="B25" s="63" t="s">
        <v>27</v>
      </c>
      <c r="D25" s="67" t="s">
        <v>28</v>
      </c>
      <c r="F25" s="67" t="s">
        <v>29</v>
      </c>
      <c r="I25" s="39" t="s">
        <v>30</v>
      </c>
      <c r="K25" s="65" t="s">
        <v>31</v>
      </c>
      <c r="M25" s="65" t="s">
        <v>32</v>
      </c>
      <c r="O25" s="65" t="s">
        <v>33</v>
      </c>
      <c r="P25" s="40"/>
      <c r="Q25" s="41"/>
      <c r="R25" s="42" t="s">
        <v>34</v>
      </c>
      <c r="T25" s="41"/>
      <c r="U25" s="42"/>
    </row>
    <row r="26" spans="1:21" ht="248.25" customHeight="1" thickBot="1">
      <c r="B26" s="64" t="s">
        <v>35</v>
      </c>
      <c r="D26" s="68" t="s">
        <v>36</v>
      </c>
      <c r="F26" s="68" t="s">
        <v>37</v>
      </c>
      <c r="G26" s="74"/>
      <c r="I26" s="43" t="s">
        <v>38</v>
      </c>
      <c r="K26" s="66" t="s">
        <v>39</v>
      </c>
      <c r="M26" s="66" t="s">
        <v>40</v>
      </c>
      <c r="O26" s="66" t="s">
        <v>41</v>
      </c>
      <c r="P26" s="44"/>
      <c r="Q26" s="45"/>
      <c r="R26" s="46"/>
      <c r="T26" s="45"/>
      <c r="U26" s="46"/>
    </row>
    <row r="27" spans="1:21" ht="30" customHeight="1" thickBot="1">
      <c r="B27" s="47" t="s">
        <v>42</v>
      </c>
      <c r="D27" s="47" t="s">
        <v>43</v>
      </c>
      <c r="F27" s="47" t="s">
        <v>44</v>
      </c>
      <c r="H27" s="40"/>
      <c r="I27" s="113" t="s">
        <v>44</v>
      </c>
      <c r="J27" s="40"/>
      <c r="K27" s="47" t="s">
        <v>45</v>
      </c>
      <c r="L27" s="48"/>
      <c r="M27" s="47" t="s">
        <v>46</v>
      </c>
      <c r="N27" s="48"/>
      <c r="O27" s="47" t="s">
        <v>47</v>
      </c>
      <c r="R27" s="46"/>
      <c r="U27" s="46"/>
    </row>
    <row r="28" spans="1:21" ht="14.45" thickBot="1">
      <c r="C28" s="70">
        <v>0</v>
      </c>
      <c r="E28" s="70">
        <v>9.0277777777777787E-3</v>
      </c>
      <c r="G28" s="118">
        <v>6.2499999999999995E-3</v>
      </c>
      <c r="H28" s="118"/>
      <c r="J28" s="70">
        <v>9.0277777777777787E-3</v>
      </c>
      <c r="L28" s="70">
        <v>7.8935185185185185E-3</v>
      </c>
      <c r="N28" s="70">
        <v>2.4999999999999998E-2</v>
      </c>
      <c r="R28" s="42"/>
      <c r="U28" s="42"/>
    </row>
    <row r="29" spans="1:21" ht="15" thickTop="1" thickBot="1">
      <c r="B29" s="50">
        <v>0</v>
      </c>
      <c r="C29" s="69"/>
      <c r="D29" s="50">
        <v>1.1458333333333333E-3</v>
      </c>
      <c r="E29" s="69"/>
      <c r="F29" s="117">
        <v>3.472222222222222E-3</v>
      </c>
      <c r="G29" s="120"/>
      <c r="H29" s="116"/>
      <c r="I29" s="119">
        <v>1.736111111111111E-3</v>
      </c>
      <c r="J29" s="69"/>
      <c r="K29" s="50">
        <v>1.909722222222222E-2</v>
      </c>
      <c r="L29" s="71"/>
      <c r="M29" s="50">
        <v>5.9027777777777776E-3</v>
      </c>
      <c r="N29" s="71"/>
      <c r="O29" s="50">
        <v>0</v>
      </c>
      <c r="Q29" s="112" t="s">
        <v>48</v>
      </c>
      <c r="R29" s="112"/>
      <c r="T29" s="112" t="s">
        <v>49</v>
      </c>
      <c r="U29" s="112"/>
    </row>
    <row r="30" spans="1:21" ht="15" thickTop="1" thickBot="1">
      <c r="B30" s="51"/>
      <c r="D30" s="51"/>
      <c r="F30" s="51"/>
      <c r="I30" s="51"/>
      <c r="K30" s="51"/>
      <c r="M30" s="51"/>
      <c r="O30" s="51"/>
      <c r="P30" s="48"/>
      <c r="Q30" s="52" t="s">
        <v>50</v>
      </c>
      <c r="R30" s="53">
        <f>B29+C28+D29+E28+F29+G28+I29+J28+K29+L28+M29+N28+O29</f>
        <v>8.8553240740740752E-2</v>
      </c>
      <c r="T30" s="52" t="s">
        <v>50</v>
      </c>
      <c r="U30" s="53">
        <f>B43+C42+D43+E42+F43+G28+I29+J28+K29+L28+M29+N28+O29</f>
        <v>7.7974537037037037E-2</v>
      </c>
    </row>
    <row r="31" spans="1:21" ht="14.45" thickBot="1">
      <c r="A31" s="54" t="s">
        <v>51</v>
      </c>
      <c r="B31" s="49">
        <v>0</v>
      </c>
      <c r="C31" s="54" t="s">
        <v>51</v>
      </c>
      <c r="D31" s="49">
        <v>1.1458333333333333E-3</v>
      </c>
      <c r="E31" s="54" t="s">
        <v>51</v>
      </c>
      <c r="F31" s="49">
        <v>3.472222222222222E-3</v>
      </c>
      <c r="H31" s="54" t="s">
        <v>51</v>
      </c>
      <c r="I31" s="49">
        <v>1.736111111111111E-3</v>
      </c>
      <c r="J31" s="54" t="s">
        <v>51</v>
      </c>
      <c r="K31" s="49">
        <v>1.909722222222222E-2</v>
      </c>
      <c r="M31" s="49">
        <v>5.9027777777777776E-3</v>
      </c>
      <c r="O31" s="49">
        <v>0</v>
      </c>
      <c r="P31" s="54"/>
      <c r="Q31" s="52" t="s">
        <v>52</v>
      </c>
      <c r="R31" s="53">
        <f>B32+D32+F32+I32+K32+M32+O32</f>
        <v>2.9618055555555554E-2</v>
      </c>
      <c r="T31" s="52" t="s">
        <v>52</v>
      </c>
      <c r="U31" s="53">
        <f>B46+D46+F46+I32+K32+M32+O32</f>
        <v>2.6203703703703701E-2</v>
      </c>
    </row>
    <row r="32" spans="1:21" ht="14.45" thickBot="1">
      <c r="A32" s="55" t="s">
        <v>53</v>
      </c>
      <c r="B32" s="56">
        <v>0</v>
      </c>
      <c r="C32" s="55" t="s">
        <v>53</v>
      </c>
      <c r="D32" s="49">
        <v>1.1458333333333333E-3</v>
      </c>
      <c r="E32" s="55" t="s">
        <v>53</v>
      </c>
      <c r="F32" s="49">
        <v>3.472222222222222E-3</v>
      </c>
      <c r="H32" s="55" t="s">
        <v>53</v>
      </c>
      <c r="I32" s="49">
        <v>1.736111111111111E-3</v>
      </c>
      <c r="J32" s="55" t="s">
        <v>53</v>
      </c>
      <c r="K32" s="49">
        <v>1.909722222222222E-2</v>
      </c>
      <c r="M32" s="49">
        <v>4.1666666666666666E-3</v>
      </c>
      <c r="O32" s="49">
        <v>0</v>
      </c>
      <c r="P32" s="55"/>
      <c r="Q32" s="52" t="s">
        <v>54</v>
      </c>
      <c r="R32" s="57">
        <v>0</v>
      </c>
      <c r="T32" s="52" t="s">
        <v>54</v>
      </c>
      <c r="U32" s="57">
        <v>0</v>
      </c>
    </row>
    <row r="33" spans="1:21" ht="14.45" thickBot="1">
      <c r="A33" s="55" t="s">
        <v>55</v>
      </c>
      <c r="B33" s="56">
        <v>0</v>
      </c>
      <c r="C33" s="55" t="s">
        <v>55</v>
      </c>
      <c r="D33" s="56">
        <v>0</v>
      </c>
      <c r="E33" s="55" t="s">
        <v>55</v>
      </c>
      <c r="F33" s="56">
        <v>0</v>
      </c>
      <c r="H33" s="55" t="s">
        <v>55</v>
      </c>
      <c r="I33" s="56">
        <v>0</v>
      </c>
      <c r="J33" s="55" t="s">
        <v>55</v>
      </c>
      <c r="K33" s="56">
        <v>0</v>
      </c>
      <c r="M33" s="56">
        <v>0</v>
      </c>
      <c r="O33" s="56">
        <v>0</v>
      </c>
      <c r="P33" s="55"/>
      <c r="Q33" s="52" t="s">
        <v>56</v>
      </c>
      <c r="R33" s="57">
        <f>B33+D33+F33+I33+K33+M33+O33</f>
        <v>0</v>
      </c>
      <c r="T33" s="52" t="s">
        <v>56</v>
      </c>
      <c r="U33" s="57">
        <f>B47+D47+F47+I33+K33+M33+O33</f>
        <v>0</v>
      </c>
    </row>
    <row r="34" spans="1:21" ht="14.45" thickBot="1">
      <c r="A34" s="54" t="s">
        <v>57</v>
      </c>
      <c r="B34" s="58">
        <v>0</v>
      </c>
      <c r="C34" s="54" t="s">
        <v>57</v>
      </c>
      <c r="D34" s="58">
        <v>0</v>
      </c>
      <c r="E34" s="54" t="s">
        <v>57</v>
      </c>
      <c r="F34" s="58">
        <v>0</v>
      </c>
      <c r="H34" s="54" t="s">
        <v>57</v>
      </c>
      <c r="I34" s="58">
        <v>1.736111111111111E-3</v>
      </c>
      <c r="J34" s="54" t="s">
        <v>57</v>
      </c>
      <c r="K34" s="56">
        <v>6.2499999999999995E-3</v>
      </c>
      <c r="M34" s="58">
        <v>1.3888888888888889E-3</v>
      </c>
      <c r="O34" s="58">
        <v>0</v>
      </c>
      <c r="P34" s="54"/>
      <c r="Q34" s="52" t="s">
        <v>58</v>
      </c>
      <c r="R34" s="57">
        <f>B34+D34+F34+I34+K34+M34+O34</f>
        <v>9.3749999999999997E-3</v>
      </c>
      <c r="T34" s="52" t="s">
        <v>58</v>
      </c>
      <c r="U34" s="57">
        <f>B48+D48+F48+I34+K34+M34+O34</f>
        <v>9.3749999999999997E-3</v>
      </c>
    </row>
    <row r="35" spans="1:21" ht="14.45" thickBot="1">
      <c r="A35" s="54" t="s">
        <v>59</v>
      </c>
      <c r="B35" s="49">
        <v>0</v>
      </c>
      <c r="C35" s="54" t="s">
        <v>59</v>
      </c>
      <c r="D35" s="49">
        <v>1.1458333333333333E-3</v>
      </c>
      <c r="E35" s="54" t="s">
        <v>59</v>
      </c>
      <c r="F35" s="49">
        <v>3.472222222222222E-3</v>
      </c>
      <c r="H35" s="54" t="s">
        <v>59</v>
      </c>
      <c r="I35" s="49">
        <v>0</v>
      </c>
      <c r="J35" s="54" t="s">
        <v>59</v>
      </c>
      <c r="K35" s="49">
        <v>1.2847222222222223E-2</v>
      </c>
      <c r="M35" s="49">
        <v>4.5138888888888893E-3</v>
      </c>
      <c r="O35" s="49">
        <v>0</v>
      </c>
      <c r="P35" s="54"/>
      <c r="Q35" s="52" t="s">
        <v>60</v>
      </c>
      <c r="R35" s="57">
        <f>B35+C28+D35+E28+F35+G28+I35+J28+K35+L28+M35+N28+O35</f>
        <v>7.9178240740740743E-2</v>
      </c>
      <c r="T35" s="52" t="s">
        <v>60</v>
      </c>
      <c r="U35" s="59">
        <f>SUM(U30-U34)</f>
        <v>6.8599537037037042E-2</v>
      </c>
    </row>
    <row r="36" spans="1:21" ht="14.45" thickBot="1">
      <c r="A36" s="60" t="s">
        <v>61</v>
      </c>
      <c r="B36" s="114" t="e">
        <f>B34/B29</f>
        <v>#DIV/0!</v>
      </c>
      <c r="C36" s="60" t="s">
        <v>61</v>
      </c>
      <c r="D36" s="110">
        <v>0</v>
      </c>
      <c r="E36" s="60" t="s">
        <v>61</v>
      </c>
      <c r="F36" s="110">
        <v>0</v>
      </c>
      <c r="H36" s="60" t="s">
        <v>61</v>
      </c>
      <c r="I36" s="114">
        <f>I34/I29</f>
        <v>1</v>
      </c>
      <c r="J36" s="60" t="s">
        <v>61</v>
      </c>
      <c r="K36" s="114">
        <f>K34/K29</f>
        <v>0.32727272727272727</v>
      </c>
      <c r="M36" s="114">
        <f>M34/M29</f>
        <v>0.23529411764705885</v>
      </c>
      <c r="O36" s="49">
        <v>0</v>
      </c>
      <c r="P36" s="60"/>
      <c r="Q36" s="52" t="s">
        <v>62</v>
      </c>
      <c r="R36" s="114">
        <f>R34/R30</f>
        <v>0.10586851391974904</v>
      </c>
      <c r="T36" s="52" t="s">
        <v>62</v>
      </c>
      <c r="U36" s="114">
        <v>0.12</v>
      </c>
    </row>
    <row r="38" spans="1:21" ht="14.45" thickBot="1"/>
    <row r="39" spans="1:21" ht="30.75" customHeight="1" thickBot="1">
      <c r="B39" s="63" t="s">
        <v>63</v>
      </c>
      <c r="D39" s="67" t="s">
        <v>29</v>
      </c>
      <c r="F39" s="67" t="s">
        <v>28</v>
      </c>
      <c r="N39" s="40"/>
      <c r="O39" s="41"/>
      <c r="P39" s="42" t="s">
        <v>34</v>
      </c>
    </row>
    <row r="40" spans="1:21" ht="248.25" customHeight="1" thickBot="1">
      <c r="B40" s="64" t="s">
        <v>64</v>
      </c>
      <c r="D40" s="68" t="s">
        <v>65</v>
      </c>
      <c r="F40" s="68" t="s">
        <v>36</v>
      </c>
      <c r="N40" s="44"/>
      <c r="O40" s="45"/>
      <c r="P40" s="46"/>
    </row>
    <row r="41" spans="1:21" ht="30" customHeight="1" thickBot="1">
      <c r="B41" s="47" t="s">
        <v>66</v>
      </c>
      <c r="D41" s="47" t="s">
        <v>44</v>
      </c>
      <c r="F41" s="47" t="s">
        <v>43</v>
      </c>
      <c r="P41" s="46"/>
    </row>
    <row r="42" spans="1:21" ht="14.45" thickBot="1">
      <c r="C42" s="70">
        <v>4.7453703703703704E-4</v>
      </c>
      <c r="E42" s="70">
        <v>1.3888888888888889E-3</v>
      </c>
    </row>
    <row r="43" spans="1:21" ht="14.45" thickBot="1">
      <c r="B43" s="50">
        <v>0</v>
      </c>
      <c r="C43" s="69"/>
      <c r="D43" s="50">
        <v>5.7870370370370366E-5</v>
      </c>
      <c r="E43" s="69"/>
      <c r="F43" s="50">
        <v>1.1458333333333333E-3</v>
      </c>
    </row>
    <row r="44" spans="1:21" ht="15" thickTop="1" thickBot="1">
      <c r="B44" s="51"/>
      <c r="D44" s="51"/>
      <c r="F44" s="51"/>
      <c r="N44" s="48"/>
    </row>
    <row r="45" spans="1:21" ht="14.45" thickBot="1">
      <c r="A45" s="54" t="s">
        <v>51</v>
      </c>
      <c r="B45" s="49">
        <v>0</v>
      </c>
      <c r="C45" s="54" t="s">
        <v>51</v>
      </c>
      <c r="D45" s="49">
        <v>5.7870370370370366E-5</v>
      </c>
      <c r="E45" s="54" t="s">
        <v>51</v>
      </c>
      <c r="F45" s="49">
        <v>1.1458333333333333E-3</v>
      </c>
      <c r="N45" s="54"/>
    </row>
    <row r="46" spans="1:21" ht="14.45" thickBot="1">
      <c r="A46" s="55" t="s">
        <v>53</v>
      </c>
      <c r="B46" s="56">
        <v>0</v>
      </c>
      <c r="C46" s="55" t="s">
        <v>53</v>
      </c>
      <c r="D46" s="49">
        <v>5.7870370370370366E-5</v>
      </c>
      <c r="E46" s="55" t="s">
        <v>53</v>
      </c>
      <c r="F46" s="49">
        <v>1.1458333333333333E-3</v>
      </c>
      <c r="N46" s="55"/>
    </row>
    <row r="47" spans="1:21" ht="14.45" thickBot="1">
      <c r="A47" s="55" t="s">
        <v>55</v>
      </c>
      <c r="B47" s="56">
        <v>0</v>
      </c>
      <c r="C47" s="55" t="s">
        <v>55</v>
      </c>
      <c r="D47" s="56">
        <v>0</v>
      </c>
      <c r="E47" s="55" t="s">
        <v>55</v>
      </c>
      <c r="F47" s="49">
        <v>0</v>
      </c>
      <c r="N47" s="55"/>
    </row>
    <row r="48" spans="1:21" ht="14.45" thickBot="1">
      <c r="A48" s="54" t="s">
        <v>57</v>
      </c>
      <c r="B48" s="58">
        <v>0</v>
      </c>
      <c r="C48" s="54" t="s">
        <v>57</v>
      </c>
      <c r="D48" s="56">
        <v>0</v>
      </c>
      <c r="E48" s="54" t="s">
        <v>57</v>
      </c>
      <c r="F48" s="49">
        <v>0</v>
      </c>
      <c r="N48" s="54"/>
    </row>
    <row r="49" spans="1:14" ht="14.45" thickBot="1">
      <c r="A49" s="54" t="s">
        <v>59</v>
      </c>
      <c r="B49" s="49">
        <v>0</v>
      </c>
      <c r="C49" s="54" t="s">
        <v>59</v>
      </c>
      <c r="D49" s="56">
        <v>5.7870370370370366E-5</v>
      </c>
      <c r="E49" s="54" t="s">
        <v>59</v>
      </c>
      <c r="F49" s="49">
        <v>1.1458333333333333E-3</v>
      </c>
      <c r="N49" s="54"/>
    </row>
    <row r="50" spans="1:14" ht="14.45" thickBot="1">
      <c r="A50" s="60" t="s">
        <v>61</v>
      </c>
      <c r="B50" s="61">
        <v>0</v>
      </c>
      <c r="C50" s="60" t="s">
        <v>61</v>
      </c>
      <c r="D50" s="110">
        <v>0</v>
      </c>
      <c r="E50" s="60" t="s">
        <v>61</v>
      </c>
      <c r="F50" s="110">
        <v>0</v>
      </c>
      <c r="N50" s="60"/>
    </row>
  </sheetData>
  <pageMargins left="0.7" right="0.7" top="0.75" bottom="0.75" header="0.3" footer="0.3"/>
  <pageSetup paperSize="8" orientation="landscape" r:id="rId1"/>
  <ignoredErrors>
    <ignoredError sqref="B36" evalError="1"/>
  </ignoredErrors>
  <drawing r:id="rId2"/>
  <legacyDrawing r:id="rId3"/>
  <oleObjects>
    <mc:AlternateContent xmlns:mc="http://schemas.openxmlformats.org/markup-compatibility/2006">
      <mc:Choice Requires="x14">
        <oleObject progId="Visio.Drawing.11" shapeId="30721" r:id="rId4">
          <objectPr defaultSize="0" autoPict="0" r:id="rId5">
            <anchor moveWithCells="1" sizeWithCells="1">
              <from>
                <xdr:col>8</xdr:col>
                <xdr:colOff>2076450</xdr:colOff>
                <xdr:row>26</xdr:row>
                <xdr:rowOff>0</xdr:rowOff>
              </from>
              <to>
                <xdr:col>9</xdr:col>
                <xdr:colOff>12700</xdr:colOff>
                <xdr:row>26</xdr:row>
                <xdr:rowOff>228600</xdr:rowOff>
              </to>
            </anchor>
          </objectPr>
        </oleObject>
      </mc:Choice>
      <mc:Fallback>
        <oleObject progId="Visio.Drawing.11" shapeId="30721" r:id="rId4"/>
      </mc:Fallback>
    </mc:AlternateContent>
    <mc:AlternateContent xmlns:mc="http://schemas.openxmlformats.org/markup-compatibility/2006">
      <mc:Choice Requires="x14">
        <oleObject progId="Visio.Drawing.11" shapeId="30722" r:id="rId6">
          <objectPr defaultSize="0" autoPict="0" r:id="rId5">
            <anchor moveWithCells="1" sizeWithCells="1">
              <from>
                <xdr:col>10</xdr:col>
                <xdr:colOff>2012950</xdr:colOff>
                <xdr:row>26</xdr:row>
                <xdr:rowOff>12700</xdr:rowOff>
              </from>
              <to>
                <xdr:col>10</xdr:col>
                <xdr:colOff>2470150</xdr:colOff>
                <xdr:row>26</xdr:row>
                <xdr:rowOff>228600</xdr:rowOff>
              </to>
            </anchor>
          </objectPr>
        </oleObject>
      </mc:Choice>
      <mc:Fallback>
        <oleObject progId="Visio.Drawing.11" shapeId="30722" r:id="rId6"/>
      </mc:Fallback>
    </mc:AlternateContent>
    <mc:AlternateContent xmlns:mc="http://schemas.openxmlformats.org/markup-compatibility/2006">
      <mc:Choice Requires="x14">
        <oleObject progId="Visio.Drawing.11" shapeId="30723" r:id="rId7">
          <objectPr defaultSize="0" autoPict="0" r:id="rId5">
            <anchor moveWithCells="1" sizeWithCells="1">
              <from>
                <xdr:col>3</xdr:col>
                <xdr:colOff>2032000</xdr:colOff>
                <xdr:row>26</xdr:row>
                <xdr:rowOff>19050</xdr:rowOff>
              </from>
              <to>
                <xdr:col>3</xdr:col>
                <xdr:colOff>2413000</xdr:colOff>
                <xdr:row>26</xdr:row>
                <xdr:rowOff>241300</xdr:rowOff>
              </to>
            </anchor>
          </objectPr>
        </oleObject>
      </mc:Choice>
      <mc:Fallback>
        <oleObject progId="Visio.Drawing.11" shapeId="30723" r:id="rId7"/>
      </mc:Fallback>
    </mc:AlternateContent>
    <mc:AlternateContent xmlns:mc="http://schemas.openxmlformats.org/markup-compatibility/2006">
      <mc:Choice Requires="x14">
        <oleObject progId="Visio.Drawing.11" shapeId="30724" r:id="rId8">
          <objectPr defaultSize="0" autoPict="0" r:id="rId5">
            <anchor moveWithCells="1" sizeWithCells="1">
              <from>
                <xdr:col>1</xdr:col>
                <xdr:colOff>2038350</xdr:colOff>
                <xdr:row>26</xdr:row>
                <xdr:rowOff>12700</xdr:rowOff>
              </from>
              <to>
                <xdr:col>2</xdr:col>
                <xdr:colOff>0</xdr:colOff>
                <xdr:row>26</xdr:row>
                <xdr:rowOff>228600</xdr:rowOff>
              </to>
            </anchor>
          </objectPr>
        </oleObject>
      </mc:Choice>
      <mc:Fallback>
        <oleObject progId="Visio.Drawing.11" shapeId="30724" r:id="rId8"/>
      </mc:Fallback>
    </mc:AlternateContent>
    <mc:AlternateContent xmlns:mc="http://schemas.openxmlformats.org/markup-compatibility/2006">
      <mc:Choice Requires="x14">
        <oleObject progId="Visio.Drawing.11" shapeId="30725" r:id="rId9">
          <objectPr defaultSize="0" autoPict="0" r:id="rId5">
            <anchor moveWithCells="1" sizeWithCells="1">
              <from>
                <xdr:col>17</xdr:col>
                <xdr:colOff>133350</xdr:colOff>
                <xdr:row>29</xdr:row>
                <xdr:rowOff>76200</xdr:rowOff>
              </from>
              <to>
                <xdr:col>17</xdr:col>
                <xdr:colOff>133350</xdr:colOff>
                <xdr:row>29</xdr:row>
                <xdr:rowOff>76200</xdr:rowOff>
              </to>
            </anchor>
          </objectPr>
        </oleObject>
      </mc:Choice>
      <mc:Fallback>
        <oleObject progId="Visio.Drawing.11" shapeId="30725" r:id="rId9"/>
      </mc:Fallback>
    </mc:AlternateContent>
    <mc:AlternateContent xmlns:mc="http://schemas.openxmlformats.org/markup-compatibility/2006">
      <mc:Choice Requires="x14">
        <oleObject progId="Visio.Drawing.11" shapeId="30726" r:id="rId10">
          <objectPr defaultSize="0" autoPict="0" r:id="rId5">
            <anchor moveWithCells="1" sizeWithCells="1">
              <from>
                <xdr:col>17</xdr:col>
                <xdr:colOff>133350</xdr:colOff>
                <xdr:row>29</xdr:row>
                <xdr:rowOff>76200</xdr:rowOff>
              </from>
              <to>
                <xdr:col>17</xdr:col>
                <xdr:colOff>133350</xdr:colOff>
                <xdr:row>29</xdr:row>
                <xdr:rowOff>76200</xdr:rowOff>
              </to>
            </anchor>
          </objectPr>
        </oleObject>
      </mc:Choice>
      <mc:Fallback>
        <oleObject progId="Visio.Drawing.11" shapeId="30726" r:id="rId10"/>
      </mc:Fallback>
    </mc:AlternateContent>
    <mc:AlternateContent xmlns:mc="http://schemas.openxmlformats.org/markup-compatibility/2006">
      <mc:Choice Requires="x14">
        <oleObject progId="Visio.Drawing.11" shapeId="30727" r:id="rId11">
          <objectPr defaultSize="0" autoPict="0" r:id="rId5">
            <anchor moveWithCells="1" sizeWithCells="1">
              <from>
                <xdr:col>16</xdr:col>
                <xdr:colOff>31750</xdr:colOff>
                <xdr:row>29</xdr:row>
                <xdr:rowOff>76200</xdr:rowOff>
              </from>
              <to>
                <xdr:col>16</xdr:col>
                <xdr:colOff>31750</xdr:colOff>
                <xdr:row>29</xdr:row>
                <xdr:rowOff>76200</xdr:rowOff>
              </to>
            </anchor>
          </objectPr>
        </oleObject>
      </mc:Choice>
      <mc:Fallback>
        <oleObject progId="Visio.Drawing.11" shapeId="30727" r:id="rId11"/>
      </mc:Fallback>
    </mc:AlternateContent>
    <mc:AlternateContent xmlns:mc="http://schemas.openxmlformats.org/markup-compatibility/2006">
      <mc:Choice Requires="x14">
        <oleObject progId="Visio.Drawing.11" shapeId="30728" r:id="rId12">
          <objectPr defaultSize="0" autoPict="0" r:id="rId5">
            <anchor moveWithCells="1" sizeWithCells="1">
              <from>
                <xdr:col>17</xdr:col>
                <xdr:colOff>31750</xdr:colOff>
                <xdr:row>29</xdr:row>
                <xdr:rowOff>76200</xdr:rowOff>
              </from>
              <to>
                <xdr:col>17</xdr:col>
                <xdr:colOff>31750</xdr:colOff>
                <xdr:row>29</xdr:row>
                <xdr:rowOff>76200</xdr:rowOff>
              </to>
            </anchor>
          </objectPr>
        </oleObject>
      </mc:Choice>
      <mc:Fallback>
        <oleObject progId="Visio.Drawing.11" shapeId="30728" r:id="rId12"/>
      </mc:Fallback>
    </mc:AlternateContent>
    <mc:AlternateContent xmlns:mc="http://schemas.openxmlformats.org/markup-compatibility/2006">
      <mc:Choice Requires="x14">
        <oleObject progId="Visio.Drawing.11" shapeId="30729" r:id="rId13">
          <objectPr defaultSize="0" autoPict="0" r:id="rId5">
            <anchor moveWithCells="1" sizeWithCells="1">
              <from>
                <xdr:col>12</xdr:col>
                <xdr:colOff>2032000</xdr:colOff>
                <xdr:row>25</xdr:row>
                <xdr:rowOff>3155950</xdr:rowOff>
              </from>
              <to>
                <xdr:col>12</xdr:col>
                <xdr:colOff>2476500</xdr:colOff>
                <xdr:row>26</xdr:row>
                <xdr:rowOff>222250</xdr:rowOff>
              </to>
            </anchor>
          </objectPr>
        </oleObject>
      </mc:Choice>
      <mc:Fallback>
        <oleObject progId="Visio.Drawing.11" shapeId="30729" r:id="rId13"/>
      </mc:Fallback>
    </mc:AlternateContent>
    <mc:AlternateContent xmlns:mc="http://schemas.openxmlformats.org/markup-compatibility/2006">
      <mc:Choice Requires="x14">
        <oleObject progId="Visio.Drawing.11" shapeId="30732" r:id="rId14">
          <objectPr defaultSize="0" autoPict="0" r:id="rId5">
            <anchor moveWithCells="1" sizeWithCells="1">
              <from>
                <xdr:col>1</xdr:col>
                <xdr:colOff>2038350</xdr:colOff>
                <xdr:row>39</xdr:row>
                <xdr:rowOff>3143250</xdr:rowOff>
              </from>
              <to>
                <xdr:col>1</xdr:col>
                <xdr:colOff>2419350</xdr:colOff>
                <xdr:row>40</xdr:row>
                <xdr:rowOff>209550</xdr:rowOff>
              </to>
            </anchor>
          </objectPr>
        </oleObject>
      </mc:Choice>
      <mc:Fallback>
        <oleObject progId="Visio.Drawing.11" shapeId="30732" r:id="rId14"/>
      </mc:Fallback>
    </mc:AlternateContent>
    <mc:AlternateContent xmlns:mc="http://schemas.openxmlformats.org/markup-compatibility/2006">
      <mc:Choice Requires="x14">
        <oleObject progId="Visio.Drawing.11" shapeId="30733" r:id="rId15">
          <objectPr defaultSize="0" autoPict="0" r:id="rId5">
            <anchor moveWithCells="1" sizeWithCells="1">
              <from>
                <xdr:col>7</xdr:col>
                <xdr:colOff>2032000</xdr:colOff>
                <xdr:row>40</xdr:row>
                <xdr:rowOff>76200</xdr:rowOff>
              </from>
              <to>
                <xdr:col>7</xdr:col>
                <xdr:colOff>2413000</xdr:colOff>
                <xdr:row>40</xdr:row>
                <xdr:rowOff>304800</xdr:rowOff>
              </to>
            </anchor>
          </objectPr>
        </oleObject>
      </mc:Choice>
      <mc:Fallback>
        <oleObject progId="Visio.Drawing.11" shapeId="30733" r:id="rId15"/>
      </mc:Fallback>
    </mc:AlternateContent>
    <mc:AlternateContent xmlns:mc="http://schemas.openxmlformats.org/markup-compatibility/2006">
      <mc:Choice Requires="x14">
        <oleObject progId="Visio.Drawing.11" shapeId="30734" r:id="rId16">
          <objectPr defaultSize="0" autoPict="0" r:id="rId5">
            <anchor moveWithCells="1" sizeWithCells="1">
              <from>
                <xdr:col>7</xdr:col>
                <xdr:colOff>0</xdr:colOff>
                <xdr:row>40</xdr:row>
                <xdr:rowOff>69850</xdr:rowOff>
              </from>
              <to>
                <xdr:col>7</xdr:col>
                <xdr:colOff>0</xdr:colOff>
                <xdr:row>40</xdr:row>
                <xdr:rowOff>285750</xdr:rowOff>
              </to>
            </anchor>
          </objectPr>
        </oleObject>
      </mc:Choice>
      <mc:Fallback>
        <oleObject progId="Visio.Drawing.11" shapeId="30734" r:id="rId16"/>
      </mc:Fallback>
    </mc:AlternateContent>
    <mc:AlternateContent xmlns:mc="http://schemas.openxmlformats.org/markup-compatibility/2006">
      <mc:Choice Requires="x14">
        <oleObject progId="Visio.Drawing.11" shapeId="30735" r:id="rId17">
          <objectPr defaultSize="0" autoPict="0" r:id="rId5">
            <anchor moveWithCells="1" sizeWithCells="1">
              <from>
                <xdr:col>2</xdr:col>
                <xdr:colOff>2032000</xdr:colOff>
                <xdr:row>40</xdr:row>
                <xdr:rowOff>69850</xdr:rowOff>
              </from>
              <to>
                <xdr:col>2</xdr:col>
                <xdr:colOff>2413000</xdr:colOff>
                <xdr:row>40</xdr:row>
                <xdr:rowOff>285750</xdr:rowOff>
              </to>
            </anchor>
          </objectPr>
        </oleObject>
      </mc:Choice>
      <mc:Fallback>
        <oleObject progId="Visio.Drawing.11" shapeId="30735" r:id="rId17"/>
      </mc:Fallback>
    </mc:AlternateContent>
    <mc:AlternateContent xmlns:mc="http://schemas.openxmlformats.org/markup-compatibility/2006">
      <mc:Choice Requires="x14">
        <oleObject progId="Visio.Drawing.11" shapeId="30738" r:id="rId18">
          <objectPr defaultSize="0" autoPict="0" r:id="rId5">
            <anchor moveWithCells="1" sizeWithCells="1">
              <from>
                <xdr:col>3</xdr:col>
                <xdr:colOff>2032000</xdr:colOff>
                <xdr:row>40</xdr:row>
                <xdr:rowOff>12700</xdr:rowOff>
              </from>
              <to>
                <xdr:col>3</xdr:col>
                <xdr:colOff>2413000</xdr:colOff>
                <xdr:row>40</xdr:row>
                <xdr:rowOff>228600</xdr:rowOff>
              </to>
            </anchor>
          </objectPr>
        </oleObject>
      </mc:Choice>
      <mc:Fallback>
        <oleObject progId="Visio.Drawing.11" shapeId="30738" r:id="rId18"/>
      </mc:Fallback>
    </mc:AlternateContent>
    <mc:AlternateContent xmlns:mc="http://schemas.openxmlformats.org/markup-compatibility/2006">
      <mc:Choice Requires="x14">
        <oleObject progId="Visio.Drawing.11" shapeId="30740" r:id="rId19">
          <objectPr defaultSize="0" autoPict="0" r:id="rId5">
            <anchor moveWithCells="1" sizeWithCells="1">
              <from>
                <xdr:col>17</xdr:col>
                <xdr:colOff>133350</xdr:colOff>
                <xdr:row>43</xdr:row>
                <xdr:rowOff>76200</xdr:rowOff>
              </from>
              <to>
                <xdr:col>17</xdr:col>
                <xdr:colOff>133350</xdr:colOff>
                <xdr:row>43</xdr:row>
                <xdr:rowOff>76200</xdr:rowOff>
              </to>
            </anchor>
          </objectPr>
        </oleObject>
      </mc:Choice>
      <mc:Fallback>
        <oleObject progId="Visio.Drawing.11" shapeId="30740" r:id="rId19"/>
      </mc:Fallback>
    </mc:AlternateContent>
    <mc:AlternateContent xmlns:mc="http://schemas.openxmlformats.org/markup-compatibility/2006">
      <mc:Choice Requires="x14">
        <oleObject progId="Visio.Drawing.11" shapeId="30741" r:id="rId20">
          <objectPr defaultSize="0" autoPict="0" r:id="rId5">
            <anchor moveWithCells="1" sizeWithCells="1">
              <from>
                <xdr:col>17</xdr:col>
                <xdr:colOff>133350</xdr:colOff>
                <xdr:row>43</xdr:row>
                <xdr:rowOff>76200</xdr:rowOff>
              </from>
              <to>
                <xdr:col>17</xdr:col>
                <xdr:colOff>133350</xdr:colOff>
                <xdr:row>43</xdr:row>
                <xdr:rowOff>76200</xdr:rowOff>
              </to>
            </anchor>
          </objectPr>
        </oleObject>
      </mc:Choice>
      <mc:Fallback>
        <oleObject progId="Visio.Drawing.11" shapeId="30741" r:id="rId20"/>
      </mc:Fallback>
    </mc:AlternateContent>
    <mc:AlternateContent xmlns:mc="http://schemas.openxmlformats.org/markup-compatibility/2006">
      <mc:Choice Requires="x14">
        <oleObject progId="Visio.Drawing.11" shapeId="30742" r:id="rId21">
          <objectPr defaultSize="0" autoPict="0" r:id="rId5">
            <anchor moveWithCells="1" sizeWithCells="1">
              <from>
                <xdr:col>16</xdr:col>
                <xdr:colOff>31750</xdr:colOff>
                <xdr:row>43</xdr:row>
                <xdr:rowOff>76200</xdr:rowOff>
              </from>
              <to>
                <xdr:col>16</xdr:col>
                <xdr:colOff>31750</xdr:colOff>
                <xdr:row>43</xdr:row>
                <xdr:rowOff>76200</xdr:rowOff>
              </to>
            </anchor>
          </objectPr>
        </oleObject>
      </mc:Choice>
      <mc:Fallback>
        <oleObject progId="Visio.Drawing.11" shapeId="30742" r:id="rId21"/>
      </mc:Fallback>
    </mc:AlternateContent>
    <mc:AlternateContent xmlns:mc="http://schemas.openxmlformats.org/markup-compatibility/2006">
      <mc:Choice Requires="x14">
        <oleObject progId="Visio.Drawing.11" shapeId="30743" r:id="rId22">
          <objectPr defaultSize="0" autoPict="0" r:id="rId5">
            <anchor moveWithCells="1" sizeWithCells="1">
              <from>
                <xdr:col>17</xdr:col>
                <xdr:colOff>31750</xdr:colOff>
                <xdr:row>43</xdr:row>
                <xdr:rowOff>76200</xdr:rowOff>
              </from>
              <to>
                <xdr:col>17</xdr:col>
                <xdr:colOff>31750</xdr:colOff>
                <xdr:row>43</xdr:row>
                <xdr:rowOff>76200</xdr:rowOff>
              </to>
            </anchor>
          </objectPr>
        </oleObject>
      </mc:Choice>
      <mc:Fallback>
        <oleObject progId="Visio.Drawing.11" shapeId="30743" r:id="rId22"/>
      </mc:Fallback>
    </mc:AlternateContent>
    <mc:AlternateContent xmlns:mc="http://schemas.openxmlformats.org/markup-compatibility/2006">
      <mc:Choice Requires="x14">
        <oleObject progId="Visio.Drawing.11" shapeId="30748" r:id="rId23">
          <objectPr defaultSize="0" autoPict="0" r:id="rId5">
            <anchor moveWithCells="1" sizeWithCells="1">
              <from>
                <xdr:col>6</xdr:col>
                <xdr:colOff>2032000</xdr:colOff>
                <xdr:row>40</xdr:row>
                <xdr:rowOff>76200</xdr:rowOff>
              </from>
              <to>
                <xdr:col>6</xdr:col>
                <xdr:colOff>2413000</xdr:colOff>
                <xdr:row>40</xdr:row>
                <xdr:rowOff>304800</xdr:rowOff>
              </to>
            </anchor>
          </objectPr>
        </oleObject>
      </mc:Choice>
      <mc:Fallback>
        <oleObject progId="Visio.Drawing.11" shapeId="30748" r:id="rId23"/>
      </mc:Fallback>
    </mc:AlternateContent>
    <mc:AlternateContent xmlns:mc="http://schemas.openxmlformats.org/markup-compatibility/2006">
      <mc:Choice Requires="x14">
        <oleObject progId="Visio.Drawing.11" shapeId="30749" r:id="rId24">
          <objectPr defaultSize="0" autoPict="0" r:id="rId5">
            <anchor moveWithCells="1" sizeWithCells="1">
              <from>
                <xdr:col>4</xdr:col>
                <xdr:colOff>2019300</xdr:colOff>
                <xdr:row>40</xdr:row>
                <xdr:rowOff>69850</xdr:rowOff>
              </from>
              <to>
                <xdr:col>4</xdr:col>
                <xdr:colOff>2400300</xdr:colOff>
                <xdr:row>40</xdr:row>
                <xdr:rowOff>285750</xdr:rowOff>
              </to>
            </anchor>
          </objectPr>
        </oleObject>
      </mc:Choice>
      <mc:Fallback>
        <oleObject progId="Visio.Drawing.11" shapeId="30749" r:id="rId24"/>
      </mc:Fallback>
    </mc:AlternateContent>
    <mc:AlternateContent xmlns:mc="http://schemas.openxmlformats.org/markup-compatibility/2006">
      <mc:Choice Requires="x14">
        <oleObject progId="Visio.Drawing.11" shapeId="30751" r:id="rId25">
          <objectPr defaultSize="0" autoPict="0" r:id="rId5">
            <anchor moveWithCells="1" sizeWithCells="1">
              <from>
                <xdr:col>5</xdr:col>
                <xdr:colOff>2032000</xdr:colOff>
                <xdr:row>26</xdr:row>
                <xdr:rowOff>19050</xdr:rowOff>
              </from>
              <to>
                <xdr:col>5</xdr:col>
                <xdr:colOff>2413000</xdr:colOff>
                <xdr:row>26</xdr:row>
                <xdr:rowOff>241300</xdr:rowOff>
              </to>
            </anchor>
          </objectPr>
        </oleObject>
      </mc:Choice>
      <mc:Fallback>
        <oleObject progId="Visio.Drawing.11" shapeId="30751" r:id="rId25"/>
      </mc:Fallback>
    </mc:AlternateContent>
    <mc:AlternateContent xmlns:mc="http://schemas.openxmlformats.org/markup-compatibility/2006">
      <mc:Choice Requires="x14">
        <oleObject progId="Visio.Drawing.11" shapeId="30752" r:id="rId26">
          <objectPr defaultSize="0" autoPict="0" r:id="rId5">
            <anchor moveWithCells="1" sizeWithCells="1">
              <from>
                <xdr:col>4</xdr:col>
                <xdr:colOff>2032000</xdr:colOff>
                <xdr:row>40</xdr:row>
                <xdr:rowOff>69850</xdr:rowOff>
              </from>
              <to>
                <xdr:col>4</xdr:col>
                <xdr:colOff>2413000</xdr:colOff>
                <xdr:row>40</xdr:row>
                <xdr:rowOff>285750</xdr:rowOff>
              </to>
            </anchor>
          </objectPr>
        </oleObject>
      </mc:Choice>
      <mc:Fallback>
        <oleObject progId="Visio.Drawing.11" shapeId="30752" r:id="rId26"/>
      </mc:Fallback>
    </mc:AlternateContent>
    <mc:AlternateContent xmlns:mc="http://schemas.openxmlformats.org/markup-compatibility/2006">
      <mc:Choice Requires="x14">
        <oleObject progId="Visio.Drawing.11" shapeId="3" r:id="rId27">
          <objectPr defaultSize="0" autoPict="0" r:id="rId5">
            <anchor moveWithCells="1" sizeWithCells="1">
              <from>
                <xdr:col>5</xdr:col>
                <xdr:colOff>2051050</xdr:colOff>
                <xdr:row>39</xdr:row>
                <xdr:rowOff>3155950</xdr:rowOff>
              </from>
              <to>
                <xdr:col>6</xdr:col>
                <xdr:colOff>12700</xdr:colOff>
                <xdr:row>40</xdr:row>
                <xdr:rowOff>222250</xdr:rowOff>
              </to>
            </anchor>
          </objectPr>
        </oleObject>
      </mc:Choice>
      <mc:Fallback>
        <oleObject progId="Visio.Drawing.11" shapeId="30753" r:id="rId27"/>
      </mc:Fallback>
    </mc:AlternateContent>
    <mc:AlternateContent xmlns:mc="http://schemas.openxmlformats.org/markup-compatibility/2006">
      <mc:Choice Requires="x14">
        <oleObject progId="Visio.Drawing.11" shapeId="30756" r:id="rId28">
          <objectPr defaultSize="0" autoPict="0" r:id="rId5">
            <anchor moveWithCells="1" sizeWithCells="1">
              <from>
                <xdr:col>14</xdr:col>
                <xdr:colOff>1803400</xdr:colOff>
                <xdr:row>26</xdr:row>
                <xdr:rowOff>31750</xdr:rowOff>
              </from>
              <to>
                <xdr:col>15</xdr:col>
                <xdr:colOff>12700</xdr:colOff>
                <xdr:row>26</xdr:row>
                <xdr:rowOff>247650</xdr:rowOff>
              </to>
            </anchor>
          </objectPr>
        </oleObject>
      </mc:Choice>
      <mc:Fallback>
        <oleObject progId="Visio.Drawing.11" shapeId="30756" r:id="rId28"/>
      </mc:Fallback>
    </mc:AlternateContent>
    <mc:AlternateContent xmlns:mc="http://schemas.openxmlformats.org/markup-compatibility/2006">
      <mc:Choice Requires="x14">
        <oleObject progId="Visio.Drawing.11" shapeId="30758" r:id="rId29">
          <objectPr defaultSize="0" autoPict="0" r:id="rId5">
            <anchor moveWithCells="1" sizeWithCells="1">
              <from>
                <xdr:col>6</xdr:col>
                <xdr:colOff>2032000</xdr:colOff>
                <xdr:row>40</xdr:row>
                <xdr:rowOff>12700</xdr:rowOff>
              </from>
              <to>
                <xdr:col>6</xdr:col>
                <xdr:colOff>2413000</xdr:colOff>
                <xdr:row>40</xdr:row>
                <xdr:rowOff>228600</xdr:rowOff>
              </to>
            </anchor>
          </objectPr>
        </oleObject>
      </mc:Choice>
      <mc:Fallback>
        <oleObject progId="Visio.Drawing.11" shapeId="30758" r:id="rId29"/>
      </mc:Fallback>
    </mc:AlternateContent>
    <mc:AlternateContent xmlns:mc="http://schemas.openxmlformats.org/markup-compatibility/2006">
      <mc:Choice Requires="x14">
        <oleObject progId="Visio.Drawing.11" shapeId="30759" r:id="rId30">
          <objectPr defaultSize="0" autoPict="0" r:id="rId5">
            <anchor moveWithCells="1" sizeWithCells="1">
              <from>
                <xdr:col>2</xdr:col>
                <xdr:colOff>2019300</xdr:colOff>
                <xdr:row>40</xdr:row>
                <xdr:rowOff>69850</xdr:rowOff>
              </from>
              <to>
                <xdr:col>2</xdr:col>
                <xdr:colOff>2400300</xdr:colOff>
                <xdr:row>40</xdr:row>
                <xdr:rowOff>285750</xdr:rowOff>
              </to>
            </anchor>
          </objectPr>
        </oleObject>
      </mc:Choice>
      <mc:Fallback>
        <oleObject progId="Visio.Drawing.11" shapeId="30759" r:id="rId30"/>
      </mc:Fallback>
    </mc:AlternateContent>
    <mc:AlternateContent xmlns:mc="http://schemas.openxmlformats.org/markup-compatibility/2006">
      <mc:Choice Requires="x14">
        <oleObject progId="Visio.Drawing.11" shapeId="30760" r:id="rId31">
          <objectPr defaultSize="0" autoPict="0" r:id="rId5">
            <anchor moveWithCells="1" sizeWithCells="1">
              <from>
                <xdr:col>2</xdr:col>
                <xdr:colOff>2032000</xdr:colOff>
                <xdr:row>40</xdr:row>
                <xdr:rowOff>69850</xdr:rowOff>
              </from>
              <to>
                <xdr:col>2</xdr:col>
                <xdr:colOff>2413000</xdr:colOff>
                <xdr:row>40</xdr:row>
                <xdr:rowOff>285750</xdr:rowOff>
              </to>
            </anchor>
          </objectPr>
        </oleObject>
      </mc:Choice>
      <mc:Fallback>
        <oleObject progId="Visio.Drawing.11" shapeId="30760" r:id="rId31"/>
      </mc:Fallback>
    </mc:AlternateContent>
    <mc:AlternateContent xmlns:mc="http://schemas.openxmlformats.org/markup-compatibility/2006">
      <mc:Choice Requires="x14">
        <oleObject progId="Visio.Drawing.11" shapeId="30764" r:id="rId32">
          <objectPr defaultSize="0" autoPict="0" r:id="rId5">
            <anchor moveWithCells="1" sizeWithCells="1">
              <from>
                <xdr:col>4</xdr:col>
                <xdr:colOff>2051050</xdr:colOff>
                <xdr:row>39</xdr:row>
                <xdr:rowOff>3155950</xdr:rowOff>
              </from>
              <to>
                <xdr:col>5</xdr:col>
                <xdr:colOff>12700</xdr:colOff>
                <xdr:row>40</xdr:row>
                <xdr:rowOff>222250</xdr:rowOff>
              </to>
            </anchor>
          </objectPr>
        </oleObject>
      </mc:Choice>
      <mc:Fallback>
        <oleObject progId="Visio.Drawing.11" shapeId="30764" r:id="rId32"/>
      </mc:Fallback>
    </mc:AlternateContent>
    <mc:AlternateContent xmlns:mc="http://schemas.openxmlformats.org/markup-compatibility/2006">
      <mc:Choice Requires="x14">
        <oleObject progId="Visio.Drawing.11" shapeId="30777" r:id="rId33">
          <objectPr defaultSize="0" autoPict="0" r:id="rId5">
            <anchor moveWithCells="1" sizeWithCells="1">
              <from>
                <xdr:col>6</xdr:col>
                <xdr:colOff>2032000</xdr:colOff>
                <xdr:row>40</xdr:row>
                <xdr:rowOff>12700</xdr:rowOff>
              </from>
              <to>
                <xdr:col>6</xdr:col>
                <xdr:colOff>2413000</xdr:colOff>
                <xdr:row>40</xdr:row>
                <xdr:rowOff>228600</xdr:rowOff>
              </to>
            </anchor>
          </objectPr>
        </oleObject>
      </mc:Choice>
      <mc:Fallback>
        <oleObject progId="Visio.Drawing.11" shapeId="30777" r:id="rId33"/>
      </mc:Fallback>
    </mc:AlternateContent>
    <mc:AlternateContent xmlns:mc="http://schemas.openxmlformats.org/markup-compatibility/2006">
      <mc:Choice Requires="x14">
        <oleObject progId="Visio.Drawing.11" shapeId="30780" r:id="rId34">
          <objectPr defaultSize="0" autoPict="0" r:id="rId5">
            <anchor moveWithCells="1" sizeWithCells="1">
              <from>
                <xdr:col>2</xdr:col>
                <xdr:colOff>2019300</xdr:colOff>
                <xdr:row>40</xdr:row>
                <xdr:rowOff>69850</xdr:rowOff>
              </from>
              <to>
                <xdr:col>2</xdr:col>
                <xdr:colOff>2400300</xdr:colOff>
                <xdr:row>40</xdr:row>
                <xdr:rowOff>285750</xdr:rowOff>
              </to>
            </anchor>
          </objectPr>
        </oleObject>
      </mc:Choice>
      <mc:Fallback>
        <oleObject progId="Visio.Drawing.11" shapeId="30780" r:id="rId34"/>
      </mc:Fallback>
    </mc:AlternateContent>
    <mc:AlternateContent xmlns:mc="http://schemas.openxmlformats.org/markup-compatibility/2006">
      <mc:Choice Requires="x14">
        <oleObject progId="Visio.Drawing.11" shapeId="30781" r:id="rId35">
          <objectPr defaultSize="0" autoPict="0" r:id="rId5">
            <anchor moveWithCells="1" sizeWithCells="1">
              <from>
                <xdr:col>2</xdr:col>
                <xdr:colOff>2032000</xdr:colOff>
                <xdr:row>40</xdr:row>
                <xdr:rowOff>69850</xdr:rowOff>
              </from>
              <to>
                <xdr:col>2</xdr:col>
                <xdr:colOff>2413000</xdr:colOff>
                <xdr:row>40</xdr:row>
                <xdr:rowOff>285750</xdr:rowOff>
              </to>
            </anchor>
          </objectPr>
        </oleObject>
      </mc:Choice>
      <mc:Fallback>
        <oleObject progId="Visio.Drawing.11" shapeId="30781" r:id="rId35"/>
      </mc:Fallback>
    </mc:AlternateContent>
    <mc:AlternateContent xmlns:mc="http://schemas.openxmlformats.org/markup-compatibility/2006">
      <mc:Choice Requires="x14">
        <oleObject progId="Visio.Drawing.11" shapeId="30783" r:id="rId36">
          <objectPr defaultSize="0" autoPict="0" r:id="rId5">
            <anchor moveWithCells="1" sizeWithCells="1">
              <from>
                <xdr:col>2</xdr:col>
                <xdr:colOff>2051050</xdr:colOff>
                <xdr:row>39</xdr:row>
                <xdr:rowOff>3155950</xdr:rowOff>
              </from>
              <to>
                <xdr:col>3</xdr:col>
                <xdr:colOff>12700</xdr:colOff>
                <xdr:row>40</xdr:row>
                <xdr:rowOff>222250</xdr:rowOff>
              </to>
            </anchor>
          </objectPr>
        </oleObject>
      </mc:Choice>
      <mc:Fallback>
        <oleObject progId="Visio.Drawing.11" shapeId="30783" r:id="rId36"/>
      </mc:Fallback>
    </mc:AlternateContent>
    <mc:AlternateContent xmlns:mc="http://schemas.openxmlformats.org/markup-compatibility/2006">
      <mc:Choice Requires="x14">
        <oleObject progId="Visio.Drawing.11" shapeId="30788" r:id="rId37">
          <objectPr defaultSize="0" autoPict="0" r:id="rId5">
            <anchor moveWithCells="1" sizeWithCells="1">
              <from>
                <xdr:col>4</xdr:col>
                <xdr:colOff>2051050</xdr:colOff>
                <xdr:row>39</xdr:row>
                <xdr:rowOff>3155950</xdr:rowOff>
              </from>
              <to>
                <xdr:col>5</xdr:col>
                <xdr:colOff>12700</xdr:colOff>
                <xdr:row>40</xdr:row>
                <xdr:rowOff>222250</xdr:rowOff>
              </to>
            </anchor>
          </objectPr>
        </oleObject>
      </mc:Choice>
      <mc:Fallback>
        <oleObject progId="Visio.Drawing.11" shapeId="30788" r:id="rId37"/>
      </mc:Fallback>
    </mc:AlternateContent>
    <mc:AlternateContent xmlns:mc="http://schemas.openxmlformats.org/markup-compatibility/2006">
      <mc:Choice Requires="x14">
        <oleObject progId="Visio.Drawing.11" shapeId="30801" r:id="rId38">
          <objectPr defaultSize="0" autoPict="0" r:id="rId5">
            <anchor moveWithCells="1" sizeWithCells="1">
              <from>
                <xdr:col>17</xdr:col>
                <xdr:colOff>133350</xdr:colOff>
                <xdr:row>42</xdr:row>
                <xdr:rowOff>76200</xdr:rowOff>
              </from>
              <to>
                <xdr:col>17</xdr:col>
                <xdr:colOff>133350</xdr:colOff>
                <xdr:row>42</xdr:row>
                <xdr:rowOff>76200</xdr:rowOff>
              </to>
            </anchor>
          </objectPr>
        </oleObject>
      </mc:Choice>
      <mc:Fallback>
        <oleObject progId="Visio.Drawing.11" shapeId="30801" r:id="rId38"/>
      </mc:Fallback>
    </mc:AlternateContent>
    <mc:AlternateContent xmlns:mc="http://schemas.openxmlformats.org/markup-compatibility/2006">
      <mc:Choice Requires="x14">
        <oleObject progId="Visio.Drawing.11" shapeId="30802" r:id="rId39">
          <objectPr defaultSize="0" autoPict="0" r:id="rId5">
            <anchor moveWithCells="1" sizeWithCells="1">
              <from>
                <xdr:col>17</xdr:col>
                <xdr:colOff>133350</xdr:colOff>
                <xdr:row>42</xdr:row>
                <xdr:rowOff>76200</xdr:rowOff>
              </from>
              <to>
                <xdr:col>17</xdr:col>
                <xdr:colOff>133350</xdr:colOff>
                <xdr:row>42</xdr:row>
                <xdr:rowOff>76200</xdr:rowOff>
              </to>
            </anchor>
          </objectPr>
        </oleObject>
      </mc:Choice>
      <mc:Fallback>
        <oleObject progId="Visio.Drawing.11" shapeId="30802" r:id="rId39"/>
      </mc:Fallback>
    </mc:AlternateContent>
    <mc:AlternateContent xmlns:mc="http://schemas.openxmlformats.org/markup-compatibility/2006">
      <mc:Choice Requires="x14">
        <oleObject progId="Visio.Drawing.11" shapeId="30803" r:id="rId40">
          <objectPr defaultSize="0" autoPict="0" r:id="rId5">
            <anchor moveWithCells="1" sizeWithCells="1">
              <from>
                <xdr:col>16</xdr:col>
                <xdr:colOff>31750</xdr:colOff>
                <xdr:row>42</xdr:row>
                <xdr:rowOff>76200</xdr:rowOff>
              </from>
              <to>
                <xdr:col>16</xdr:col>
                <xdr:colOff>31750</xdr:colOff>
                <xdr:row>42</xdr:row>
                <xdr:rowOff>76200</xdr:rowOff>
              </to>
            </anchor>
          </objectPr>
        </oleObject>
      </mc:Choice>
      <mc:Fallback>
        <oleObject progId="Visio.Drawing.11" shapeId="30803" r:id="rId40"/>
      </mc:Fallback>
    </mc:AlternateContent>
    <mc:AlternateContent xmlns:mc="http://schemas.openxmlformats.org/markup-compatibility/2006">
      <mc:Choice Requires="x14">
        <oleObject progId="Visio.Drawing.11" shapeId="30804" r:id="rId41">
          <objectPr defaultSize="0" autoPict="0" r:id="rId5">
            <anchor moveWithCells="1" sizeWithCells="1">
              <from>
                <xdr:col>17</xdr:col>
                <xdr:colOff>31750</xdr:colOff>
                <xdr:row>42</xdr:row>
                <xdr:rowOff>76200</xdr:rowOff>
              </from>
              <to>
                <xdr:col>17</xdr:col>
                <xdr:colOff>31750</xdr:colOff>
                <xdr:row>42</xdr:row>
                <xdr:rowOff>76200</xdr:rowOff>
              </to>
            </anchor>
          </objectPr>
        </oleObject>
      </mc:Choice>
      <mc:Fallback>
        <oleObject progId="Visio.Drawing.11" shapeId="30804" r:id="rId41"/>
      </mc:Fallback>
    </mc:AlternateContent>
    <mc:AlternateContent xmlns:mc="http://schemas.openxmlformats.org/markup-compatibility/2006">
      <mc:Choice Requires="x14">
        <oleObject progId="Visio.Drawing.11" shapeId="30813" r:id="rId42">
          <objectPr defaultSize="0" autoPict="0" r:id="rId5">
            <anchor moveWithCells="1" sizeWithCells="1">
              <from>
                <xdr:col>20</xdr:col>
                <xdr:colOff>133350</xdr:colOff>
                <xdr:row>30</xdr:row>
                <xdr:rowOff>76200</xdr:rowOff>
              </from>
              <to>
                <xdr:col>20</xdr:col>
                <xdr:colOff>133350</xdr:colOff>
                <xdr:row>30</xdr:row>
                <xdr:rowOff>76200</xdr:rowOff>
              </to>
            </anchor>
          </objectPr>
        </oleObject>
      </mc:Choice>
      <mc:Fallback>
        <oleObject progId="Visio.Drawing.11" shapeId="30813" r:id="rId42"/>
      </mc:Fallback>
    </mc:AlternateContent>
    <mc:AlternateContent xmlns:mc="http://schemas.openxmlformats.org/markup-compatibility/2006">
      <mc:Choice Requires="x14">
        <oleObject progId="Visio.Drawing.11" shapeId="30814" r:id="rId43">
          <objectPr defaultSize="0" autoPict="0" r:id="rId5">
            <anchor moveWithCells="1" sizeWithCells="1">
              <from>
                <xdr:col>20</xdr:col>
                <xdr:colOff>133350</xdr:colOff>
                <xdr:row>30</xdr:row>
                <xdr:rowOff>76200</xdr:rowOff>
              </from>
              <to>
                <xdr:col>20</xdr:col>
                <xdr:colOff>133350</xdr:colOff>
                <xdr:row>30</xdr:row>
                <xdr:rowOff>76200</xdr:rowOff>
              </to>
            </anchor>
          </objectPr>
        </oleObject>
      </mc:Choice>
      <mc:Fallback>
        <oleObject progId="Visio.Drawing.11" shapeId="30814" r:id="rId43"/>
      </mc:Fallback>
    </mc:AlternateContent>
    <mc:AlternateContent xmlns:mc="http://schemas.openxmlformats.org/markup-compatibility/2006">
      <mc:Choice Requires="x14">
        <oleObject progId="Visio.Drawing.11" shapeId="30815" r:id="rId44">
          <objectPr defaultSize="0" autoPict="0" r:id="rId5">
            <anchor moveWithCells="1" sizeWithCells="1">
              <from>
                <xdr:col>19</xdr:col>
                <xdr:colOff>31750</xdr:colOff>
                <xdr:row>30</xdr:row>
                <xdr:rowOff>76200</xdr:rowOff>
              </from>
              <to>
                <xdr:col>19</xdr:col>
                <xdr:colOff>31750</xdr:colOff>
                <xdr:row>30</xdr:row>
                <xdr:rowOff>76200</xdr:rowOff>
              </to>
            </anchor>
          </objectPr>
        </oleObject>
      </mc:Choice>
      <mc:Fallback>
        <oleObject progId="Visio.Drawing.11" shapeId="30815" r:id="rId44"/>
      </mc:Fallback>
    </mc:AlternateContent>
    <mc:AlternateContent xmlns:mc="http://schemas.openxmlformats.org/markup-compatibility/2006">
      <mc:Choice Requires="x14">
        <oleObject progId="Visio.Drawing.11" shapeId="30816" r:id="rId45">
          <objectPr defaultSize="0" autoPict="0" r:id="rId5">
            <anchor moveWithCells="1" sizeWithCells="1">
              <from>
                <xdr:col>20</xdr:col>
                <xdr:colOff>31750</xdr:colOff>
                <xdr:row>30</xdr:row>
                <xdr:rowOff>76200</xdr:rowOff>
              </from>
              <to>
                <xdr:col>20</xdr:col>
                <xdr:colOff>31750</xdr:colOff>
                <xdr:row>30</xdr:row>
                <xdr:rowOff>76200</xdr:rowOff>
              </to>
            </anchor>
          </objectPr>
        </oleObject>
      </mc:Choice>
      <mc:Fallback>
        <oleObject progId="Visio.Drawing.11" shapeId="30816" r:id="rId45"/>
      </mc:Fallback>
    </mc:AlternateContent>
    <mc:AlternateContent xmlns:mc="http://schemas.openxmlformats.org/markup-compatibility/2006">
      <mc:Choice Requires="x14">
        <oleObject progId="Visio.Drawing.11" shapeId="30817" r:id="rId46">
          <objectPr defaultSize="0" autoPict="0" r:id="rId5">
            <anchor moveWithCells="1" sizeWithCells="1">
              <from>
                <xdr:col>20</xdr:col>
                <xdr:colOff>133350</xdr:colOff>
                <xdr:row>29</xdr:row>
                <xdr:rowOff>76200</xdr:rowOff>
              </from>
              <to>
                <xdr:col>20</xdr:col>
                <xdr:colOff>133350</xdr:colOff>
                <xdr:row>29</xdr:row>
                <xdr:rowOff>76200</xdr:rowOff>
              </to>
            </anchor>
          </objectPr>
        </oleObject>
      </mc:Choice>
      <mc:Fallback>
        <oleObject progId="Visio.Drawing.11" shapeId="30817" r:id="rId46"/>
      </mc:Fallback>
    </mc:AlternateContent>
    <mc:AlternateContent xmlns:mc="http://schemas.openxmlformats.org/markup-compatibility/2006">
      <mc:Choice Requires="x14">
        <oleObject progId="Visio.Drawing.11" shapeId="30818" r:id="rId47">
          <objectPr defaultSize="0" autoPict="0" r:id="rId5">
            <anchor moveWithCells="1" sizeWithCells="1">
              <from>
                <xdr:col>20</xdr:col>
                <xdr:colOff>133350</xdr:colOff>
                <xdr:row>29</xdr:row>
                <xdr:rowOff>76200</xdr:rowOff>
              </from>
              <to>
                <xdr:col>20</xdr:col>
                <xdr:colOff>133350</xdr:colOff>
                <xdr:row>29</xdr:row>
                <xdr:rowOff>76200</xdr:rowOff>
              </to>
            </anchor>
          </objectPr>
        </oleObject>
      </mc:Choice>
      <mc:Fallback>
        <oleObject progId="Visio.Drawing.11" shapeId="30818" r:id="rId47"/>
      </mc:Fallback>
    </mc:AlternateContent>
    <mc:AlternateContent xmlns:mc="http://schemas.openxmlformats.org/markup-compatibility/2006">
      <mc:Choice Requires="x14">
        <oleObject progId="Visio.Drawing.11" shapeId="30819" r:id="rId48">
          <objectPr defaultSize="0" autoPict="0" r:id="rId5">
            <anchor moveWithCells="1" sizeWithCells="1">
              <from>
                <xdr:col>19</xdr:col>
                <xdr:colOff>31750</xdr:colOff>
                <xdr:row>29</xdr:row>
                <xdr:rowOff>76200</xdr:rowOff>
              </from>
              <to>
                <xdr:col>19</xdr:col>
                <xdr:colOff>31750</xdr:colOff>
                <xdr:row>29</xdr:row>
                <xdr:rowOff>76200</xdr:rowOff>
              </to>
            </anchor>
          </objectPr>
        </oleObject>
      </mc:Choice>
      <mc:Fallback>
        <oleObject progId="Visio.Drawing.11" shapeId="30819" r:id="rId48"/>
      </mc:Fallback>
    </mc:AlternateContent>
    <mc:AlternateContent xmlns:mc="http://schemas.openxmlformats.org/markup-compatibility/2006">
      <mc:Choice Requires="x14">
        <oleObject progId="Visio.Drawing.11" shapeId="30820" r:id="rId49">
          <objectPr defaultSize="0" autoPict="0" r:id="rId5">
            <anchor moveWithCells="1" sizeWithCells="1">
              <from>
                <xdr:col>20</xdr:col>
                <xdr:colOff>31750</xdr:colOff>
                <xdr:row>29</xdr:row>
                <xdr:rowOff>76200</xdr:rowOff>
              </from>
              <to>
                <xdr:col>20</xdr:col>
                <xdr:colOff>31750</xdr:colOff>
                <xdr:row>29</xdr:row>
                <xdr:rowOff>76200</xdr:rowOff>
              </to>
            </anchor>
          </objectPr>
        </oleObject>
      </mc:Choice>
      <mc:Fallback>
        <oleObject progId="Visio.Drawing.11" shapeId="30820" r:id="rId49"/>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7B6C3-EE15-43B3-A719-FE4E7F4AE752}">
  <sheetPr codeName="Sheet22">
    <tabColor theme="4"/>
    <pageSetUpPr fitToPage="1"/>
  </sheetPr>
  <dimension ref="B1:AK50"/>
  <sheetViews>
    <sheetView showGridLines="0" zoomScale="60" zoomScaleNormal="60" workbookViewId="0">
      <selection activeCell="F37" sqref="F37"/>
    </sheetView>
  </sheetViews>
  <sheetFormatPr defaultColWidth="10.25" defaultRowHeight="14.1"/>
  <cols>
    <col min="1" max="1" width="1.625" style="1" customWidth="1"/>
    <col min="2" max="2" width="10.25" style="1"/>
    <col min="3" max="3" width="30" style="1" customWidth="1"/>
    <col min="4" max="4" width="16.375" style="10" customWidth="1"/>
    <col min="5" max="5" width="18.875" style="3" customWidth="1"/>
    <col min="6" max="19" width="16.375" style="3" customWidth="1"/>
    <col min="20" max="22" width="15" style="4" customWidth="1"/>
    <col min="23" max="35" width="15" style="3" customWidth="1"/>
    <col min="36" max="36" width="25.375" style="3" customWidth="1"/>
    <col min="37" max="37" width="11" style="3" customWidth="1"/>
    <col min="38" max="38" width="11.875" style="1" customWidth="1"/>
    <col min="39" max="43" width="10.5" style="1" customWidth="1"/>
    <col min="44" max="44" width="9.875" style="1" customWidth="1"/>
    <col min="45" max="61" width="10.5" style="1" customWidth="1"/>
    <col min="62" max="16384" width="10.25" style="1"/>
  </cols>
  <sheetData>
    <row r="1" spans="2:37" ht="27.95">
      <c r="B1" s="130" t="s">
        <v>67</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row>
    <row r="2" spans="2:37">
      <c r="B2" s="131" t="s">
        <v>19</v>
      </c>
      <c r="C2" s="131"/>
      <c r="D2" s="2"/>
    </row>
    <row r="3" spans="2:37" ht="31.5" customHeight="1">
      <c r="B3" s="5" t="s">
        <v>68</v>
      </c>
      <c r="C3" s="132" t="s">
        <v>69</v>
      </c>
      <c r="D3" s="133"/>
      <c r="E3" s="134" t="s">
        <v>70</v>
      </c>
      <c r="F3" s="134"/>
      <c r="G3" s="6" t="s">
        <v>71</v>
      </c>
      <c r="H3" s="7"/>
      <c r="I3" s="8"/>
      <c r="J3" s="134" t="s">
        <v>72</v>
      </c>
      <c r="K3" s="134"/>
      <c r="L3" s="9"/>
      <c r="M3" s="135" t="s">
        <v>73</v>
      </c>
      <c r="N3" s="136"/>
      <c r="O3" s="137"/>
      <c r="P3" s="138" t="s">
        <v>74</v>
      </c>
      <c r="Q3" s="139"/>
      <c r="R3"/>
      <c r="S3"/>
      <c r="T3"/>
      <c r="U3"/>
      <c r="V3"/>
      <c r="Y3" s="1"/>
      <c r="Z3" s="1"/>
      <c r="AA3" s="1"/>
      <c r="AB3" s="1"/>
      <c r="AC3" s="1"/>
      <c r="AD3" s="1"/>
      <c r="AE3" s="1"/>
      <c r="AF3" s="1"/>
      <c r="AG3" s="1"/>
      <c r="AH3" s="1"/>
      <c r="AI3" s="1"/>
      <c r="AJ3" s="1"/>
      <c r="AK3" s="1"/>
    </row>
    <row r="4" spans="2:37" ht="31.5" customHeight="1">
      <c r="B4" s="5" t="s">
        <v>75</v>
      </c>
      <c r="C4" s="132" t="s">
        <v>76</v>
      </c>
      <c r="D4" s="133"/>
      <c r="E4" s="134" t="s">
        <v>77</v>
      </c>
      <c r="F4" s="134"/>
      <c r="G4" s="140" t="s">
        <v>78</v>
      </c>
      <c r="H4" s="141"/>
      <c r="I4" s="142"/>
      <c r="J4" s="134" t="s">
        <v>79</v>
      </c>
      <c r="K4" s="134"/>
      <c r="L4" s="9"/>
      <c r="M4" s="135" t="s">
        <v>80</v>
      </c>
      <c r="N4" s="136"/>
      <c r="O4" s="137"/>
      <c r="P4" s="140" t="s">
        <v>81</v>
      </c>
      <c r="Q4" s="143"/>
      <c r="R4"/>
      <c r="S4"/>
      <c r="T4"/>
      <c r="U4"/>
      <c r="V4"/>
      <c r="Y4" s="1"/>
      <c r="Z4" s="1"/>
      <c r="AA4" s="1"/>
      <c r="AB4" s="1"/>
      <c r="AC4" s="1"/>
      <c r="AD4" s="1"/>
      <c r="AE4" s="1"/>
      <c r="AF4" s="1"/>
      <c r="AG4" s="1"/>
      <c r="AH4" s="1"/>
      <c r="AI4" s="1"/>
      <c r="AJ4" s="1"/>
      <c r="AK4" s="1"/>
    </row>
    <row r="5" spans="2:37" ht="31.5" customHeight="1">
      <c r="B5" s="5" t="s">
        <v>82</v>
      </c>
      <c r="C5" s="148" t="s">
        <v>83</v>
      </c>
      <c r="D5" s="143"/>
      <c r="E5" s="134" t="s">
        <v>84</v>
      </c>
      <c r="F5" s="134"/>
      <c r="G5" s="6" t="s">
        <v>85</v>
      </c>
      <c r="H5" s="7"/>
      <c r="I5" s="8"/>
      <c r="J5" s="134" t="s">
        <v>86</v>
      </c>
      <c r="K5" s="134"/>
      <c r="L5" s="11"/>
      <c r="M5" s="135" t="s">
        <v>87</v>
      </c>
      <c r="N5" s="136"/>
      <c r="O5" s="137"/>
      <c r="P5" s="140" t="s">
        <v>88</v>
      </c>
      <c r="Q5" s="142"/>
      <c r="R5"/>
      <c r="S5"/>
      <c r="T5"/>
      <c r="U5"/>
      <c r="V5"/>
      <c r="Y5" s="1"/>
      <c r="Z5" s="1"/>
      <c r="AA5" s="1"/>
      <c r="AB5" s="1"/>
      <c r="AC5" s="1"/>
      <c r="AD5" s="1"/>
      <c r="AE5" s="1"/>
      <c r="AF5" s="1"/>
      <c r="AG5" s="1"/>
      <c r="AH5" s="1"/>
      <c r="AI5" s="1"/>
      <c r="AJ5" s="1"/>
      <c r="AK5" s="1"/>
    </row>
    <row r="7" spans="2:37">
      <c r="E7" s="80" t="s">
        <v>89</v>
      </c>
      <c r="F7" s="81" t="s">
        <v>90</v>
      </c>
      <c r="G7" s="81" t="s">
        <v>90</v>
      </c>
      <c r="H7" s="81" t="s">
        <v>90</v>
      </c>
      <c r="I7" s="81" t="s">
        <v>90</v>
      </c>
      <c r="J7" s="81" t="s">
        <v>90</v>
      </c>
      <c r="K7"/>
      <c r="L7"/>
      <c r="M7"/>
      <c r="N7"/>
      <c r="O7"/>
      <c r="P7" s="10"/>
      <c r="Q7" s="10"/>
      <c r="R7" s="10"/>
      <c r="S7" s="1"/>
      <c r="T7" s="1"/>
      <c r="U7" s="1"/>
      <c r="V7" s="1"/>
      <c r="W7" s="1"/>
      <c r="X7" s="1"/>
      <c r="Y7" s="1"/>
      <c r="Z7" s="1"/>
      <c r="AA7" s="1"/>
      <c r="AB7" s="1"/>
      <c r="AC7" s="1"/>
      <c r="AD7" s="1"/>
      <c r="AE7" s="1"/>
      <c r="AF7" s="1"/>
      <c r="AG7" s="1"/>
      <c r="AH7" s="1"/>
      <c r="AI7" s="1"/>
      <c r="AJ7" s="1"/>
      <c r="AK7" s="1"/>
    </row>
    <row r="8" spans="2:37">
      <c r="B8" s="12"/>
      <c r="C8" s="13"/>
      <c r="D8" s="149" t="s">
        <v>91</v>
      </c>
      <c r="E8" s="150"/>
      <c r="F8" s="150"/>
      <c r="G8" s="150"/>
      <c r="H8" s="150"/>
      <c r="I8" s="150"/>
      <c r="J8" s="150"/>
      <c r="K8" s="150"/>
      <c r="L8" s="150"/>
      <c r="M8" s="150"/>
      <c r="N8" s="150"/>
      <c r="O8" s="150"/>
      <c r="P8" s="150"/>
      <c r="Q8" s="150"/>
      <c r="R8" s="150"/>
      <c r="S8" s="150"/>
      <c r="T8" s="1"/>
      <c r="U8" s="1"/>
      <c r="V8" s="1"/>
      <c r="W8" s="1"/>
      <c r="X8" s="1"/>
      <c r="Y8" s="1"/>
      <c r="Z8" s="1"/>
      <c r="AA8" s="1"/>
      <c r="AB8" s="1"/>
      <c r="AC8" s="1"/>
      <c r="AD8" s="1"/>
      <c r="AE8" s="1"/>
      <c r="AF8" s="1"/>
      <c r="AG8" s="1"/>
      <c r="AH8" s="1"/>
      <c r="AI8" s="1"/>
      <c r="AJ8" s="1"/>
      <c r="AK8" s="1"/>
    </row>
    <row r="9" spans="2:37" ht="58.5" customHeight="1">
      <c r="B9" s="14" t="s">
        <v>92</v>
      </c>
      <c r="C9" s="14" t="s">
        <v>93</v>
      </c>
      <c r="D9" s="19" t="s">
        <v>94</v>
      </c>
      <c r="E9" s="19" t="s">
        <v>95</v>
      </c>
      <c r="F9" s="111" t="s">
        <v>96</v>
      </c>
      <c r="G9" s="115" t="s">
        <v>97</v>
      </c>
      <c r="H9" s="111" t="s">
        <v>98</v>
      </c>
      <c r="I9" s="111" t="s">
        <v>99</v>
      </c>
      <c r="J9" s="111" t="s">
        <v>100</v>
      </c>
      <c r="K9" s="17" t="s">
        <v>101</v>
      </c>
      <c r="L9" s="17" t="s">
        <v>102</v>
      </c>
      <c r="M9" s="83" t="s">
        <v>103</v>
      </c>
      <c r="N9" s="18" t="s">
        <v>104</v>
      </c>
      <c r="O9" s="19" t="s">
        <v>105</v>
      </c>
      <c r="P9" s="1"/>
      <c r="Q9" s="1"/>
      <c r="R9" s="1"/>
      <c r="S9" s="1"/>
      <c r="T9" s="1"/>
      <c r="U9" s="1"/>
      <c r="V9" s="1"/>
      <c r="W9" s="1"/>
      <c r="X9" s="1"/>
      <c r="Y9" s="1"/>
      <c r="Z9" s="1"/>
      <c r="AA9" s="1"/>
      <c r="AB9" s="1"/>
      <c r="AC9" s="1"/>
      <c r="AD9" s="1"/>
      <c r="AE9" s="1"/>
      <c r="AF9" s="1"/>
      <c r="AG9" s="1"/>
      <c r="AH9" s="1"/>
      <c r="AI9" s="1"/>
      <c r="AJ9" s="1"/>
      <c r="AK9" s="1"/>
    </row>
    <row r="10" spans="2:37" ht="15.75" customHeight="1" thickBot="1">
      <c r="B10" s="144">
        <v>1</v>
      </c>
      <c r="C10" s="146" t="s">
        <v>106</v>
      </c>
      <c r="D10" s="146"/>
      <c r="E10" s="20"/>
      <c r="F10" s="21">
        <v>0</v>
      </c>
      <c r="G10" s="21">
        <v>0</v>
      </c>
      <c r="H10" s="21">
        <v>0</v>
      </c>
      <c r="I10" s="21">
        <v>0</v>
      </c>
      <c r="J10" s="21">
        <v>0</v>
      </c>
      <c r="K10" s="22"/>
      <c r="L10" s="22"/>
      <c r="M10" s="22"/>
      <c r="N10" s="22"/>
      <c r="O10" s="23"/>
      <c r="P10" s="24"/>
      <c r="Q10" s="24"/>
      <c r="R10" s="24"/>
      <c r="S10" s="24"/>
      <c r="T10" s="24"/>
      <c r="U10" s="24"/>
      <c r="V10" s="24"/>
      <c r="W10" s="24"/>
      <c r="X10" s="24"/>
      <c r="Y10" s="24"/>
      <c r="Z10" s="24"/>
      <c r="AA10" s="24"/>
      <c r="AB10" s="24"/>
      <c r="AC10" s="24"/>
      <c r="AD10" s="24"/>
      <c r="AE10" s="24"/>
      <c r="AF10" s="24"/>
      <c r="AG10" s="24"/>
      <c r="AH10" s="1"/>
      <c r="AI10" s="1"/>
      <c r="AJ10" s="1"/>
      <c r="AK10" s="1"/>
    </row>
    <row r="11" spans="2:37">
      <c r="B11" s="145"/>
      <c r="C11" s="147"/>
      <c r="D11" s="147"/>
      <c r="E11" s="25" t="s">
        <v>107</v>
      </c>
      <c r="F11" s="26">
        <f>IF(ISBLANK(F10),"",IF(ISBLANK(F12),"",ROUND(F12-F10,10)))</f>
        <v>0</v>
      </c>
      <c r="G11" s="26">
        <f t="shared" ref="G11:J11" si="0">IF(ISBLANK(G10),"",IF(ISBLANK(G12),"",ROUND(G12-G10,10)))</f>
        <v>0</v>
      </c>
      <c r="H11" s="26">
        <f t="shared" si="0"/>
        <v>3.4722222000000001E-3</v>
      </c>
      <c r="I11" s="26">
        <f t="shared" si="0"/>
        <v>0</v>
      </c>
      <c r="J11" s="26">
        <f t="shared" si="0"/>
        <v>1.2152777999999999E-3</v>
      </c>
      <c r="K11" s="27" t="s">
        <v>90</v>
      </c>
      <c r="L11" s="27" cm="1">
        <f t="array" ref="L11">IFERROR(IF(K11="NO",MODE(IF($F$7:$J$7="YES",IF(F11:J11&gt;0,F11:J11))),MODE(IF($F$7:$J$7="YES",F11:J11))),"")</f>
        <v>0</v>
      </c>
      <c r="M11" s="27" t="s">
        <v>90</v>
      </c>
      <c r="N11" s="27" cm="1">
        <f t="array" ref="N11">IFERROR(IF(M11="NO",MEDIAN(IF($F$7:$J$7="YES",IF(F11:J11&gt;0,F11:J11))),MEDIAN(IF($F$7:$J$7="YES",F11:J11))),"")</f>
        <v>0</v>
      </c>
      <c r="O11" s="27" t="s">
        <v>102</v>
      </c>
      <c r="P11" s="24"/>
      <c r="Q11" s="24"/>
      <c r="R11" s="24"/>
      <c r="S11" s="24"/>
      <c r="T11" s="24"/>
      <c r="U11" s="24"/>
      <c r="V11" s="24"/>
      <c r="W11" s="24"/>
      <c r="X11" s="24"/>
      <c r="Y11" s="24"/>
      <c r="Z11" s="24"/>
      <c r="AA11" s="24"/>
      <c r="AB11" s="24"/>
      <c r="AC11" s="24"/>
      <c r="AD11" s="24"/>
      <c r="AE11" s="24"/>
      <c r="AF11" s="24"/>
      <c r="AG11" s="24"/>
      <c r="AH11" s="1"/>
      <c r="AI11" s="1"/>
      <c r="AJ11" s="1"/>
      <c r="AK11" s="1"/>
    </row>
    <row r="12" spans="2:37" ht="15" customHeight="1" thickBot="1">
      <c r="B12" s="144">
        <f>B10+1</f>
        <v>2</v>
      </c>
      <c r="C12" s="146" t="s">
        <v>108</v>
      </c>
      <c r="D12" s="146"/>
      <c r="E12" s="20"/>
      <c r="F12" s="21">
        <v>0</v>
      </c>
      <c r="G12" s="21">
        <v>0</v>
      </c>
      <c r="H12" s="21">
        <v>3.472222222222222E-3</v>
      </c>
      <c r="I12" s="21">
        <v>0</v>
      </c>
      <c r="J12" s="21">
        <v>1.2152777777777778E-3</v>
      </c>
      <c r="K12" s="22"/>
      <c r="L12" s="22"/>
      <c r="M12" s="22"/>
      <c r="N12" s="22"/>
      <c r="O12" s="23"/>
      <c r="P12" s="24"/>
      <c r="Q12" s="24"/>
      <c r="R12" s="24"/>
      <c r="S12" s="24"/>
      <c r="T12" s="24"/>
      <c r="U12" s="24"/>
      <c r="V12" s="24"/>
      <c r="W12" s="24"/>
      <c r="X12" s="24"/>
      <c r="Y12" s="24"/>
      <c r="Z12" s="24"/>
      <c r="AA12" s="24"/>
      <c r="AB12" s="24"/>
      <c r="AC12" s="24"/>
      <c r="AD12" s="24"/>
      <c r="AE12" s="24"/>
      <c r="AF12" s="24"/>
      <c r="AG12" s="24"/>
      <c r="AH12" s="1"/>
      <c r="AI12" s="1"/>
      <c r="AJ12" s="1"/>
      <c r="AK12" s="1"/>
    </row>
    <row r="13" spans="2:37">
      <c r="B13" s="145"/>
      <c r="C13" s="147"/>
      <c r="D13" s="147"/>
      <c r="E13" s="25" t="s">
        <v>107</v>
      </c>
      <c r="F13" s="26">
        <f t="shared" ref="F13:J15" si="1">IF(ISBLANK(F12),"",IF(ISBLANK(F14),"",ROUND(F14-F12,10)))</f>
        <v>0</v>
      </c>
      <c r="G13" s="26">
        <f t="shared" si="1"/>
        <v>0</v>
      </c>
      <c r="H13" s="26">
        <f t="shared" si="1"/>
        <v>2.0833332999999998E-3</v>
      </c>
      <c r="I13" s="26">
        <f t="shared" si="1"/>
        <v>0</v>
      </c>
      <c r="J13" s="26">
        <f t="shared" si="1"/>
        <v>1.6203699999999999E-4</v>
      </c>
      <c r="K13" s="27" t="s">
        <v>109</v>
      </c>
      <c r="L13" s="27" t="str" cm="1">
        <f t="array" ref="L13">IFERROR(IF(K13="NO",MODE(IF($F$7:$J$7="YES",IF(F13:J13&gt;0,F13:J13))),MODE(IF($F$7:$J$7="YES",F13:J13))),"")</f>
        <v/>
      </c>
      <c r="M13" s="27" t="s">
        <v>109</v>
      </c>
      <c r="N13" s="27" cm="1">
        <f t="array" ref="N13">IFERROR(IF(M13="NO",MEDIAN(IF($F$7:$J$7="YES",IF(F13:J13&gt;0,F13:J13))),MEDIAN(IF($F$7:$J$7="YES",F13:J13))),"")</f>
        <v>1.1226851499999998E-3</v>
      </c>
      <c r="O13" s="27" t="s">
        <v>104</v>
      </c>
      <c r="P13" s="24"/>
      <c r="Q13" s="24"/>
      <c r="R13" s="24"/>
      <c r="S13" s="24"/>
      <c r="T13" s="24"/>
      <c r="U13" s="24"/>
      <c r="V13" s="24"/>
      <c r="W13" s="24"/>
      <c r="X13" s="24"/>
      <c r="Y13" s="24"/>
      <c r="Z13" s="24"/>
      <c r="AA13" s="24"/>
      <c r="AB13" s="24"/>
      <c r="AC13" s="24"/>
      <c r="AD13" s="24"/>
      <c r="AE13" s="24"/>
      <c r="AF13" s="24"/>
      <c r="AG13" s="24"/>
      <c r="AH13" s="1"/>
      <c r="AI13" s="1"/>
      <c r="AJ13" s="1"/>
      <c r="AK13" s="1"/>
    </row>
    <row r="14" spans="2:37" ht="15" customHeight="1" thickBot="1">
      <c r="B14" s="144">
        <f>B12+1</f>
        <v>3</v>
      </c>
      <c r="C14" s="146" t="s">
        <v>110</v>
      </c>
      <c r="D14" s="146" t="s">
        <v>80</v>
      </c>
      <c r="E14" s="20"/>
      <c r="F14" s="21">
        <v>0</v>
      </c>
      <c r="G14" s="21">
        <v>0</v>
      </c>
      <c r="H14" s="21">
        <v>5.5555555555555558E-3</v>
      </c>
      <c r="I14" s="21">
        <v>0</v>
      </c>
      <c r="J14" s="21">
        <v>1.3773148148148147E-3</v>
      </c>
      <c r="K14" s="22"/>
      <c r="L14" s="22"/>
      <c r="M14" s="22"/>
      <c r="N14" s="22"/>
      <c r="O14" s="23"/>
      <c r="P14" s="24"/>
      <c r="Q14" s="24"/>
      <c r="R14" s="24"/>
      <c r="S14" s="24"/>
      <c r="T14" s="24"/>
      <c r="U14" s="24"/>
      <c r="V14" s="24"/>
      <c r="W14" s="24"/>
      <c r="X14" s="24"/>
      <c r="Y14" s="24"/>
      <c r="Z14" s="24"/>
      <c r="AA14" s="24"/>
      <c r="AB14" s="24"/>
      <c r="AC14" s="24"/>
      <c r="AD14" s="24"/>
      <c r="AE14" s="24"/>
      <c r="AF14" s="24"/>
      <c r="AG14" s="24"/>
      <c r="AH14" s="1"/>
      <c r="AI14" s="1"/>
      <c r="AJ14" s="1"/>
      <c r="AK14" s="1"/>
    </row>
    <row r="15" spans="2:37">
      <c r="B15" s="145"/>
      <c r="C15" s="147"/>
      <c r="D15" s="147"/>
      <c r="E15" s="25" t="s">
        <v>111</v>
      </c>
      <c r="F15" s="26">
        <f>IF(ISBLANK(F14),"",IF(ISBLANK(F16),"",ROUND(F16-F14,10)))</f>
        <v>9.0277777999999993E-3</v>
      </c>
      <c r="G15" s="26">
        <f t="shared" si="1"/>
        <v>0</v>
      </c>
      <c r="H15" s="26">
        <f t="shared" si="1"/>
        <v>9.0277777999999993E-3</v>
      </c>
      <c r="I15" s="26">
        <f t="shared" si="1"/>
        <v>2.2916666700000001E-2</v>
      </c>
      <c r="J15" s="26">
        <f t="shared" si="1"/>
        <v>2.6516203700000001E-2</v>
      </c>
      <c r="K15" s="27" t="s">
        <v>109</v>
      </c>
      <c r="L15" s="27" cm="1">
        <f t="array" ref="L15">IFERROR(IF(K15="NO",MODE(IF($F$7:$J$7="YES",IF(F15:J15&gt;0,F15:J15))),MODE(IF($F$7:$J$7="YES",F15:J15))),"")</f>
        <v>9.0277777999999993E-3</v>
      </c>
      <c r="M15" s="27" t="s">
        <v>90</v>
      </c>
      <c r="N15" s="27"/>
      <c r="O15" s="27" t="s">
        <v>102</v>
      </c>
      <c r="P15" s="24"/>
      <c r="Q15" s="24"/>
      <c r="R15" s="24"/>
      <c r="S15" s="24"/>
      <c r="T15" s="24"/>
      <c r="U15" s="24"/>
      <c r="V15" s="24"/>
      <c r="W15" s="24"/>
      <c r="X15" s="24"/>
      <c r="Y15" s="24"/>
      <c r="Z15" s="24"/>
      <c r="AA15" s="24"/>
      <c r="AB15" s="24"/>
      <c r="AC15" s="24"/>
      <c r="AD15" s="24"/>
      <c r="AE15" s="24"/>
      <c r="AF15" s="24"/>
      <c r="AG15" s="24"/>
      <c r="AH15" s="1"/>
      <c r="AI15" s="1"/>
      <c r="AJ15" s="1"/>
      <c r="AK15" s="1"/>
    </row>
    <row r="16" spans="2:37" ht="15.75" customHeight="1" thickBot="1">
      <c r="B16" s="144">
        <f>B14+1</f>
        <v>4</v>
      </c>
      <c r="C16" s="146" t="s">
        <v>112</v>
      </c>
      <c r="D16" s="78"/>
      <c r="E16" s="20"/>
      <c r="F16" s="21">
        <v>9.0277777777777787E-3</v>
      </c>
      <c r="G16" s="21">
        <v>0</v>
      </c>
      <c r="H16" s="21">
        <v>1.4583333333333332E-2</v>
      </c>
      <c r="I16" s="21">
        <v>2.2916666666666669E-2</v>
      </c>
      <c r="J16" s="21">
        <v>2.7893518518518515E-2</v>
      </c>
      <c r="K16" s="22"/>
      <c r="L16" s="22"/>
      <c r="M16" s="22"/>
      <c r="N16" s="22"/>
      <c r="O16" s="23"/>
      <c r="P16" s="24"/>
      <c r="Q16" s="24"/>
      <c r="R16" s="24"/>
      <c r="S16" s="24"/>
      <c r="T16" s="24"/>
      <c r="U16" s="24"/>
      <c r="V16" s="24"/>
      <c r="W16" s="24"/>
      <c r="X16" s="24"/>
      <c r="Y16" s="24"/>
      <c r="Z16" s="24"/>
      <c r="AA16" s="24"/>
      <c r="AB16" s="24"/>
      <c r="AC16" s="24"/>
      <c r="AD16" s="24"/>
      <c r="AE16" s="24"/>
      <c r="AF16" s="24"/>
      <c r="AG16" s="24"/>
      <c r="AH16" s="1"/>
      <c r="AI16" s="1"/>
      <c r="AJ16" s="1"/>
      <c r="AK16" s="1"/>
    </row>
    <row r="17" spans="2:37">
      <c r="B17" s="145"/>
      <c r="C17" s="147"/>
      <c r="D17" s="79"/>
      <c r="E17" s="25" t="s">
        <v>107</v>
      </c>
      <c r="F17" s="26">
        <f>IF(ISBLANK(F16),"",IF(ISBLANK(F18),"",ROUND(F18-F16,10)))</f>
        <v>2.0833332999999998E-3</v>
      </c>
      <c r="G17" s="26">
        <f t="shared" ref="G17:J19" si="2">IF(ISBLANK(G16),"",IF(ISBLANK(G18),"",ROUND(G18-G16,10)))</f>
        <v>0</v>
      </c>
      <c r="H17" s="26">
        <f t="shared" si="2"/>
        <v>3.4722222000000001E-3</v>
      </c>
      <c r="I17" s="26">
        <f t="shared" si="2"/>
        <v>5.5555556000000004E-3</v>
      </c>
      <c r="J17" s="26">
        <f t="shared" si="2"/>
        <v>0</v>
      </c>
      <c r="K17" s="27" t="s">
        <v>109</v>
      </c>
      <c r="L17" s="27" t="str" cm="1">
        <f t="array" ref="L17">IFERROR(IF(K17="NO",MODE(IF($F$7:$J$7="YES",IF(F17:J17&gt;0,F17:J17))),MODE(IF($F$7:$J$7="YES",F17:J17))),"")</f>
        <v/>
      </c>
      <c r="M17" s="27" t="s">
        <v>109</v>
      </c>
      <c r="N17" s="27" cm="1">
        <f t="array" ref="N17">IFERROR(IF(M17="NO",MEDIAN(IF($F$7:$J$7="YES",IF(F17:J17&gt;0,F17:J17))),MEDIAN(IF($F$7:$J$7="YES",F17:J17))),"")</f>
        <v>3.4722222000000001E-3</v>
      </c>
      <c r="O17" s="27" t="s">
        <v>104</v>
      </c>
      <c r="P17" s="24"/>
      <c r="Q17" s="24"/>
      <c r="R17" s="24"/>
      <c r="S17" s="24"/>
      <c r="T17" s="24"/>
      <c r="U17" s="24"/>
      <c r="V17" s="24"/>
      <c r="W17" s="24"/>
      <c r="X17" s="24"/>
      <c r="Y17" s="24"/>
      <c r="Z17" s="24"/>
      <c r="AA17" s="24"/>
      <c r="AB17" s="24"/>
      <c r="AC17" s="24"/>
      <c r="AD17" s="24"/>
      <c r="AE17" s="24"/>
      <c r="AF17" s="24"/>
      <c r="AG17" s="24"/>
      <c r="AH17" s="1"/>
      <c r="AI17" s="1"/>
      <c r="AJ17" s="1"/>
      <c r="AK17" s="1"/>
    </row>
    <row r="18" spans="2:37" ht="15" customHeight="1" thickBot="1">
      <c r="B18" s="144">
        <f>B16+1</f>
        <v>5</v>
      </c>
      <c r="C18" s="146" t="s">
        <v>113</v>
      </c>
      <c r="D18" s="78"/>
      <c r="E18" s="20"/>
      <c r="F18" s="21">
        <v>1.1111111111111112E-2</v>
      </c>
      <c r="G18" s="21">
        <v>0</v>
      </c>
      <c r="H18" s="21">
        <v>1.8055555555555557E-2</v>
      </c>
      <c r="I18" s="21">
        <v>2.8472222222222222E-2</v>
      </c>
      <c r="J18" s="21">
        <v>2.7893518518518515E-2</v>
      </c>
      <c r="K18" s="22"/>
      <c r="L18" s="22"/>
      <c r="M18" s="22"/>
      <c r="N18" s="22"/>
      <c r="O18" s="23"/>
      <c r="P18" s="24"/>
      <c r="Q18" s="24"/>
      <c r="R18" s="24"/>
      <c r="S18" s="24"/>
      <c r="T18" s="24"/>
      <c r="U18" s="24"/>
      <c r="V18" s="24"/>
      <c r="W18" s="24"/>
      <c r="X18" s="24"/>
      <c r="Y18" s="24"/>
      <c r="Z18" s="24"/>
      <c r="AA18" s="24"/>
      <c r="AB18" s="24"/>
      <c r="AC18" s="24"/>
      <c r="AD18" s="24"/>
      <c r="AE18" s="24"/>
      <c r="AF18" s="24"/>
      <c r="AG18" s="24"/>
      <c r="AH18" s="1"/>
      <c r="AI18" s="1"/>
      <c r="AJ18" s="1"/>
      <c r="AK18" s="1"/>
    </row>
    <row r="19" spans="2:37">
      <c r="B19" s="145"/>
      <c r="C19" s="147"/>
      <c r="D19" s="79"/>
      <c r="E19" s="25" t="s">
        <v>111</v>
      </c>
      <c r="F19" s="26">
        <f>IF(ISBLANK(F18),"",IF(ISBLANK(F20),"",ROUND(F20-F18,10)))</f>
        <v>9.7222222000000001E-3</v>
      </c>
      <c r="G19" s="26">
        <f t="shared" si="2"/>
        <v>0</v>
      </c>
      <c r="H19" s="26">
        <f t="shared" si="2"/>
        <v>4.1666667000000001E-3</v>
      </c>
      <c r="I19" s="26">
        <f t="shared" si="2"/>
        <v>6.2500000000000003E-3</v>
      </c>
      <c r="J19" s="26">
        <f t="shared" si="2"/>
        <v>0</v>
      </c>
      <c r="K19" s="27" t="s">
        <v>109</v>
      </c>
      <c r="L19" s="27" t="str" cm="1">
        <f t="array" ref="L19">IFERROR(IF(K19="NO",MODE(IF($F$7:$J$7="YES",IF(F19:J19&gt;0,F19:J19))),MODE(IF($F$7:$J$7="YES",F19:J19))),"")</f>
        <v/>
      </c>
      <c r="M19" s="27" t="s">
        <v>109</v>
      </c>
      <c r="N19" s="27" cm="1">
        <f t="array" ref="N19">IFERROR(IF(M19="NO",MEDIAN(IF($F$7:$J$7="YES",IF(F19:J19&gt;0,F19:J19))),MEDIAN(IF($F$7:$J$7="YES",F19:J19))),"")</f>
        <v>6.2500000000000003E-3</v>
      </c>
      <c r="O19" s="27" t="s">
        <v>104</v>
      </c>
      <c r="P19" s="24"/>
      <c r="Q19" s="24"/>
      <c r="R19" s="24"/>
      <c r="S19" s="24"/>
      <c r="T19" s="24"/>
      <c r="U19" s="24"/>
      <c r="V19" s="24"/>
      <c r="W19" s="24"/>
      <c r="X19" s="24"/>
      <c r="Y19" s="24"/>
      <c r="Z19" s="24"/>
      <c r="AA19" s="24"/>
      <c r="AB19" s="24"/>
      <c r="AC19" s="24"/>
      <c r="AD19" s="24"/>
      <c r="AE19" s="24"/>
      <c r="AF19" s="24"/>
      <c r="AG19" s="24"/>
      <c r="AH19" s="1"/>
      <c r="AI19" s="1"/>
      <c r="AJ19" s="1"/>
      <c r="AK19" s="1"/>
    </row>
    <row r="20" spans="2:37" ht="15" customHeight="1" thickBot="1">
      <c r="B20" s="144">
        <f>B18+1</f>
        <v>6</v>
      </c>
      <c r="C20" s="146" t="s">
        <v>114</v>
      </c>
      <c r="D20" s="78"/>
      <c r="E20" s="20"/>
      <c r="F20" s="21">
        <v>2.0833333333333332E-2</v>
      </c>
      <c r="G20" s="21">
        <v>0</v>
      </c>
      <c r="H20" s="21">
        <v>2.2222222222222223E-2</v>
      </c>
      <c r="I20" s="21">
        <v>3.4722222222222224E-2</v>
      </c>
      <c r="J20" s="21">
        <v>2.7893518518518515E-2</v>
      </c>
      <c r="K20" s="22"/>
      <c r="L20" s="22"/>
      <c r="M20" s="22"/>
      <c r="N20" s="22"/>
      <c r="O20" s="23"/>
      <c r="P20" s="24"/>
      <c r="Q20" s="24"/>
      <c r="R20" s="24"/>
      <c r="S20" s="24"/>
      <c r="T20" s="24"/>
      <c r="U20" s="24"/>
      <c r="V20" s="24"/>
      <c r="W20" s="24"/>
      <c r="X20" s="24"/>
      <c r="Y20" s="24"/>
      <c r="Z20" s="24"/>
      <c r="AA20" s="24"/>
      <c r="AB20" s="24"/>
      <c r="AC20" s="24"/>
      <c r="AD20" s="24"/>
      <c r="AE20" s="24"/>
      <c r="AF20" s="24"/>
      <c r="AG20" s="24"/>
      <c r="AH20" s="1"/>
      <c r="AI20" s="1"/>
      <c r="AJ20" s="1"/>
      <c r="AK20" s="1"/>
    </row>
    <row r="21" spans="2:37">
      <c r="B21" s="145"/>
      <c r="C21" s="147"/>
      <c r="D21" s="79"/>
      <c r="E21" s="25" t="s">
        <v>107</v>
      </c>
      <c r="F21" s="26">
        <f t="shared" ref="F21:J21" si="3">IF(ISBLANK(F20),"",IF(ISBLANK(F22),"",ROUND(F22-F20,10)))</f>
        <v>0</v>
      </c>
      <c r="G21" s="26">
        <f t="shared" si="3"/>
        <v>4.8611111E-3</v>
      </c>
      <c r="H21" s="26">
        <f t="shared" si="3"/>
        <v>1.3888889000000001E-3</v>
      </c>
      <c r="I21" s="26">
        <f t="shared" si="3"/>
        <v>2.0833332999999998E-3</v>
      </c>
      <c r="J21" s="26">
        <f t="shared" si="3"/>
        <v>3.7037039999999999E-4</v>
      </c>
      <c r="K21" s="27" t="s">
        <v>109</v>
      </c>
      <c r="L21" s="27" t="str" cm="1">
        <f t="array" ref="L21">IFERROR(IF(K21="NO",MODE(IF($F$7:$J$7="YES",IF(F21:J21&gt;0,F21:J21))),MODE(IF($F$7:$J$7="YES",F21:J21))),"")</f>
        <v/>
      </c>
      <c r="M21" s="27" t="s">
        <v>109</v>
      </c>
      <c r="N21" s="27" cm="1">
        <f t="array" ref="N21">IFERROR(IF(M21="NO",MEDIAN(IF($F$7:$J$7="YES",IF(F21:J21&gt;0,F21:J21))),MEDIAN(IF($F$7:$J$7="YES",F21:J21))),"")</f>
        <v>1.7361110999999999E-3</v>
      </c>
      <c r="O21" s="27" t="s">
        <v>104</v>
      </c>
      <c r="P21" s="24"/>
      <c r="Q21" s="24"/>
      <c r="R21" s="24"/>
      <c r="S21" s="24"/>
      <c r="T21" s="24"/>
      <c r="U21" s="24"/>
      <c r="V21" s="24"/>
      <c r="W21" s="24"/>
      <c r="X21" s="24"/>
      <c r="Y21" s="24"/>
      <c r="Z21" s="24"/>
      <c r="AA21" s="24"/>
      <c r="AB21" s="24"/>
      <c r="AC21" s="24"/>
      <c r="AD21" s="24"/>
      <c r="AE21" s="24"/>
      <c r="AF21" s="24"/>
      <c r="AG21" s="24"/>
      <c r="AH21" s="1"/>
      <c r="AI21" s="1"/>
      <c r="AJ21" s="1"/>
      <c r="AK21" s="1"/>
    </row>
    <row r="22" spans="2:37" ht="15.75" customHeight="1" thickBot="1">
      <c r="B22" s="75">
        <f t="shared" ref="B22" si="4">B20+1</f>
        <v>7</v>
      </c>
      <c r="C22" s="146" t="s">
        <v>110</v>
      </c>
      <c r="D22" s="78" t="s">
        <v>80</v>
      </c>
      <c r="E22" s="20"/>
      <c r="F22" s="21">
        <v>2.0833333333333332E-2</v>
      </c>
      <c r="G22" s="21">
        <v>4.8611111111111112E-3</v>
      </c>
      <c r="H22" s="21">
        <v>2.361111111111111E-2</v>
      </c>
      <c r="I22" s="21">
        <v>3.6805555555555557E-2</v>
      </c>
      <c r="J22" s="21">
        <v>2.826388888888889E-2</v>
      </c>
      <c r="K22" s="22"/>
      <c r="L22" s="22"/>
      <c r="M22" s="22"/>
      <c r="N22" s="22"/>
      <c r="O22" s="23"/>
      <c r="P22" s="24"/>
      <c r="Q22" s="24"/>
      <c r="R22" s="24"/>
      <c r="S22" s="24"/>
      <c r="T22" s="24"/>
      <c r="U22" s="24"/>
      <c r="V22" s="24"/>
      <c r="W22" s="24"/>
      <c r="X22" s="24"/>
      <c r="Y22" s="24"/>
      <c r="Z22" s="24"/>
      <c r="AA22" s="24"/>
      <c r="AB22" s="24"/>
      <c r="AC22" s="24"/>
      <c r="AD22" s="24"/>
      <c r="AE22" s="24"/>
      <c r="AF22" s="24"/>
      <c r="AG22" s="24"/>
      <c r="AH22" s="1"/>
      <c r="AI22" s="1"/>
      <c r="AJ22" s="1"/>
      <c r="AK22" s="1"/>
    </row>
    <row r="23" spans="2:37">
      <c r="B23" s="76"/>
      <c r="C23" s="147"/>
      <c r="D23" s="79"/>
      <c r="E23" s="25" t="s">
        <v>111</v>
      </c>
      <c r="F23" s="26">
        <f t="shared" ref="F23:J23" si="5">IF(ISBLANK(F22),"",IF(ISBLANK(F24),"",ROUND(F24-F22,10)))</f>
        <v>2.7777778000000002E-3</v>
      </c>
      <c r="G23" s="26">
        <f t="shared" si="5"/>
        <v>1.2500000000000001E-2</v>
      </c>
      <c r="H23" s="26">
        <f t="shared" si="5"/>
        <v>5.5555556000000004E-3</v>
      </c>
      <c r="I23" s="26">
        <f t="shared" si="5"/>
        <v>0</v>
      </c>
      <c r="J23" s="26">
        <f t="shared" si="5"/>
        <v>1.92476852E-2</v>
      </c>
      <c r="K23" s="27" t="s">
        <v>109</v>
      </c>
      <c r="L23" s="27" t="str" cm="1">
        <f t="array" ref="L23">IFERROR(IF(K23="NO",MODE(IF($F$7:$J$7="YES",IF(F23:J23&gt;0,F23:J23))),MODE(IF($F$7:$J$7="YES",F23:J23))),"")</f>
        <v/>
      </c>
      <c r="M23" s="27" t="s">
        <v>109</v>
      </c>
      <c r="N23" s="27" cm="1">
        <f t="array" ref="N23">IFERROR(IF(M23="NO",MEDIAN(IF($F$7:$J$7="YES",IF(F23:J23&gt;0,F23:J23))),MEDIAN(IF($F$7:$J$7="YES",F23:J23))),"")</f>
        <v>9.027777800000001E-3</v>
      </c>
      <c r="O23" s="27" t="s">
        <v>104</v>
      </c>
      <c r="P23" s="24"/>
      <c r="Q23" s="24"/>
      <c r="R23" s="24"/>
      <c r="S23" s="24"/>
      <c r="T23" s="24"/>
      <c r="U23" s="24"/>
      <c r="V23" s="24"/>
      <c r="W23" s="24"/>
      <c r="X23" s="24"/>
      <c r="Y23" s="24"/>
      <c r="Z23" s="24"/>
      <c r="AA23" s="24"/>
      <c r="AB23" s="24"/>
      <c r="AC23" s="24"/>
      <c r="AD23" s="24"/>
      <c r="AE23" s="24"/>
      <c r="AF23" s="24"/>
      <c r="AG23" s="24"/>
      <c r="AH23" s="1"/>
      <c r="AI23" s="1"/>
      <c r="AJ23" s="1"/>
      <c r="AK23" s="1"/>
    </row>
    <row r="24" spans="2:37" ht="15.75" customHeight="1" thickBot="1">
      <c r="B24" s="75">
        <f t="shared" ref="B24" si="6">B22+1</f>
        <v>8</v>
      </c>
      <c r="C24" s="146" t="s">
        <v>115</v>
      </c>
      <c r="D24" s="72"/>
      <c r="E24" s="20"/>
      <c r="F24" s="21">
        <v>2.361111111111111E-2</v>
      </c>
      <c r="G24" s="21">
        <v>1.7361111111111112E-2</v>
      </c>
      <c r="H24" s="21">
        <v>2.9166666666666664E-2</v>
      </c>
      <c r="I24" s="21">
        <v>3.6805555555555557E-2</v>
      </c>
      <c r="J24" s="21">
        <v>4.7511574074074074E-2</v>
      </c>
      <c r="K24" s="22"/>
      <c r="L24" s="22"/>
      <c r="M24" s="22"/>
      <c r="N24" s="22"/>
      <c r="O24" s="23"/>
      <c r="P24" s="24"/>
      <c r="Q24" s="24"/>
      <c r="R24" s="24"/>
      <c r="S24" s="24"/>
      <c r="T24" s="24"/>
      <c r="U24" s="24"/>
      <c r="V24" s="24"/>
      <c r="W24" s="24"/>
      <c r="X24" s="24"/>
      <c r="Y24" s="24"/>
      <c r="Z24" s="24"/>
      <c r="AA24" s="24"/>
      <c r="AB24" s="24"/>
      <c r="AC24" s="24"/>
      <c r="AD24" s="24"/>
      <c r="AE24" s="24"/>
      <c r="AF24" s="24"/>
      <c r="AG24" s="24"/>
      <c r="AH24" s="1"/>
      <c r="AI24" s="1"/>
      <c r="AJ24" s="1"/>
      <c r="AK24" s="1"/>
    </row>
    <row r="25" spans="2:37">
      <c r="B25" s="76"/>
      <c r="C25" s="147"/>
      <c r="D25" s="73"/>
      <c r="E25" s="25" t="s">
        <v>107</v>
      </c>
      <c r="F25" s="26">
        <f>IF(ISBLANK(F24),"",IF(ISBLANK(F26),"",ROUND(F26-F24,10)))</f>
        <v>9.7222222000000001E-3</v>
      </c>
      <c r="G25" s="26">
        <f t="shared" ref="G25:J25" si="7">IF(ISBLANK(G24),"",IF(ISBLANK(G26),"",ROUND(G26-G24,10)))</f>
        <v>6.9444444000000003E-3</v>
      </c>
      <c r="H25" s="26">
        <f t="shared" si="7"/>
        <v>0</v>
      </c>
      <c r="I25" s="26">
        <f t="shared" si="7"/>
        <v>0</v>
      </c>
      <c r="J25" s="26">
        <f t="shared" si="7"/>
        <v>8.1250000000000003E-3</v>
      </c>
      <c r="K25" s="27" t="s">
        <v>109</v>
      </c>
      <c r="L25" s="27" t="str" cm="1">
        <f t="array" ref="L25">IFERROR(IF(K25="NO",MODE(IF($F$7:$J$7="YES",IF(F25:J25&gt;0,F25:J25))),MODE(IF($F$7:$J$7="YES",F25:J25))),"")</f>
        <v/>
      </c>
      <c r="M25" s="27" t="s">
        <v>109</v>
      </c>
      <c r="N25" s="27" cm="1">
        <f t="array" ref="N25">IFERROR(IF(M25="NO",MEDIAN(IF($F$7:$J$7="YES",IF(F25:J25&gt;0,F25:J25))),MEDIAN(IF($F$7:$J$7="YES",F25:J25))),"")</f>
        <v>8.1250000000000003E-3</v>
      </c>
      <c r="O25" s="27" t="s">
        <v>104</v>
      </c>
      <c r="P25" s="24"/>
      <c r="Q25" s="24"/>
      <c r="R25" s="24"/>
      <c r="S25" s="24"/>
      <c r="T25" s="24"/>
      <c r="U25" s="24"/>
      <c r="V25" s="24"/>
      <c r="W25" s="24"/>
      <c r="X25" s="24"/>
      <c r="Y25" s="24"/>
      <c r="Z25" s="24"/>
      <c r="AA25" s="24"/>
      <c r="AB25" s="24"/>
      <c r="AC25" s="24"/>
      <c r="AD25" s="24"/>
      <c r="AE25" s="24"/>
      <c r="AF25" s="24"/>
      <c r="AG25" s="24"/>
      <c r="AH25" s="1"/>
      <c r="AI25" s="1"/>
      <c r="AJ25" s="1"/>
      <c r="AK25" s="1"/>
    </row>
    <row r="26" spans="2:37" ht="15" customHeight="1" thickBot="1">
      <c r="B26" s="75">
        <f t="shared" ref="B26" si="8">B24+1</f>
        <v>9</v>
      </c>
      <c r="C26" s="146" t="s">
        <v>113</v>
      </c>
      <c r="D26" s="72" t="s">
        <v>80</v>
      </c>
      <c r="E26" s="20"/>
      <c r="F26" s="21">
        <v>3.3333333333333333E-2</v>
      </c>
      <c r="G26" s="21">
        <v>2.4305555555555556E-2</v>
      </c>
      <c r="H26" s="21">
        <v>2.9166666666666664E-2</v>
      </c>
      <c r="I26" s="21">
        <v>3.6805555555555557E-2</v>
      </c>
      <c r="J26" s="21">
        <v>5.5636574074074074E-2</v>
      </c>
      <c r="K26" s="22"/>
      <c r="L26" s="22"/>
      <c r="M26" s="22"/>
      <c r="N26" s="22"/>
      <c r="O26" s="23"/>
      <c r="P26" s="24"/>
      <c r="Q26" s="24"/>
      <c r="R26" s="24"/>
      <c r="S26" s="24"/>
      <c r="T26" s="24"/>
      <c r="U26" s="24"/>
      <c r="V26" s="24"/>
      <c r="W26" s="24"/>
      <c r="X26" s="24"/>
      <c r="Y26" s="24"/>
      <c r="Z26" s="24"/>
      <c r="AA26" s="24"/>
      <c r="AB26" s="24"/>
      <c r="AC26" s="24"/>
      <c r="AD26" s="24"/>
      <c r="AE26" s="24"/>
      <c r="AF26" s="24"/>
      <c r="AG26" s="24"/>
      <c r="AH26" s="1"/>
      <c r="AI26" s="1"/>
      <c r="AJ26" s="1"/>
      <c r="AK26" s="1"/>
    </row>
    <row r="27" spans="2:37">
      <c r="B27" s="76"/>
      <c r="C27" s="147"/>
      <c r="D27" s="73"/>
      <c r="E27" s="25" t="s">
        <v>111</v>
      </c>
      <c r="F27" s="26">
        <f t="shared" ref="F27:J27" si="9">IF(ISBLANK(F26),"",IF(ISBLANK(F28),"",ROUND(F28-F26,10)))</f>
        <v>0</v>
      </c>
      <c r="G27" s="26">
        <f t="shared" si="9"/>
        <v>1.2500000000000001E-2</v>
      </c>
      <c r="H27" s="26">
        <f t="shared" si="9"/>
        <v>0</v>
      </c>
      <c r="I27" s="26">
        <f t="shared" si="9"/>
        <v>0</v>
      </c>
      <c r="J27" s="26">
        <f t="shared" si="9"/>
        <v>3.2754630000000002E-3</v>
      </c>
      <c r="K27" s="27" t="s">
        <v>109</v>
      </c>
      <c r="L27" s="27" t="str" cm="1">
        <f t="array" ref="L27">IFERROR(IF(K27="NO",MODE(IF($F$7:$J$7="YES",IF(F27:J27&gt;0,F27:J27))),MODE(IF($F$7:$J$7="YES",F27:J27))),"")</f>
        <v/>
      </c>
      <c r="M27" s="27" t="s">
        <v>109</v>
      </c>
      <c r="N27" s="27" cm="1">
        <f t="array" ref="N27">IFERROR(IF(M27="NO",MEDIAN(IF($F$7:$J$7="YES",IF(F27:J27&gt;0,F27:J27))),MEDIAN(IF($F$7:$J$7="YES",F27:J27))),"")</f>
        <v>7.8877315000000017E-3</v>
      </c>
      <c r="O27" s="27" t="s">
        <v>104</v>
      </c>
      <c r="P27" s="24"/>
      <c r="Q27" s="24"/>
      <c r="R27" s="24"/>
      <c r="S27" s="24"/>
      <c r="T27" s="24"/>
      <c r="U27" s="24"/>
      <c r="V27" s="24"/>
      <c r="W27" s="24"/>
      <c r="X27" s="24"/>
      <c r="Y27" s="24"/>
      <c r="Z27" s="24"/>
      <c r="AA27" s="24"/>
      <c r="AB27" s="24"/>
      <c r="AC27" s="24"/>
      <c r="AD27" s="24"/>
      <c r="AE27" s="24"/>
      <c r="AF27" s="24"/>
      <c r="AG27" s="24"/>
      <c r="AH27" s="1"/>
      <c r="AI27" s="1"/>
      <c r="AJ27" s="1"/>
      <c r="AK27" s="1"/>
    </row>
    <row r="28" spans="2:37" ht="15.75" customHeight="1" thickBot="1">
      <c r="B28" s="75">
        <f t="shared" ref="B28" si="10">B26+1</f>
        <v>10</v>
      </c>
      <c r="C28" s="146" t="s">
        <v>116</v>
      </c>
      <c r="D28" s="72"/>
      <c r="E28" s="20"/>
      <c r="F28" s="21">
        <v>3.3333333333333333E-2</v>
      </c>
      <c r="G28" s="21">
        <v>3.6805555555555557E-2</v>
      </c>
      <c r="H28" s="21">
        <v>2.9166666666666664E-2</v>
      </c>
      <c r="I28" s="21">
        <v>3.6805555555555557E-2</v>
      </c>
      <c r="J28" s="21">
        <v>5.8912037037037034E-2</v>
      </c>
      <c r="K28" s="22"/>
      <c r="L28" s="22"/>
      <c r="M28" s="22"/>
      <c r="N28" s="22"/>
      <c r="O28" s="23"/>
      <c r="P28" s="24"/>
      <c r="Q28" s="24"/>
      <c r="R28" s="24"/>
      <c r="S28" s="24"/>
      <c r="T28" s="24"/>
      <c r="U28" s="24"/>
      <c r="V28" s="24"/>
      <c r="W28" s="24"/>
      <c r="X28" s="24"/>
      <c r="Y28" s="24"/>
      <c r="Z28" s="24"/>
      <c r="AA28" s="24"/>
      <c r="AB28" s="24"/>
      <c r="AC28" s="24"/>
      <c r="AD28" s="24"/>
      <c r="AE28" s="24"/>
      <c r="AF28" s="24"/>
      <c r="AG28" s="24"/>
      <c r="AH28" s="1"/>
      <c r="AI28" s="1"/>
      <c r="AJ28" s="1"/>
      <c r="AK28" s="1"/>
    </row>
    <row r="29" spans="2:37">
      <c r="B29" s="76"/>
      <c r="C29" s="147"/>
      <c r="D29" s="73"/>
      <c r="E29" s="25" t="s">
        <v>107</v>
      </c>
      <c r="F29" s="26">
        <v>8.3333333000000006E-3</v>
      </c>
      <c r="G29" s="26">
        <f t="shared" ref="G29:J29" si="11">IF(ISBLANK(G28),"",IF(ISBLANK(G30),"",ROUND(G30-G28,10)))</f>
        <v>1.8055555599999999E-2</v>
      </c>
      <c r="H29" s="26">
        <f t="shared" si="11"/>
        <v>1.3888889000000001E-3</v>
      </c>
      <c r="I29" s="26">
        <f t="shared" si="11"/>
        <v>5.5555556000000004E-3</v>
      </c>
      <c r="J29" s="26">
        <f t="shared" si="11"/>
        <v>0</v>
      </c>
      <c r="K29" s="27" t="s">
        <v>109</v>
      </c>
      <c r="L29" s="27" t="str" cm="1">
        <f t="array" ref="L29">IFERROR(IF(K29="NO",MODE(IF($F$7:$J$7="YES",IF(F29:J29&gt;0,F29:J29))),MODE(IF($F$7:$J$7="YES",F29:J29))),"")</f>
        <v/>
      </c>
      <c r="M29" s="27" t="s">
        <v>90</v>
      </c>
      <c r="N29" s="27" cm="1">
        <f t="array" ref="N29">IFERROR(IF(M29="NO",MEDIAN(IF($F$7:$J$7="YES",IF(F29:J29&gt;0,F29:J29))),MEDIAN(IF($F$7:$J$7="YES",F29:J29))),"")</f>
        <v>5.5555556000000004E-3</v>
      </c>
      <c r="O29" s="27" t="s">
        <v>104</v>
      </c>
      <c r="P29" s="24"/>
      <c r="Q29" s="24"/>
      <c r="R29" s="24"/>
      <c r="S29" s="24"/>
      <c r="T29" s="24"/>
      <c r="U29" s="24"/>
      <c r="V29" s="24"/>
      <c r="W29" s="24"/>
      <c r="X29" s="24"/>
      <c r="Y29" s="24"/>
      <c r="Z29" s="24"/>
      <c r="AA29" s="24"/>
      <c r="AB29" s="24"/>
      <c r="AC29" s="24"/>
      <c r="AD29" s="24"/>
      <c r="AE29" s="24"/>
      <c r="AF29" s="24"/>
      <c r="AG29" s="24"/>
      <c r="AH29" s="1"/>
      <c r="AI29" s="1"/>
      <c r="AJ29" s="1"/>
      <c r="AK29" s="1"/>
    </row>
    <row r="30" spans="2:37" ht="15" customHeight="1" thickBot="1">
      <c r="B30" s="75">
        <f t="shared" ref="B30" si="12">B28+1</f>
        <v>11</v>
      </c>
      <c r="C30" s="146" t="s">
        <v>113</v>
      </c>
      <c r="D30" s="72" t="s">
        <v>80</v>
      </c>
      <c r="E30" s="20"/>
      <c r="F30" s="21">
        <v>4.2361111111111106E-2</v>
      </c>
      <c r="G30" s="21">
        <v>5.486111111111111E-2</v>
      </c>
      <c r="H30" s="21">
        <v>3.0555555555555555E-2</v>
      </c>
      <c r="I30" s="21">
        <v>4.2361111111111106E-2</v>
      </c>
      <c r="J30" s="21">
        <v>5.8912037037037034E-2</v>
      </c>
      <c r="K30" s="22"/>
      <c r="L30" s="22"/>
      <c r="M30" s="22"/>
      <c r="N30" s="22"/>
      <c r="O30" s="23"/>
      <c r="P30" s="24"/>
      <c r="Q30" s="24"/>
      <c r="R30" s="24"/>
      <c r="S30" s="24"/>
      <c r="T30" s="24"/>
      <c r="U30" s="24"/>
      <c r="V30" s="24"/>
      <c r="W30" s="24"/>
      <c r="X30" s="24"/>
      <c r="Y30" s="24"/>
      <c r="Z30" s="24"/>
      <c r="AA30" s="24"/>
      <c r="AB30" s="24"/>
      <c r="AC30" s="24"/>
      <c r="AD30" s="24"/>
      <c r="AE30" s="24"/>
      <c r="AF30" s="24"/>
      <c r="AG30" s="24"/>
      <c r="AH30" s="1"/>
      <c r="AI30" s="1"/>
      <c r="AJ30" s="1"/>
      <c r="AK30" s="1"/>
    </row>
    <row r="31" spans="2:37">
      <c r="B31" s="76"/>
      <c r="C31" s="147"/>
      <c r="D31" s="73"/>
      <c r="E31" s="25" t="s">
        <v>111</v>
      </c>
      <c r="F31" s="26">
        <v>0</v>
      </c>
      <c r="G31" s="26">
        <v>0</v>
      </c>
      <c r="H31" s="26">
        <v>3.8194444444444441E-2</v>
      </c>
      <c r="I31" s="26">
        <f t="shared" ref="I31:J31" si="13">IF(ISBLANK(I30),"",IF(ISBLANK(I32),"",ROUND(I32-I30,10)))</f>
        <v>1.18055556E-2</v>
      </c>
      <c r="J31" s="26">
        <f t="shared" si="13"/>
        <v>0</v>
      </c>
      <c r="K31" s="27" t="s">
        <v>109</v>
      </c>
      <c r="L31" s="27" t="str" cm="1">
        <f t="array" ref="L31">IFERROR(IF(K31="NO",MODE(IF($F$7:$J$7="YES",IF(F31:J31&gt;0,F31:J31))),MODE(IF($F$7:$J$7="YES",F31:J31))),"")</f>
        <v/>
      </c>
      <c r="M31" s="27" t="s">
        <v>109</v>
      </c>
      <c r="N31" s="27" cm="1">
        <f t="array" ref="N31">IFERROR(IF(M31="NO",MEDIAN(IF($F$7:$J$7="YES",IF(F31:J31&gt;0,F31:J31))),MEDIAN(IF($F$7:$J$7="YES",F31:J31))),"")</f>
        <v>2.5000000022222219E-2</v>
      </c>
      <c r="O31" s="27" t="s">
        <v>104</v>
      </c>
      <c r="P31" s="24"/>
      <c r="Q31" s="24"/>
      <c r="R31" s="24"/>
      <c r="S31" s="24"/>
      <c r="T31" s="24"/>
      <c r="U31" s="24"/>
      <c r="V31" s="24"/>
      <c r="W31" s="24"/>
      <c r="X31" s="24"/>
      <c r="Y31" s="24"/>
      <c r="Z31" s="24"/>
      <c r="AA31" s="24"/>
      <c r="AB31" s="24"/>
      <c r="AC31" s="24"/>
      <c r="AD31" s="24"/>
      <c r="AE31" s="24"/>
      <c r="AF31" s="24"/>
      <c r="AG31" s="24"/>
      <c r="AH31" s="1"/>
      <c r="AI31" s="1"/>
      <c r="AJ31" s="1"/>
      <c r="AK31" s="1"/>
    </row>
    <row r="32" spans="2:37" ht="15" customHeight="1" thickBot="1">
      <c r="B32" s="75">
        <f t="shared" ref="B32" si="14">B30+1</f>
        <v>12</v>
      </c>
      <c r="C32" s="146" t="s">
        <v>117</v>
      </c>
      <c r="D32" s="72"/>
      <c r="E32" s="20"/>
      <c r="F32" s="21">
        <v>4.2361111111111106E-2</v>
      </c>
      <c r="G32" s="21">
        <v>5.486111111111111E-2</v>
      </c>
      <c r="H32" s="21">
        <v>1.1458333333333333E-3</v>
      </c>
      <c r="I32" s="21">
        <v>5.4166666666666669E-2</v>
      </c>
      <c r="J32" s="21">
        <v>5.8912037037037034E-2</v>
      </c>
      <c r="K32" s="22"/>
      <c r="L32" s="22"/>
      <c r="M32" s="22"/>
      <c r="N32" s="22"/>
      <c r="O32" s="23"/>
      <c r="P32" s="24"/>
      <c r="Q32" s="24"/>
      <c r="R32" s="24"/>
      <c r="S32" s="24"/>
      <c r="T32" s="24"/>
      <c r="U32" s="24"/>
      <c r="V32" s="24"/>
      <c r="W32" s="24"/>
      <c r="X32" s="24"/>
      <c r="Y32" s="24"/>
      <c r="Z32" s="24"/>
      <c r="AA32" s="24"/>
      <c r="AB32" s="24"/>
      <c r="AC32" s="24"/>
      <c r="AD32" s="24"/>
      <c r="AE32" s="24"/>
      <c r="AF32" s="24"/>
      <c r="AG32" s="24"/>
      <c r="AH32" s="1"/>
      <c r="AI32" s="1"/>
      <c r="AJ32" s="1"/>
      <c r="AK32" s="1"/>
    </row>
    <row r="33" spans="2:37">
      <c r="B33" s="76"/>
      <c r="C33" s="147"/>
      <c r="D33" s="73"/>
      <c r="E33" s="25"/>
      <c r="F33" s="26"/>
      <c r="G33" s="26"/>
      <c r="H33" s="26"/>
      <c r="I33" s="26"/>
      <c r="J33" s="26"/>
      <c r="K33" s="27"/>
      <c r="L33" s="27"/>
      <c r="M33" s="27"/>
      <c r="N33" s="27"/>
      <c r="O33" s="27"/>
      <c r="P33" s="24"/>
      <c r="Q33" s="24"/>
      <c r="R33" s="24"/>
      <c r="S33" s="24"/>
      <c r="T33" s="24"/>
      <c r="U33" s="24"/>
      <c r="V33" s="24"/>
      <c r="W33" s="24"/>
      <c r="X33" s="24"/>
      <c r="Y33" s="24"/>
      <c r="Z33" s="24"/>
      <c r="AA33" s="24"/>
      <c r="AB33" s="24"/>
      <c r="AC33" s="24"/>
      <c r="AD33" s="24"/>
      <c r="AE33" s="24"/>
      <c r="AF33" s="24"/>
      <c r="AG33" s="24"/>
      <c r="AH33" s="1"/>
      <c r="AI33" s="1"/>
      <c r="AJ33" s="1"/>
      <c r="AK33" s="1"/>
    </row>
    <row r="34" spans="2:37">
      <c r="H34" s="4"/>
      <c r="I34" s="4"/>
      <c r="T34" s="3"/>
      <c r="U34" s="3"/>
      <c r="V34" s="3"/>
      <c r="AA34" s="1"/>
      <c r="AB34" s="1"/>
      <c r="AC34" s="1"/>
      <c r="AD34" s="1"/>
      <c r="AE34" s="1"/>
      <c r="AF34" s="1"/>
      <c r="AG34" s="1"/>
      <c r="AH34" s="1"/>
      <c r="AI34" s="1"/>
      <c r="AJ34" s="1"/>
      <c r="AK34" s="1"/>
    </row>
    <row r="35" spans="2:37">
      <c r="C35" s="29" t="s">
        <v>118</v>
      </c>
      <c r="D35" s="30"/>
      <c r="E35"/>
      <c r="F35" s="27">
        <f t="shared" ref="F35:J35" si="15">F36+F37</f>
        <v>4.1666666599999999E-2</v>
      </c>
      <c r="G35" s="27">
        <f t="shared" si="15"/>
        <v>5.4861111099999998E-2</v>
      </c>
      <c r="H35" s="27">
        <f t="shared" si="15"/>
        <v>6.875000004444444E-2</v>
      </c>
      <c r="I35" s="27">
        <f t="shared" si="15"/>
        <v>5.4166666799999999E-2</v>
      </c>
      <c r="J35" s="27">
        <f t="shared" si="15"/>
        <v>5.8912037100000002E-2</v>
      </c>
      <c r="N35" s="27">
        <f>N36+N37</f>
        <v>7.7204861172222222E-2</v>
      </c>
      <c r="T35" s="3"/>
      <c r="U35" s="3"/>
      <c r="V35" s="3"/>
      <c r="AA35" s="1"/>
      <c r="AB35" s="1"/>
      <c r="AC35" s="1"/>
      <c r="AD35" s="1"/>
      <c r="AE35" s="1"/>
      <c r="AF35" s="1"/>
      <c r="AG35" s="1"/>
      <c r="AH35" s="1"/>
      <c r="AI35" s="1"/>
      <c r="AJ35" s="1"/>
      <c r="AK35" s="1"/>
    </row>
    <row r="36" spans="2:37">
      <c r="C36" s="29" t="s">
        <v>119</v>
      </c>
      <c r="D36" s="30" t="s">
        <v>111</v>
      </c>
      <c r="E36"/>
      <c r="F36" s="31">
        <f>SUMIF($E$10:$E$33,"W",F10:F33)</f>
        <v>2.1527777799999998E-2</v>
      </c>
      <c r="G36" s="31">
        <f>SUMIF($E$10:$E$33,"W",G10:G33)</f>
        <v>2.5000000000000001E-2</v>
      </c>
      <c r="H36" s="31">
        <f>SUMIF($E$10:$E$33,"W",H10:H33)</f>
        <v>5.6944444544444445E-2</v>
      </c>
      <c r="I36" s="31">
        <f>SUMIF($E$10:$E$33,"W",I10:I33)</f>
        <v>4.09722223E-2</v>
      </c>
      <c r="J36" s="31">
        <f>SUMIF($E$10:$E$33,"W",J10:J33)</f>
        <v>4.90393519E-2</v>
      </c>
      <c r="N36" s="27">
        <f>SUMIFS(N10:N33,E10:E33,"W",O10:O33,"median")+SUMIFS(L10:L33,E10:E33,"W",O10:O33,"Mode")</f>
        <v>5.7193287122222221E-2</v>
      </c>
      <c r="T36" s="3"/>
      <c r="U36" s="3"/>
      <c r="V36" s="3"/>
      <c r="AA36" s="1"/>
      <c r="AB36" s="1"/>
      <c r="AC36" s="1"/>
      <c r="AD36" s="1"/>
      <c r="AE36" s="1"/>
      <c r="AF36" s="1"/>
      <c r="AG36" s="1"/>
      <c r="AH36" s="1"/>
      <c r="AI36" s="1"/>
      <c r="AJ36" s="1"/>
      <c r="AK36" s="1"/>
    </row>
    <row r="37" spans="2:37">
      <c r="C37" s="32" t="s">
        <v>120</v>
      </c>
      <c r="D37" s="33" t="s">
        <v>107</v>
      </c>
      <c r="E37"/>
      <c r="F37" s="31">
        <f>SUMIF($E$10:$E$33,"P",F10:F33)</f>
        <v>2.0138888800000001E-2</v>
      </c>
      <c r="G37" s="31">
        <f>SUMIF($E$10:$E$33,"P",G10:G33)</f>
        <v>2.9861111099999997E-2</v>
      </c>
      <c r="H37" s="31">
        <f>SUMIF($E$10:$E$33,"P",H10:H33)</f>
        <v>1.1805555499999999E-2</v>
      </c>
      <c r="I37" s="31">
        <f>SUMIF($E$10:$E$33,"P",I10:I33)</f>
        <v>1.3194444499999999E-2</v>
      </c>
      <c r="J37" s="31">
        <f>SUMIF($E$10:$E$33,"P",J10:J33)</f>
        <v>9.8726852E-3</v>
      </c>
      <c r="N37" s="31">
        <f>SUMIFS(N10:N33,E10:E33,"P",O10:O33,"median")+SUMIFS(L10:L33,E10:E33,"P",O10:O33,"Mode")</f>
        <v>2.0011574050000001E-2</v>
      </c>
      <c r="T37" s="3"/>
      <c r="U37" s="3"/>
      <c r="V37" s="3"/>
      <c r="AD37" s="1"/>
      <c r="AE37" s="1"/>
      <c r="AF37" s="1"/>
      <c r="AG37" s="1"/>
      <c r="AH37" s="1"/>
      <c r="AI37" s="1"/>
      <c r="AJ37" s="1"/>
      <c r="AK37" s="1"/>
    </row>
    <row r="38" spans="2:37">
      <c r="I38"/>
      <c r="N38"/>
      <c r="O38"/>
    </row>
    <row r="39" spans="2:37" s="3" customFormat="1">
      <c r="B39" s="1"/>
      <c r="C39" s="1"/>
      <c r="D39" s="10"/>
      <c r="N39"/>
      <c r="O39"/>
      <c r="T39" s="4"/>
      <c r="U39" s="4"/>
      <c r="V39" s="4"/>
    </row>
    <row r="40" spans="2:37" s="3" customFormat="1">
      <c r="B40" s="1"/>
      <c r="C40" s="1"/>
      <c r="D40" s="10"/>
      <c r="T40" s="4"/>
      <c r="U40" s="4"/>
      <c r="V40" s="4"/>
    </row>
    <row r="41" spans="2:37" s="3" customFormat="1">
      <c r="B41" s="1"/>
      <c r="C41" s="1"/>
      <c r="D41" s="10"/>
      <c r="G41"/>
      <c r="T41" s="4"/>
      <c r="U41" s="4"/>
      <c r="V41" s="4"/>
    </row>
    <row r="42" spans="2:37" s="3" customFormat="1">
      <c r="B42" s="1"/>
      <c r="C42" s="1"/>
      <c r="D42" s="10"/>
      <c r="F42" s="62"/>
      <c r="J42" s="1"/>
      <c r="T42" s="4"/>
      <c r="U42" s="4"/>
      <c r="V42" s="4"/>
    </row>
    <row r="43" spans="2:37" s="3" customFormat="1">
      <c r="B43" s="1"/>
      <c r="C43" s="1"/>
      <c r="D43" s="10"/>
      <c r="H43" s="1"/>
      <c r="T43" s="4"/>
      <c r="U43" s="4"/>
      <c r="V43" s="4"/>
    </row>
    <row r="44" spans="2:37" s="3" customFormat="1">
      <c r="B44" s="1"/>
      <c r="C44" s="1"/>
      <c r="D44" s="10"/>
      <c r="T44" s="4"/>
      <c r="U44" s="4"/>
      <c r="V44" s="4"/>
    </row>
    <row r="45" spans="2:37" s="3" customFormat="1">
      <c r="B45" s="1"/>
      <c r="C45" s="1"/>
      <c r="D45" s="10"/>
      <c r="T45" s="4"/>
      <c r="U45" s="4"/>
      <c r="V45" s="4"/>
    </row>
    <row r="46" spans="2:37" s="3" customFormat="1">
      <c r="B46" s="1"/>
      <c r="C46" s="1"/>
      <c r="D46" s="10"/>
      <c r="T46" s="4"/>
      <c r="U46" s="4"/>
      <c r="V46" s="4"/>
    </row>
    <row r="47" spans="2:37" s="3" customFormat="1">
      <c r="B47" s="1"/>
      <c r="C47" s="1"/>
      <c r="D47" s="10"/>
      <c r="T47" s="4"/>
      <c r="U47" s="4"/>
      <c r="V47" s="4"/>
    </row>
    <row r="48" spans="2:37" s="3" customFormat="1">
      <c r="B48" s="1"/>
      <c r="C48" s="1"/>
      <c r="D48" s="10"/>
      <c r="T48" s="4"/>
      <c r="U48" s="4"/>
      <c r="V48" s="4"/>
    </row>
    <row r="49" spans="2:22" s="3" customFormat="1">
      <c r="B49" s="1"/>
      <c r="C49" s="1"/>
      <c r="D49" s="10"/>
      <c r="T49" s="4"/>
      <c r="U49" s="4"/>
      <c r="V49" s="4"/>
    </row>
    <row r="50" spans="2:22" s="3" customFormat="1">
      <c r="B50" s="1"/>
      <c r="C50" s="1"/>
      <c r="D50" s="10"/>
      <c r="T50" s="4"/>
      <c r="U50" s="4"/>
      <c r="V50" s="4"/>
    </row>
  </sheetData>
  <mergeCells count="40">
    <mergeCell ref="C30:C31"/>
    <mergeCell ref="C32:C33"/>
    <mergeCell ref="C26:C27"/>
    <mergeCell ref="C28:C29"/>
    <mergeCell ref="C18:C19"/>
    <mergeCell ref="C16:C17"/>
    <mergeCell ref="C22:C23"/>
    <mergeCell ref="C24:C25"/>
    <mergeCell ref="C20:C21"/>
    <mergeCell ref="B16:B17"/>
    <mergeCell ref="B20:B21"/>
    <mergeCell ref="B18:B19"/>
    <mergeCell ref="C10:C11"/>
    <mergeCell ref="D10:D11"/>
    <mergeCell ref="B12:B13"/>
    <mergeCell ref="C12:C13"/>
    <mergeCell ref="D12:D13"/>
    <mergeCell ref="G4:I4"/>
    <mergeCell ref="J4:K4"/>
    <mergeCell ref="M4:O4"/>
    <mergeCell ref="P4:Q4"/>
    <mergeCell ref="B14:B15"/>
    <mergeCell ref="C14:C15"/>
    <mergeCell ref="D14:D15"/>
    <mergeCell ref="C5:D5"/>
    <mergeCell ref="E5:F5"/>
    <mergeCell ref="J5:K5"/>
    <mergeCell ref="M5:O5"/>
    <mergeCell ref="P5:Q5"/>
    <mergeCell ref="D8:S8"/>
    <mergeCell ref="C4:D4"/>
    <mergeCell ref="E4:F4"/>
    <mergeCell ref="B10:B11"/>
    <mergeCell ref="B1:AK1"/>
    <mergeCell ref="B2:C2"/>
    <mergeCell ref="C3:D3"/>
    <mergeCell ref="E3:F3"/>
    <mergeCell ref="J3:K3"/>
    <mergeCell ref="M3:O3"/>
    <mergeCell ref="P3:Q3"/>
  </mergeCells>
  <conditionalFormatting sqref="F10:J33">
    <cfRule type="expression" dxfId="269" priority="87" stopIfTrue="1">
      <formula>$E10="P"</formula>
    </cfRule>
    <cfRule type="expression" dxfId="268" priority="88" stopIfTrue="1">
      <formula>$E10="W"</formula>
    </cfRule>
  </conditionalFormatting>
  <conditionalFormatting sqref="N35:N37 F35:J37">
    <cfRule type="expression" dxfId="267" priority="92" stopIfTrue="1">
      <formula>$D35="W"</formula>
    </cfRule>
  </conditionalFormatting>
  <conditionalFormatting sqref="K33:N33">
    <cfRule type="expression" dxfId="266" priority="93" stopIfTrue="1">
      <formula>$E33="P"</formula>
    </cfRule>
    <cfRule type="expression" dxfId="265" priority="94" stopIfTrue="1">
      <formula>$E33="W"</formula>
    </cfRule>
  </conditionalFormatting>
  <conditionalFormatting sqref="N35">
    <cfRule type="expression" dxfId="264" priority="89" stopIfTrue="1">
      <formula>$D35="P"</formula>
    </cfRule>
    <cfRule type="expression" dxfId="263" priority="90" stopIfTrue="1">
      <formula>$D35="W"</formula>
    </cfRule>
  </conditionalFormatting>
  <conditionalFormatting sqref="N35:N37 F35:J37">
    <cfRule type="expression" dxfId="262" priority="91" stopIfTrue="1">
      <formula>$D35="P"</formula>
    </cfRule>
  </conditionalFormatting>
  <conditionalFormatting sqref="O33">
    <cfRule type="expression" dxfId="261" priority="65" stopIfTrue="1">
      <formula>$E33="P"</formula>
    </cfRule>
    <cfRule type="expression" dxfId="260" priority="66" stopIfTrue="1">
      <formula>$E33="W"</formula>
    </cfRule>
  </conditionalFormatting>
  <conditionalFormatting sqref="K11:M11 O11">
    <cfRule type="expression" dxfId="259" priority="57" stopIfTrue="1">
      <formula>$E11="P"</formula>
    </cfRule>
    <cfRule type="expression" dxfId="258" priority="58" stopIfTrue="1">
      <formula>$E11="W"</formula>
    </cfRule>
  </conditionalFormatting>
  <conditionalFormatting sqref="K13 M13:O13">
    <cfRule type="expression" dxfId="257" priority="55" stopIfTrue="1">
      <formula>$E13="P"</formula>
    </cfRule>
    <cfRule type="expression" dxfId="256" priority="56" stopIfTrue="1">
      <formula>$E13="W"</formula>
    </cfRule>
  </conditionalFormatting>
  <conditionalFormatting sqref="K15 M15:O15">
    <cfRule type="expression" dxfId="255" priority="53" stopIfTrue="1">
      <formula>$E15="P"</formula>
    </cfRule>
    <cfRule type="expression" dxfId="254" priority="54" stopIfTrue="1">
      <formula>$E15="W"</formula>
    </cfRule>
  </conditionalFormatting>
  <conditionalFormatting sqref="K17 O17 M17">
    <cfRule type="expression" dxfId="253" priority="51" stopIfTrue="1">
      <formula>$E17="P"</formula>
    </cfRule>
    <cfRule type="expression" dxfId="252" priority="52" stopIfTrue="1">
      <formula>$E17="W"</formula>
    </cfRule>
  </conditionalFormatting>
  <conditionalFormatting sqref="K19 O19 M19">
    <cfRule type="expression" dxfId="251" priority="49" stopIfTrue="1">
      <formula>$E19="P"</formula>
    </cfRule>
    <cfRule type="expression" dxfId="250" priority="50" stopIfTrue="1">
      <formula>$E19="W"</formula>
    </cfRule>
  </conditionalFormatting>
  <conditionalFormatting sqref="K21 O21 M21">
    <cfRule type="expression" dxfId="249" priority="47" stopIfTrue="1">
      <formula>$E21="P"</formula>
    </cfRule>
    <cfRule type="expression" dxfId="248" priority="48" stopIfTrue="1">
      <formula>$E21="W"</formula>
    </cfRule>
  </conditionalFormatting>
  <conditionalFormatting sqref="K23 O23 M23">
    <cfRule type="expression" dxfId="247" priority="45" stopIfTrue="1">
      <formula>$E23="P"</formula>
    </cfRule>
    <cfRule type="expression" dxfId="246" priority="46" stopIfTrue="1">
      <formula>$E23="W"</formula>
    </cfRule>
  </conditionalFormatting>
  <conditionalFormatting sqref="K25 O25 M25">
    <cfRule type="expression" dxfId="245" priority="43" stopIfTrue="1">
      <formula>$E25="P"</formula>
    </cfRule>
    <cfRule type="expression" dxfId="244" priority="44" stopIfTrue="1">
      <formula>$E25="W"</formula>
    </cfRule>
  </conditionalFormatting>
  <conditionalFormatting sqref="K27 O27 M27">
    <cfRule type="expression" dxfId="243" priority="41" stopIfTrue="1">
      <formula>$E27="P"</formula>
    </cfRule>
    <cfRule type="expression" dxfId="242" priority="42" stopIfTrue="1">
      <formula>$E27="W"</formula>
    </cfRule>
  </conditionalFormatting>
  <conditionalFormatting sqref="K29 O29 M29">
    <cfRule type="expression" dxfId="241" priority="39" stopIfTrue="1">
      <formula>$E29="P"</formula>
    </cfRule>
    <cfRule type="expression" dxfId="240" priority="40" stopIfTrue="1">
      <formula>$E29="W"</formula>
    </cfRule>
  </conditionalFormatting>
  <conditionalFormatting sqref="K31 M31:O31">
    <cfRule type="expression" dxfId="239" priority="37" stopIfTrue="1">
      <formula>$E31="P"</formula>
    </cfRule>
    <cfRule type="expression" dxfId="238" priority="38" stopIfTrue="1">
      <formula>$E31="W"</formula>
    </cfRule>
  </conditionalFormatting>
  <conditionalFormatting sqref="N17">
    <cfRule type="expression" dxfId="237" priority="35" stopIfTrue="1">
      <formula>$E17="P"</formula>
    </cfRule>
    <cfRule type="expression" dxfId="236" priority="36" stopIfTrue="1">
      <formula>$E17="W"</formula>
    </cfRule>
  </conditionalFormatting>
  <conditionalFormatting sqref="N19">
    <cfRule type="expression" dxfId="235" priority="33" stopIfTrue="1">
      <formula>$E19="P"</formula>
    </cfRule>
    <cfRule type="expression" dxfId="234" priority="34" stopIfTrue="1">
      <formula>$E19="W"</formula>
    </cfRule>
  </conditionalFormatting>
  <conditionalFormatting sqref="N21">
    <cfRule type="expression" dxfId="233" priority="31" stopIfTrue="1">
      <formula>$E21="P"</formula>
    </cfRule>
    <cfRule type="expression" dxfId="232" priority="32" stopIfTrue="1">
      <formula>$E21="W"</formula>
    </cfRule>
  </conditionalFormatting>
  <conditionalFormatting sqref="N23">
    <cfRule type="expression" dxfId="231" priority="29" stopIfTrue="1">
      <formula>$E23="P"</formula>
    </cfRule>
    <cfRule type="expression" dxfId="230" priority="30" stopIfTrue="1">
      <formula>$E23="W"</formula>
    </cfRule>
  </conditionalFormatting>
  <conditionalFormatting sqref="N25">
    <cfRule type="expression" dxfId="229" priority="27" stopIfTrue="1">
      <formula>$E25="P"</formula>
    </cfRule>
    <cfRule type="expression" dxfId="228" priority="28" stopIfTrue="1">
      <formula>$E25="W"</formula>
    </cfRule>
  </conditionalFormatting>
  <conditionalFormatting sqref="N27">
    <cfRule type="expression" dxfId="227" priority="25" stopIfTrue="1">
      <formula>$E27="P"</formula>
    </cfRule>
    <cfRule type="expression" dxfId="226" priority="26" stopIfTrue="1">
      <formula>$E27="W"</formula>
    </cfRule>
  </conditionalFormatting>
  <conditionalFormatting sqref="N29">
    <cfRule type="expression" dxfId="225" priority="23" stopIfTrue="1">
      <formula>$E29="P"</formula>
    </cfRule>
    <cfRule type="expression" dxfId="224" priority="24" stopIfTrue="1">
      <formula>$E29="W"</formula>
    </cfRule>
  </conditionalFormatting>
  <conditionalFormatting sqref="L13">
    <cfRule type="expression" dxfId="223" priority="21" stopIfTrue="1">
      <formula>$E13="P"</formula>
    </cfRule>
    <cfRule type="expression" dxfId="222" priority="22" stopIfTrue="1">
      <formula>$E13="W"</formula>
    </cfRule>
  </conditionalFormatting>
  <conditionalFormatting sqref="L15">
    <cfRule type="expression" dxfId="221" priority="19" stopIfTrue="1">
      <formula>$E15="P"</formula>
    </cfRule>
    <cfRule type="expression" dxfId="220" priority="20" stopIfTrue="1">
      <formula>$E15="W"</formula>
    </cfRule>
  </conditionalFormatting>
  <conditionalFormatting sqref="L17">
    <cfRule type="expression" dxfId="219" priority="17" stopIfTrue="1">
      <formula>$E17="P"</formula>
    </cfRule>
    <cfRule type="expression" dxfId="218" priority="18" stopIfTrue="1">
      <formula>$E17="W"</formula>
    </cfRule>
  </conditionalFormatting>
  <conditionalFormatting sqref="L19">
    <cfRule type="expression" dxfId="217" priority="15" stopIfTrue="1">
      <formula>$E19="P"</formula>
    </cfRule>
    <cfRule type="expression" dxfId="216" priority="16" stopIfTrue="1">
      <formula>$E19="W"</formula>
    </cfRule>
  </conditionalFormatting>
  <conditionalFormatting sqref="L21">
    <cfRule type="expression" dxfId="215" priority="13" stopIfTrue="1">
      <formula>$E21="P"</formula>
    </cfRule>
    <cfRule type="expression" dxfId="214" priority="14" stopIfTrue="1">
      <formula>$E21="W"</formula>
    </cfRule>
  </conditionalFormatting>
  <conditionalFormatting sqref="L23">
    <cfRule type="expression" dxfId="213" priority="11" stopIfTrue="1">
      <formula>$E23="P"</formula>
    </cfRule>
    <cfRule type="expression" dxfId="212" priority="12" stopIfTrue="1">
      <formula>$E23="W"</formula>
    </cfRule>
  </conditionalFormatting>
  <conditionalFormatting sqref="L25">
    <cfRule type="expression" dxfId="211" priority="9" stopIfTrue="1">
      <formula>$E25="P"</formula>
    </cfRule>
    <cfRule type="expression" dxfId="210" priority="10" stopIfTrue="1">
      <formula>$E25="W"</formula>
    </cfRule>
  </conditionalFormatting>
  <conditionalFormatting sqref="L27">
    <cfRule type="expression" dxfId="209" priority="7" stopIfTrue="1">
      <formula>$E27="P"</formula>
    </cfRule>
    <cfRule type="expression" dxfId="208" priority="8" stopIfTrue="1">
      <formula>$E27="W"</formula>
    </cfRule>
  </conditionalFormatting>
  <conditionalFormatting sqref="L29">
    <cfRule type="expression" dxfId="207" priority="5" stopIfTrue="1">
      <formula>$E29="P"</formula>
    </cfRule>
    <cfRule type="expression" dxfId="206" priority="6" stopIfTrue="1">
      <formula>$E29="W"</formula>
    </cfRule>
  </conditionalFormatting>
  <conditionalFormatting sqref="L31">
    <cfRule type="expression" dxfId="205" priority="3" stopIfTrue="1">
      <formula>$E31="P"</formula>
    </cfRule>
    <cfRule type="expression" dxfId="204" priority="4" stopIfTrue="1">
      <formula>$E31="W"</formula>
    </cfRule>
  </conditionalFormatting>
  <conditionalFormatting sqref="N11">
    <cfRule type="expression" dxfId="203" priority="1" stopIfTrue="1">
      <formula>$E11="P"</formula>
    </cfRule>
    <cfRule type="expression" dxfId="202" priority="2" stopIfTrue="1">
      <formula>$E11="W"</formula>
    </cfRule>
  </conditionalFormatting>
  <dataValidations disablePrompts="1" count="3">
    <dataValidation type="list" allowBlank="1" showInputMessage="1" showErrorMessage="1" sqref="K29 K11 M11 K13 M33 M13 M31 K15 K17 M15 M17 K19 K21 K23 K25 K27 M29 K33 M19 M21 M23 M25 M27 K31 F7:J7" xr:uid="{1C1EEABC-BFAD-4AA0-81E3-4827D33EA8FD}">
      <formula1>"YES,NO"</formula1>
    </dataValidation>
    <dataValidation type="list" allowBlank="1" showInputMessage="1" showErrorMessage="1" sqref="O23 O17:O21 O25:O27 O29 O33 O11:O15 O31" xr:uid="{CE1560F4-B22F-4AFD-A0AB-97A910BD8266}">
      <formula1>"Mode,Median"</formula1>
    </dataValidation>
    <dataValidation type="list" allowBlank="1" showInputMessage="1" showErrorMessage="1" sqref="E11 E13 E15 E17 E19 E21 E23 E25 E27 E29 E31 E33" xr:uid="{CCB4AA33-2384-4B20-A335-903EA345E82F}">
      <formula1>"P,W"</formula1>
    </dataValidation>
  </dataValidations>
  <pageMargins left="0.7" right="0.7"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Button 1">
              <controlPr defaultSize="0" print="0" autoFill="0" autoPict="0" macro="[0]!Reset_Template">
                <anchor moveWithCells="1" sizeWithCells="1">
                  <from>
                    <xdr:col>4</xdr:col>
                    <xdr:colOff>1231900</xdr:colOff>
                    <xdr:row>0</xdr:row>
                    <xdr:rowOff>31750</xdr:rowOff>
                  </from>
                  <to>
                    <xdr:col>6</xdr:col>
                    <xdr:colOff>1212850</xdr:colOff>
                    <xdr:row>1</xdr:row>
                    <xdr:rowOff>88900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6DC0-195E-4EA8-9062-C1E92BFEBD4A}">
  <sheetPr codeName="Sheet131">
    <tabColor theme="4"/>
    <pageSetUpPr fitToPage="1"/>
  </sheetPr>
  <dimension ref="B1:AG49"/>
  <sheetViews>
    <sheetView showGridLines="0" topLeftCell="A9" zoomScale="60" zoomScaleNormal="60" workbookViewId="0">
      <selection activeCell="M11" sqref="M11"/>
    </sheetView>
  </sheetViews>
  <sheetFormatPr defaultColWidth="10.25" defaultRowHeight="14.1"/>
  <cols>
    <col min="1" max="1" width="1.625" style="1" customWidth="1"/>
    <col min="2" max="2" width="10.25" style="1"/>
    <col min="3" max="3" width="30" style="1" customWidth="1"/>
    <col min="4" max="4" width="16.375" style="10" customWidth="1"/>
    <col min="5" max="17" width="16.375" style="3" customWidth="1"/>
    <col min="18" max="18" width="8.75" style="3" customWidth="1"/>
    <col min="19" max="31" width="15" style="3" customWidth="1"/>
    <col min="32" max="32" width="25.375" style="3" customWidth="1"/>
    <col min="33" max="33" width="11" style="3" customWidth="1"/>
    <col min="34" max="34" width="11.875" style="1" customWidth="1"/>
    <col min="35" max="39" width="10.5" style="1" customWidth="1"/>
    <col min="40" max="40" width="9.875" style="1" customWidth="1"/>
    <col min="41" max="57" width="10.5" style="1" customWidth="1"/>
    <col min="58" max="16384" width="10.25" style="1"/>
  </cols>
  <sheetData>
    <row r="1" spans="2:33" ht="27.95">
      <c r="B1" s="130" t="s">
        <v>121</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row>
    <row r="2" spans="2:33">
      <c r="B2" s="131" t="s">
        <v>19</v>
      </c>
      <c r="C2" s="131"/>
      <c r="D2" s="2"/>
    </row>
    <row r="3" spans="2:33" ht="31.5" customHeight="1">
      <c r="B3" s="5" t="s">
        <v>68</v>
      </c>
      <c r="C3" s="132" t="s">
        <v>122</v>
      </c>
      <c r="D3" s="133"/>
      <c r="E3" s="134" t="s">
        <v>70</v>
      </c>
      <c r="F3" s="134"/>
      <c r="G3" s="6" t="s">
        <v>123</v>
      </c>
      <c r="H3" s="7"/>
      <c r="I3" s="8"/>
      <c r="J3" s="134" t="s">
        <v>72</v>
      </c>
      <c r="K3" s="134"/>
      <c r="L3" s="9"/>
      <c r="M3" s="135" t="s">
        <v>73</v>
      </c>
      <c r="N3" s="136"/>
      <c r="O3" s="137"/>
      <c r="P3" s="138">
        <v>45042</v>
      </c>
      <c r="Q3" s="139"/>
      <c r="R3"/>
      <c r="S3" s="1"/>
      <c r="T3" s="1"/>
      <c r="U3" s="10"/>
      <c r="V3" s="1"/>
      <c r="W3" s="1"/>
      <c r="X3" s="1"/>
      <c r="Y3" s="1"/>
      <c r="Z3" s="1"/>
      <c r="AA3" s="1"/>
      <c r="AB3" s="1"/>
      <c r="AC3" s="1"/>
      <c r="AD3" s="1"/>
      <c r="AE3" s="1"/>
      <c r="AF3" s="1"/>
      <c r="AG3" s="1"/>
    </row>
    <row r="4" spans="2:33" ht="31.5" customHeight="1">
      <c r="B4" s="5" t="s">
        <v>75</v>
      </c>
      <c r="C4" s="132" t="s">
        <v>124</v>
      </c>
      <c r="D4" s="133"/>
      <c r="E4" s="134" t="s">
        <v>77</v>
      </c>
      <c r="F4" s="134"/>
      <c r="G4" s="140" t="s">
        <v>125</v>
      </c>
      <c r="H4" s="141"/>
      <c r="I4" s="142"/>
      <c r="J4" s="134" t="s">
        <v>79</v>
      </c>
      <c r="K4" s="134"/>
      <c r="L4" s="9"/>
      <c r="M4" s="135" t="s">
        <v>80</v>
      </c>
      <c r="N4" s="136"/>
      <c r="O4" s="137"/>
      <c r="P4" s="140" t="s">
        <v>126</v>
      </c>
      <c r="Q4" s="143"/>
      <c r="R4"/>
      <c r="S4" s="1"/>
      <c r="T4" s="1"/>
      <c r="U4" s="10"/>
      <c r="V4" s="1"/>
      <c r="W4" s="1"/>
      <c r="X4" s="1"/>
      <c r="Y4" s="1"/>
      <c r="Z4" s="1"/>
      <c r="AA4" s="1"/>
      <c r="AB4" s="1"/>
      <c r="AC4" s="1"/>
      <c r="AD4" s="1"/>
      <c r="AE4" s="1"/>
      <c r="AF4" s="1"/>
      <c r="AG4" s="1"/>
    </row>
    <row r="5" spans="2:33" ht="31.5" customHeight="1">
      <c r="B5" s="5" t="s">
        <v>82</v>
      </c>
      <c r="C5" s="148" t="s">
        <v>127</v>
      </c>
      <c r="D5" s="143"/>
      <c r="E5" s="134" t="s">
        <v>84</v>
      </c>
      <c r="F5" s="134"/>
      <c r="G5" s="6" t="s">
        <v>128</v>
      </c>
      <c r="H5" s="7"/>
      <c r="I5" s="8"/>
      <c r="J5" s="134" t="s">
        <v>86</v>
      </c>
      <c r="K5" s="134"/>
      <c r="L5" s="11"/>
      <c r="M5" s="135" t="s">
        <v>87</v>
      </c>
      <c r="N5" s="136"/>
      <c r="O5" s="137"/>
      <c r="P5" s="140" t="s">
        <v>129</v>
      </c>
      <c r="Q5" s="142"/>
      <c r="R5"/>
      <c r="S5" s="1"/>
      <c r="T5" s="1"/>
      <c r="U5" s="10"/>
      <c r="V5" s="1"/>
      <c r="W5" s="1"/>
      <c r="X5" s="1"/>
      <c r="Y5" s="1"/>
      <c r="Z5" s="1"/>
      <c r="AA5" s="1"/>
      <c r="AB5" s="1"/>
      <c r="AC5" s="1"/>
      <c r="AD5" s="1"/>
      <c r="AE5" s="1"/>
      <c r="AF5" s="1"/>
      <c r="AG5" s="1"/>
    </row>
    <row r="7" spans="2:33">
      <c r="E7" s="80" t="s">
        <v>89</v>
      </c>
      <c r="F7" s="81" t="s">
        <v>90</v>
      </c>
      <c r="G7" s="81" t="s">
        <v>90</v>
      </c>
      <c r="H7" s="81" t="s">
        <v>90</v>
      </c>
      <c r="I7" s="81" t="s">
        <v>90</v>
      </c>
      <c r="J7"/>
      <c r="K7"/>
      <c r="L7"/>
      <c r="S7" s="1"/>
      <c r="T7" s="1"/>
      <c r="U7" s="1"/>
      <c r="V7" s="1"/>
      <c r="W7" s="1"/>
      <c r="X7" s="1"/>
      <c r="Y7" s="1"/>
      <c r="Z7" s="1"/>
      <c r="AA7" s="1"/>
      <c r="AB7" s="1"/>
      <c r="AC7" s="1"/>
      <c r="AD7" s="1"/>
      <c r="AE7" s="1"/>
      <c r="AF7" s="1"/>
      <c r="AG7" s="1"/>
    </row>
    <row r="8" spans="2:33">
      <c r="B8" s="12"/>
      <c r="C8" s="13"/>
      <c r="D8" s="153" t="s">
        <v>91</v>
      </c>
      <c r="E8" s="154"/>
      <c r="F8" s="154"/>
      <c r="G8" s="154"/>
      <c r="H8" s="154"/>
      <c r="I8" s="154"/>
      <c r="J8" s="154"/>
      <c r="K8" s="154"/>
      <c r="L8" s="155"/>
      <c r="M8" s="82"/>
      <c r="R8" s="1"/>
      <c r="S8" s="1"/>
      <c r="T8" s="1"/>
      <c r="U8" s="1"/>
      <c r="V8" s="1"/>
      <c r="W8" s="1"/>
      <c r="X8" s="1"/>
      <c r="Y8" s="1"/>
      <c r="Z8" s="1"/>
      <c r="AA8" s="1"/>
      <c r="AB8" s="1"/>
      <c r="AC8" s="1"/>
      <c r="AD8" s="1"/>
      <c r="AE8" s="1"/>
      <c r="AF8" s="1"/>
      <c r="AG8" s="1"/>
    </row>
    <row r="9" spans="2:33" ht="58.5" customHeight="1">
      <c r="B9" s="14" t="s">
        <v>92</v>
      </c>
      <c r="C9" s="14" t="s">
        <v>93</v>
      </c>
      <c r="D9" s="15" t="s">
        <v>94</v>
      </c>
      <c r="E9" s="15" t="s">
        <v>130</v>
      </c>
      <c r="F9" s="101">
        <v>1</v>
      </c>
      <c r="G9" s="101">
        <v>2</v>
      </c>
      <c r="H9" s="101">
        <v>3</v>
      </c>
      <c r="I9" s="101">
        <v>4</v>
      </c>
      <c r="J9" s="17" t="s">
        <v>131</v>
      </c>
      <c r="K9" s="17" t="s">
        <v>102</v>
      </c>
      <c r="L9" s="83" t="s">
        <v>103</v>
      </c>
      <c r="M9" s="18" t="s">
        <v>104</v>
      </c>
      <c r="N9" s="19" t="s">
        <v>105</v>
      </c>
      <c r="O9" s="1"/>
      <c r="P9" s="1"/>
      <c r="Q9" s="1"/>
      <c r="R9" s="1"/>
      <c r="S9" s="1"/>
      <c r="T9" s="1"/>
      <c r="U9" s="1"/>
      <c r="V9" s="1"/>
      <c r="W9" s="1"/>
      <c r="X9" s="1"/>
      <c r="Y9" s="1"/>
      <c r="Z9" s="1"/>
      <c r="AA9" s="1"/>
      <c r="AB9" s="1"/>
      <c r="AC9" s="1"/>
      <c r="AD9" s="1"/>
      <c r="AE9" s="1"/>
      <c r="AF9" s="1"/>
      <c r="AG9" s="1"/>
    </row>
    <row r="10" spans="2:33" ht="15.75" customHeight="1" thickBot="1">
      <c r="B10" s="144">
        <f>ROW(B1)</f>
        <v>1</v>
      </c>
      <c r="C10" s="146" t="s">
        <v>132</v>
      </c>
      <c r="D10" s="151"/>
      <c r="E10" s="20"/>
      <c r="F10" s="21">
        <v>0</v>
      </c>
      <c r="G10" s="21">
        <v>0</v>
      </c>
      <c r="H10" s="21">
        <v>0</v>
      </c>
      <c r="I10" s="21">
        <v>0</v>
      </c>
      <c r="J10" s="22"/>
      <c r="K10" s="22"/>
      <c r="L10" s="22"/>
      <c r="M10" s="22"/>
      <c r="N10" s="23"/>
      <c r="O10" s="24"/>
      <c r="P10" s="24"/>
      <c r="Q10" s="24"/>
      <c r="R10" s="24"/>
      <c r="S10" s="24"/>
      <c r="T10" s="24"/>
      <c r="U10" s="24"/>
      <c r="V10" s="24"/>
      <c r="W10" s="24"/>
      <c r="X10" s="24"/>
      <c r="Y10" s="24"/>
      <c r="Z10" s="24"/>
      <c r="AA10" s="24"/>
      <c r="AB10" s="24"/>
      <c r="AC10" s="1"/>
      <c r="AD10" s="1"/>
      <c r="AE10" s="1"/>
      <c r="AF10" s="1"/>
      <c r="AG10" s="1"/>
    </row>
    <row r="11" spans="2:33">
      <c r="B11" s="145"/>
      <c r="C11" s="147"/>
      <c r="D11" s="152"/>
      <c r="E11" s="25" t="s">
        <v>107</v>
      </c>
      <c r="F11" s="26">
        <f>IF(ISBLANK(F10),"",IF(ISBLANK(F12),"",ROUND(F12-F10,10)))</f>
        <v>0</v>
      </c>
      <c r="G11" s="26">
        <f t="shared" ref="G11:I11" si="0">IF(ISBLANK(G10),"",IF(ISBLANK(G12),"",ROUND(G12-G10,10)))</f>
        <v>0</v>
      </c>
      <c r="H11" s="26">
        <f t="shared" si="0"/>
        <v>0</v>
      </c>
      <c r="I11" s="26">
        <f t="shared" si="0"/>
        <v>0</v>
      </c>
      <c r="J11" s="27" t="s">
        <v>109</v>
      </c>
      <c r="K11" s="27"/>
      <c r="L11" s="27" t="s">
        <v>109</v>
      </c>
      <c r="M11" s="27" t="str" cm="1">
        <f t="array" ref="M11">IFERROR(IF(L11="NO",MEDIAN(IF($F$7:$I$7="YES",IF(F11:I11&gt;0,F11:I11))),MEDIAN(IF($F$7:$I$7="YES",F11:I11))),"")</f>
        <v/>
      </c>
      <c r="N11" s="27" t="str">
        <f>IF(K11="","Median","Mode")</f>
        <v>Median</v>
      </c>
      <c r="O11" s="24"/>
      <c r="P11" s="24"/>
      <c r="Q11" s="24"/>
      <c r="R11" s="24"/>
      <c r="S11" s="24"/>
      <c r="T11" s="24"/>
      <c r="U11" s="24"/>
      <c r="V11" s="24"/>
      <c r="W11" s="24"/>
      <c r="X11" s="24"/>
      <c r="Y11" s="24"/>
      <c r="Z11" s="24"/>
      <c r="AA11" s="24"/>
      <c r="AB11" s="24"/>
      <c r="AC11" s="1"/>
      <c r="AD11" s="1"/>
      <c r="AE11" s="1"/>
      <c r="AF11" s="1"/>
      <c r="AG11" s="1"/>
    </row>
    <row r="12" spans="2:33" ht="15" customHeight="1" thickBot="1">
      <c r="B12" s="144">
        <v>2</v>
      </c>
      <c r="C12" s="156" t="s">
        <v>133</v>
      </c>
      <c r="D12" s="151" t="s">
        <v>80</v>
      </c>
      <c r="E12" s="20"/>
      <c r="F12" s="85">
        <v>0</v>
      </c>
      <c r="G12" s="21">
        <v>0</v>
      </c>
      <c r="H12" s="21">
        <v>0</v>
      </c>
      <c r="I12" s="21">
        <v>0</v>
      </c>
      <c r="J12" s="22"/>
      <c r="K12" s="22"/>
      <c r="L12" s="22"/>
      <c r="M12" s="22"/>
      <c r="N12" s="23"/>
      <c r="O12" s="24"/>
      <c r="P12" s="24"/>
      <c r="Q12" s="24"/>
      <c r="R12" s="24"/>
      <c r="S12" s="24"/>
      <c r="T12" s="24"/>
      <c r="U12" s="24"/>
      <c r="V12" s="24"/>
      <c r="W12" s="24"/>
      <c r="X12" s="24"/>
      <c r="Y12" s="24"/>
      <c r="Z12" s="24"/>
      <c r="AA12" s="24"/>
      <c r="AB12" s="24"/>
      <c r="AC12" s="1"/>
      <c r="AD12" s="1"/>
      <c r="AE12" s="1"/>
      <c r="AF12" s="1"/>
      <c r="AG12" s="1"/>
    </row>
    <row r="13" spans="2:33">
      <c r="B13" s="145"/>
      <c r="C13" s="157"/>
      <c r="D13" s="152"/>
      <c r="E13" s="25" t="s">
        <v>134</v>
      </c>
      <c r="F13" s="26">
        <f>IF(ISBLANK(F12),"",IF(ISBLANK(F14),"",ROUND(F14-F12,10)))</f>
        <v>0</v>
      </c>
      <c r="G13" s="26">
        <f t="shared" ref="G13:I13" si="1">IF(ISBLANK(G12),"",IF(ISBLANK(G14),"",ROUND(G14-G12,10)))</f>
        <v>3.287037E-3</v>
      </c>
      <c r="H13" s="26">
        <f t="shared" si="1"/>
        <v>9.2592599999999998E-5</v>
      </c>
      <c r="I13" s="26">
        <f t="shared" si="1"/>
        <v>8.5648150000000004E-4</v>
      </c>
      <c r="J13" s="27" t="s">
        <v>90</v>
      </c>
      <c r="K13" s="27"/>
      <c r="L13" s="27" t="s">
        <v>90</v>
      </c>
      <c r="M13" s="27" cm="1">
        <f t="array" ref="M13">IFERROR(IF(L13="NO",MEDIAN(IF($F$7:$I$7="YES",IF(F13:I13&gt;0,F13:I13))),MEDIAN(IF($F$7:$I$7="YES",F13:I13))),"")</f>
        <v>4.7453704999999999E-4</v>
      </c>
      <c r="N13" s="27" t="s">
        <v>104</v>
      </c>
      <c r="O13" s="24"/>
      <c r="P13" s="24"/>
      <c r="Q13" s="24"/>
      <c r="R13" s="24"/>
      <c r="S13" s="24"/>
      <c r="T13" s="24"/>
      <c r="U13" s="24"/>
      <c r="V13" s="24"/>
      <c r="W13" s="24"/>
      <c r="X13" s="24"/>
      <c r="Y13" s="24"/>
      <c r="Z13" s="24"/>
      <c r="AA13" s="24"/>
      <c r="AB13" s="24"/>
      <c r="AC13" s="1"/>
      <c r="AD13" s="1"/>
      <c r="AE13" s="1"/>
      <c r="AF13" s="1"/>
      <c r="AG13" s="1"/>
    </row>
    <row r="14" spans="2:33" ht="15" customHeight="1" thickBot="1">
      <c r="B14" s="144">
        <v>3</v>
      </c>
      <c r="C14" s="156" t="s">
        <v>135</v>
      </c>
      <c r="D14" s="151"/>
      <c r="E14" s="20"/>
      <c r="F14" s="21">
        <v>0</v>
      </c>
      <c r="G14" s="21">
        <v>3.2870370370370367E-3</v>
      </c>
      <c r="H14" s="85">
        <v>9.2592592592592588E-5</v>
      </c>
      <c r="I14" s="85">
        <v>8.564814814814815E-4</v>
      </c>
      <c r="J14" s="22"/>
      <c r="K14" s="22"/>
      <c r="L14" s="22"/>
      <c r="M14" s="22"/>
      <c r="N14" s="23"/>
      <c r="O14" s="24"/>
      <c r="P14" s="24"/>
      <c r="Q14" s="24"/>
      <c r="R14" s="24"/>
      <c r="S14" s="24"/>
      <c r="T14" s="24"/>
      <c r="U14" s="24"/>
      <c r="V14" s="24"/>
      <c r="W14" s="24"/>
      <c r="X14" s="24"/>
      <c r="Y14" s="24"/>
      <c r="Z14" s="24"/>
      <c r="AA14" s="24"/>
      <c r="AB14" s="24"/>
      <c r="AC14" s="1"/>
      <c r="AD14" s="1"/>
      <c r="AE14" s="1"/>
      <c r="AF14" s="1"/>
      <c r="AG14" s="1"/>
    </row>
    <row r="15" spans="2:33">
      <c r="B15" s="145"/>
      <c r="C15" s="157"/>
      <c r="D15" s="152"/>
      <c r="E15" s="25" t="s">
        <v>107</v>
      </c>
      <c r="F15" s="26">
        <f>IF(ISBLANK(F14),"",IF(ISBLANK(F16),"",ROUND(F16-F14,10)))</f>
        <v>6.9444440000000004E-4</v>
      </c>
      <c r="G15" s="26">
        <f t="shared" ref="G15:I15" si="2">IF(ISBLANK(G14),"",IF(ISBLANK(G16),"",ROUND(G16-G14,10)))</f>
        <v>0</v>
      </c>
      <c r="H15" s="26">
        <f t="shared" si="2"/>
        <v>0</v>
      </c>
      <c r="I15" s="26">
        <f t="shared" si="2"/>
        <v>0</v>
      </c>
      <c r="J15" s="27" t="s">
        <v>109</v>
      </c>
      <c r="K15" s="27"/>
      <c r="L15" s="27" t="s">
        <v>109</v>
      </c>
      <c r="M15" s="27" cm="1">
        <f t="array" ref="M15">IFERROR(IF(L15="NO",MEDIAN(IF($F$7:$I$7="YES",IF(F15:I15&gt;0,F15:I15))),MEDIAN(IF($F$7:$I$7="YES",F15:I15))),"")</f>
        <v>6.9444440000000004E-4</v>
      </c>
      <c r="N15" s="27" t="str">
        <f>IF(K15="","Median","Mode")</f>
        <v>Median</v>
      </c>
      <c r="O15" s="24"/>
      <c r="P15" s="24"/>
      <c r="Q15" s="24"/>
      <c r="R15" s="24"/>
      <c r="S15" s="24"/>
      <c r="T15" s="24"/>
      <c r="U15" s="24"/>
      <c r="V15" s="24"/>
      <c r="W15" s="24"/>
      <c r="X15" s="24"/>
      <c r="Y15" s="24"/>
      <c r="Z15" s="24"/>
      <c r="AA15" s="24"/>
      <c r="AB15" s="24"/>
      <c r="AC15" s="1"/>
      <c r="AD15" s="1"/>
      <c r="AE15" s="1"/>
      <c r="AF15" s="1"/>
      <c r="AG15" s="1"/>
    </row>
    <row r="16" spans="2:33" ht="15.75" customHeight="1" thickBot="1">
      <c r="B16" s="144">
        <v>4</v>
      </c>
      <c r="C16" s="156" t="s">
        <v>136</v>
      </c>
      <c r="D16" s="151"/>
      <c r="E16" s="20"/>
      <c r="F16" s="21">
        <v>6.9444444444444447E-4</v>
      </c>
      <c r="G16" s="21">
        <v>3.2870370370370367E-3</v>
      </c>
      <c r="H16" s="85">
        <v>9.2592592592592588E-5</v>
      </c>
      <c r="I16" s="85">
        <v>8.564814814814815E-4</v>
      </c>
      <c r="J16" s="22"/>
      <c r="K16" s="22"/>
      <c r="L16" s="22"/>
      <c r="M16" s="22"/>
      <c r="N16" s="23"/>
      <c r="O16" s="24"/>
      <c r="P16" s="24"/>
      <c r="Q16" s="24"/>
      <c r="R16" s="24"/>
      <c r="S16" s="24"/>
      <c r="T16" s="24"/>
      <c r="U16" s="24"/>
      <c r="V16" s="24"/>
      <c r="W16" s="24"/>
      <c r="X16" s="24"/>
      <c r="Y16" s="24"/>
      <c r="Z16" s="24"/>
      <c r="AA16" s="24"/>
      <c r="AB16" s="24"/>
      <c r="AC16" s="1"/>
      <c r="AD16" s="1"/>
      <c r="AE16" s="1"/>
      <c r="AF16" s="1"/>
      <c r="AG16" s="1"/>
    </row>
    <row r="17" spans="2:33">
      <c r="B17" s="145"/>
      <c r="C17" s="157"/>
      <c r="D17" s="152"/>
      <c r="E17" s="25" t="s">
        <v>107</v>
      </c>
      <c r="F17" s="26">
        <f>IF(ISBLANK(F16),"",IF(ISBLANK(F18),"",ROUND(F18-F16,10)))</f>
        <v>2.1990740000000001E-4</v>
      </c>
      <c r="G17" s="26">
        <f t="shared" ref="G17:I17" si="3">IF(ISBLANK(G16),"",IF(ISBLANK(G18),"",ROUND(G18-G16,10)))</f>
        <v>0</v>
      </c>
      <c r="H17" s="26">
        <f t="shared" si="3"/>
        <v>0</v>
      </c>
      <c r="I17" s="26">
        <f t="shared" si="3"/>
        <v>0</v>
      </c>
      <c r="J17" s="27" t="s">
        <v>109</v>
      </c>
      <c r="K17" s="27"/>
      <c r="L17" s="27" t="s">
        <v>109</v>
      </c>
      <c r="M17" s="27" cm="1">
        <f t="array" ref="M17">IFERROR(IF(L17="NO",MEDIAN(IF($F$7:$I$7="YES",IF(F17:I17&gt;0,F17:I17))),MEDIAN(IF($F$7:$I$7="YES",F17:I17))),"")</f>
        <v>2.1990740000000001E-4</v>
      </c>
      <c r="N17" s="27" t="str">
        <f>IF(K17="","Median","Mode")</f>
        <v>Median</v>
      </c>
      <c r="O17" s="24"/>
      <c r="P17" s="24"/>
      <c r="Q17" s="24"/>
      <c r="R17" s="24"/>
      <c r="S17" s="24"/>
      <c r="T17" s="24"/>
      <c r="U17" s="24"/>
      <c r="V17" s="24"/>
      <c r="W17" s="24"/>
      <c r="X17" s="24"/>
      <c r="Y17" s="24"/>
      <c r="Z17" s="24"/>
      <c r="AA17" s="24"/>
      <c r="AB17" s="24"/>
      <c r="AC17" s="1"/>
      <c r="AD17" s="1"/>
      <c r="AE17" s="1"/>
      <c r="AF17" s="1"/>
      <c r="AG17" s="1"/>
    </row>
    <row r="18" spans="2:33" ht="15" customHeight="1" thickBot="1">
      <c r="B18" s="144">
        <v>5</v>
      </c>
      <c r="C18" s="156" t="s">
        <v>137</v>
      </c>
      <c r="D18" s="151"/>
      <c r="E18" s="20"/>
      <c r="F18" s="21">
        <v>9.1435185185185185E-4</v>
      </c>
      <c r="G18" s="21">
        <v>3.2870370370370367E-3</v>
      </c>
      <c r="H18" s="85">
        <v>9.2592592592592588E-5</v>
      </c>
      <c r="I18" s="85">
        <v>8.564814814814815E-4</v>
      </c>
      <c r="J18" s="22"/>
      <c r="K18" s="22"/>
      <c r="L18" s="22"/>
      <c r="M18" s="22"/>
      <c r="N18" s="23"/>
      <c r="O18" s="24"/>
      <c r="P18" s="24"/>
      <c r="Q18" s="24"/>
      <c r="R18" s="24"/>
      <c r="S18" s="24"/>
      <c r="T18" s="24"/>
      <c r="U18" s="24"/>
      <c r="V18" s="24"/>
      <c r="W18" s="24"/>
      <c r="X18" s="24"/>
      <c r="Y18" s="24"/>
      <c r="Z18" s="24"/>
      <c r="AA18" s="24"/>
      <c r="AB18" s="24"/>
      <c r="AC18" s="1"/>
      <c r="AD18" s="1"/>
      <c r="AE18" s="1"/>
      <c r="AF18" s="1"/>
      <c r="AG18" s="1"/>
    </row>
    <row r="19" spans="2:33">
      <c r="B19" s="145"/>
      <c r="C19" s="157"/>
      <c r="D19" s="152"/>
      <c r="E19" s="25" t="s">
        <v>107</v>
      </c>
      <c r="F19" s="26">
        <f>IF(ISBLANK(F18),"",IF(ISBLANK(F20),"",ROUND(F20-F18,10)))</f>
        <v>1.5046300000000001E-4</v>
      </c>
      <c r="G19" s="26">
        <f t="shared" ref="G19:I19" si="4">IF(ISBLANK(G18),"",IF(ISBLANK(G20),"",ROUND(G20-G18,10)))</f>
        <v>0</v>
      </c>
      <c r="H19" s="26">
        <f t="shared" si="4"/>
        <v>0</v>
      </c>
      <c r="I19" s="26">
        <f t="shared" si="4"/>
        <v>0</v>
      </c>
      <c r="J19" s="27" t="s">
        <v>109</v>
      </c>
      <c r="K19" s="27"/>
      <c r="L19" s="27" t="s">
        <v>109</v>
      </c>
      <c r="M19" s="27" cm="1">
        <f t="array" ref="M19">IFERROR(IF(L19="NO",MEDIAN(IF($F$7:$I$7="YES",IF(F19:I19&gt;0,F19:I19))),MEDIAN(IF($F$7:$I$7="YES",F19:I19))),"")</f>
        <v>1.5046300000000001E-4</v>
      </c>
      <c r="N19" s="27" t="str">
        <f>IF(K19="","Median","Mode")</f>
        <v>Median</v>
      </c>
      <c r="O19" s="24"/>
      <c r="P19" s="24"/>
      <c r="Q19" s="24"/>
      <c r="R19" s="24"/>
      <c r="S19" s="24"/>
      <c r="T19" s="24"/>
      <c r="U19" s="24"/>
      <c r="V19" s="24"/>
      <c r="W19" s="24"/>
      <c r="X19" s="24"/>
      <c r="Y19" s="24"/>
      <c r="Z19" s="24"/>
      <c r="AA19" s="24"/>
      <c r="AB19" s="24"/>
      <c r="AC19" s="1"/>
      <c r="AD19" s="1"/>
      <c r="AE19" s="1"/>
      <c r="AF19" s="1"/>
      <c r="AG19" s="1"/>
    </row>
    <row r="20" spans="2:33" ht="15.75" customHeight="1" thickBot="1">
      <c r="B20" s="144">
        <v>6</v>
      </c>
      <c r="C20" s="156" t="s">
        <v>138</v>
      </c>
      <c r="D20" s="151"/>
      <c r="E20" s="20"/>
      <c r="F20" s="21">
        <v>1.0648148148148147E-3</v>
      </c>
      <c r="G20" s="21">
        <v>3.2870370370370367E-3</v>
      </c>
      <c r="H20" s="85">
        <v>9.2592592592592588E-5</v>
      </c>
      <c r="I20" s="85">
        <v>8.564814814814815E-4</v>
      </c>
      <c r="J20" s="22"/>
      <c r="K20" s="22"/>
      <c r="L20" s="22"/>
      <c r="M20" s="22"/>
      <c r="N20" s="23"/>
      <c r="O20" s="24"/>
      <c r="P20" s="24"/>
      <c r="Q20" s="24"/>
      <c r="R20" s="24"/>
      <c r="S20" s="24"/>
      <c r="T20" s="24"/>
      <c r="U20" s="24"/>
      <c r="V20" s="24"/>
      <c r="W20" s="24"/>
      <c r="X20" s="24"/>
      <c r="Y20" s="24"/>
      <c r="Z20" s="24"/>
      <c r="AA20" s="24"/>
      <c r="AB20" s="24"/>
      <c r="AC20" s="1"/>
      <c r="AD20" s="1"/>
      <c r="AE20" s="1"/>
      <c r="AF20" s="1"/>
      <c r="AG20" s="1"/>
    </row>
    <row r="21" spans="2:33">
      <c r="B21" s="145"/>
      <c r="C21" s="157"/>
      <c r="D21" s="152"/>
      <c r="E21" s="25" t="s">
        <v>107</v>
      </c>
      <c r="F21" s="26">
        <f>IF(ISBLANK(F20),"",IF(ISBLANK(F22),"",ROUND(F22-F20,10)))</f>
        <v>1.9675930000000001E-4</v>
      </c>
      <c r="G21" s="26">
        <f t="shared" ref="G21:I21" si="5">IF(ISBLANK(G20),"",IF(ISBLANK(G22),"",ROUND(G22-G20,10)))</f>
        <v>0</v>
      </c>
      <c r="H21" s="26">
        <f t="shared" si="5"/>
        <v>0</v>
      </c>
      <c r="I21" s="26">
        <f t="shared" si="5"/>
        <v>0</v>
      </c>
      <c r="J21" s="27" t="s">
        <v>109</v>
      </c>
      <c r="K21" s="27"/>
      <c r="L21" s="27" t="s">
        <v>109</v>
      </c>
      <c r="M21" s="27" cm="1">
        <f t="array" ref="M21">IFERROR(IF(L21="NO",MEDIAN(IF($F$7:$I$7="YES",IF(F21:I21&gt;0,F21:I21))),MEDIAN(IF($F$7:$I$7="YES",F21:I21))),"")</f>
        <v>1.9675930000000001E-4</v>
      </c>
      <c r="N21" s="27" t="str">
        <f>IF(K21="","Median","Mode")</f>
        <v>Median</v>
      </c>
      <c r="O21" s="24"/>
      <c r="P21" s="24"/>
      <c r="Q21" s="24"/>
      <c r="R21" s="24"/>
      <c r="S21" s="24"/>
      <c r="T21" s="24"/>
      <c r="U21" s="24"/>
      <c r="V21" s="24"/>
      <c r="W21" s="24"/>
      <c r="X21" s="24"/>
      <c r="Y21" s="24"/>
      <c r="Z21" s="24"/>
      <c r="AA21" s="24"/>
      <c r="AB21" s="24"/>
      <c r="AC21" s="1"/>
      <c r="AD21" s="1"/>
      <c r="AE21" s="1"/>
      <c r="AF21" s="1"/>
      <c r="AG21" s="1"/>
    </row>
    <row r="22" spans="2:33" ht="15" customHeight="1" thickBot="1">
      <c r="B22" s="144">
        <v>7</v>
      </c>
      <c r="C22" s="156" t="s">
        <v>139</v>
      </c>
      <c r="D22" s="72"/>
      <c r="E22" s="20"/>
      <c r="F22" s="21">
        <v>1.261574074074074E-3</v>
      </c>
      <c r="G22" s="21">
        <v>3.2870370370370367E-3</v>
      </c>
      <c r="H22" s="85">
        <v>9.2592592592592588E-5</v>
      </c>
      <c r="I22" s="85">
        <v>8.564814814814815E-4</v>
      </c>
      <c r="J22" s="22"/>
      <c r="K22" s="22"/>
      <c r="L22" s="22"/>
      <c r="M22" s="22"/>
      <c r="N22" s="23"/>
      <c r="O22" s="24"/>
      <c r="P22" s="24"/>
      <c r="Q22" s="24"/>
      <c r="R22" s="24"/>
      <c r="S22" s="24"/>
      <c r="T22" s="24"/>
      <c r="U22" s="24"/>
      <c r="V22" s="24"/>
      <c r="W22" s="24"/>
      <c r="X22" s="24"/>
      <c r="Y22" s="24"/>
      <c r="Z22" s="24"/>
      <c r="AA22" s="24"/>
      <c r="AB22" s="24"/>
      <c r="AC22" s="1"/>
      <c r="AD22" s="1"/>
      <c r="AE22" s="1"/>
      <c r="AF22" s="1"/>
      <c r="AG22" s="1"/>
    </row>
    <row r="23" spans="2:33">
      <c r="B23" s="145"/>
      <c r="C23" s="157"/>
      <c r="D23" s="77"/>
      <c r="E23" s="25" t="s">
        <v>107</v>
      </c>
      <c r="F23" s="26">
        <f>IF(ISBLANK(F22),"",IF(ISBLANK(F24),"",ROUND(F24-F22,10)))</f>
        <v>6.9444399999999995E-5</v>
      </c>
      <c r="G23" s="26">
        <f t="shared" ref="G23:I23" si="6">IF(ISBLANK(G22),"",IF(ISBLANK(G24),"",ROUND(G24-G22,10)))</f>
        <v>0</v>
      </c>
      <c r="H23" s="26">
        <f t="shared" si="6"/>
        <v>0</v>
      </c>
      <c r="I23" s="26">
        <f t="shared" si="6"/>
        <v>0</v>
      </c>
      <c r="J23" s="27" t="s">
        <v>109</v>
      </c>
      <c r="K23" s="27"/>
      <c r="L23" s="27" t="s">
        <v>109</v>
      </c>
      <c r="M23" s="27" cm="1">
        <f t="array" ref="M23">IFERROR(IF(L23="NO",MEDIAN(IF($F$7:$I$7="YES",IF(F23:I23&gt;0,F23:I23))),MEDIAN(IF($F$7:$I$7="YES",F23:I23))),"")</f>
        <v>6.9444399999999995E-5</v>
      </c>
      <c r="N23" s="27" t="str">
        <f>IF(K23="","Median","Mode")</f>
        <v>Median</v>
      </c>
      <c r="O23" s="24"/>
      <c r="P23" s="24"/>
      <c r="Q23" s="24"/>
      <c r="R23" s="24"/>
      <c r="S23" s="24"/>
      <c r="T23" s="24"/>
      <c r="U23" s="24"/>
      <c r="V23" s="24"/>
      <c r="W23" s="24"/>
      <c r="X23" s="24"/>
      <c r="Y23" s="24"/>
      <c r="Z23" s="24"/>
      <c r="AA23" s="24"/>
      <c r="AB23" s="24"/>
      <c r="AC23" s="1"/>
      <c r="AD23" s="1"/>
      <c r="AE23" s="1"/>
      <c r="AF23" s="1"/>
      <c r="AG23" s="1"/>
    </row>
    <row r="24" spans="2:33" ht="15.75" customHeight="1" thickBot="1">
      <c r="B24" s="75">
        <v>8</v>
      </c>
      <c r="C24" s="156" t="s">
        <v>133</v>
      </c>
      <c r="D24" s="151" t="s">
        <v>80</v>
      </c>
      <c r="E24" s="20"/>
      <c r="F24" s="21">
        <v>1.3310185185185185E-3</v>
      </c>
      <c r="G24" s="21">
        <v>3.2870370370370367E-3</v>
      </c>
      <c r="H24" s="85">
        <v>9.2592592592592588E-5</v>
      </c>
      <c r="I24" s="85">
        <v>8.564814814814815E-4</v>
      </c>
      <c r="J24" s="22"/>
      <c r="K24" s="22"/>
      <c r="L24" s="22"/>
      <c r="M24" s="22"/>
      <c r="N24" s="23"/>
      <c r="O24" s="24"/>
      <c r="P24" s="24"/>
      <c r="Q24" s="24"/>
      <c r="R24" s="24"/>
      <c r="S24" s="24"/>
      <c r="T24" s="24"/>
      <c r="U24" s="24"/>
      <c r="V24" s="24"/>
      <c r="W24" s="24"/>
      <c r="X24" s="24"/>
      <c r="Y24" s="24"/>
      <c r="Z24" s="24"/>
      <c r="AA24" s="24"/>
      <c r="AB24" s="24"/>
      <c r="AC24" s="1"/>
      <c r="AD24" s="1"/>
      <c r="AE24" s="1"/>
      <c r="AF24" s="1"/>
      <c r="AG24" s="1"/>
    </row>
    <row r="25" spans="2:33">
      <c r="B25" s="76"/>
      <c r="C25" s="157"/>
      <c r="D25" s="158"/>
      <c r="E25" s="25" t="s">
        <v>134</v>
      </c>
      <c r="F25" s="26">
        <f>IF(ISBLANK(F24),"",IF(ISBLANK(F26),"",ROUND(F26-F24,10)))</f>
        <v>1.3888889000000001E-3</v>
      </c>
      <c r="G25" s="26">
        <f t="shared" ref="G25:I25" si="7">IF(ISBLANK(G24),"",IF(ISBLANK(G26),"",ROUND(G26-G24,10)))</f>
        <v>0</v>
      </c>
      <c r="H25" s="26">
        <f t="shared" si="7"/>
        <v>0</v>
      </c>
      <c r="I25" s="26">
        <f t="shared" si="7"/>
        <v>0</v>
      </c>
      <c r="J25" s="27" t="s">
        <v>109</v>
      </c>
      <c r="K25" s="27"/>
      <c r="L25" s="27" t="s">
        <v>109</v>
      </c>
      <c r="M25" s="27" cm="1">
        <f t="array" ref="M25">IFERROR(IF(L25="NO",MEDIAN(IF($F$7:$I$7="YES",IF(F25:I25&gt;0,F25:I25))),MEDIAN(IF($F$7:$I$7="YES",F25:I25))),"")</f>
        <v>1.3888889000000001E-3</v>
      </c>
      <c r="N25" s="27" t="str">
        <f>IF(K25="","Median","Mode")</f>
        <v>Median</v>
      </c>
      <c r="O25" s="24"/>
      <c r="P25" s="24"/>
      <c r="Q25" s="24"/>
      <c r="R25" s="24"/>
      <c r="S25" s="24"/>
      <c r="T25" s="24"/>
      <c r="U25" s="24"/>
      <c r="V25" s="24"/>
      <c r="W25" s="24"/>
      <c r="X25" s="24"/>
      <c r="Y25" s="24"/>
      <c r="Z25" s="24"/>
      <c r="AA25" s="24"/>
      <c r="AB25" s="24"/>
      <c r="AC25" s="1"/>
      <c r="AD25" s="1"/>
      <c r="AE25" s="1"/>
      <c r="AF25" s="1"/>
      <c r="AG25" s="1"/>
    </row>
    <row r="26" spans="2:33" ht="15.75" customHeight="1" thickBot="1">
      <c r="B26" s="144">
        <v>9</v>
      </c>
      <c r="C26" s="156" t="s">
        <v>140</v>
      </c>
      <c r="D26" s="151"/>
      <c r="E26" s="20"/>
      <c r="F26" s="21">
        <v>2.7199074074074074E-3</v>
      </c>
      <c r="G26" s="21">
        <v>3.2870370370370367E-3</v>
      </c>
      <c r="H26" s="21">
        <v>9.2592592592592588E-5</v>
      </c>
      <c r="I26" s="21">
        <v>8.564814814814815E-4</v>
      </c>
      <c r="J26" s="22"/>
      <c r="K26" s="22"/>
      <c r="L26" s="22"/>
      <c r="M26" s="22"/>
      <c r="N26" s="23"/>
      <c r="O26" s="24"/>
      <c r="P26" s="24"/>
      <c r="Q26" s="24"/>
      <c r="R26" s="24"/>
      <c r="S26" s="24"/>
      <c r="T26" s="24"/>
      <c r="U26" s="24"/>
      <c r="V26" s="24"/>
      <c r="W26" s="24"/>
      <c r="X26" s="24"/>
      <c r="Y26" s="24"/>
      <c r="Z26" s="24"/>
      <c r="AA26" s="24"/>
      <c r="AB26" s="24"/>
      <c r="AC26" s="1"/>
      <c r="AD26" s="1"/>
      <c r="AE26" s="1"/>
      <c r="AF26" s="1"/>
      <c r="AG26" s="1"/>
    </row>
    <row r="27" spans="2:33">
      <c r="B27" s="145"/>
      <c r="C27" s="157"/>
      <c r="D27" s="152"/>
      <c r="E27" s="25" t="s">
        <v>107</v>
      </c>
      <c r="F27" s="26">
        <f>IF(ISBLANK(F26),"",IF(ISBLANK(F28),"",ROUND(F28-F26,10)))</f>
        <v>5.7870400000000001E-5</v>
      </c>
      <c r="G27" s="26">
        <f t="shared" ref="G27:I27" si="8">IF(ISBLANK(G26),"",IF(ISBLANK(G28),"",ROUND(G28-G26,10)))</f>
        <v>1.6203699999999999E-4</v>
      </c>
      <c r="H27" s="26">
        <f t="shared" si="8"/>
        <v>8.1018499999999997E-5</v>
      </c>
      <c r="I27" s="26">
        <f t="shared" si="8"/>
        <v>5.7870400000000001E-5</v>
      </c>
      <c r="J27" s="27" t="s">
        <v>109</v>
      </c>
      <c r="K27" s="27"/>
      <c r="L27" s="27" t="s">
        <v>109</v>
      </c>
      <c r="M27" s="27" cm="1">
        <f t="array" ref="M27">IFERROR(IF(L27="NO",MEDIAN(IF($F$7:$I$7="YES",IF(F27:I27&gt;0,F27:I27))),MEDIAN(IF($F$7:$I$7="YES",F27:I27))),"")</f>
        <v>6.9444449999999999E-5</v>
      </c>
      <c r="N27" s="27" t="str">
        <f>IF(K27="","Median","Mode")</f>
        <v>Median</v>
      </c>
      <c r="O27" s="24"/>
      <c r="P27" s="24"/>
      <c r="Q27" s="24"/>
      <c r="R27" s="24"/>
      <c r="S27" s="24"/>
      <c r="T27" s="24"/>
      <c r="U27" s="24"/>
      <c r="V27" s="24"/>
      <c r="W27" s="24"/>
      <c r="X27" s="24"/>
      <c r="Y27" s="24"/>
      <c r="Z27" s="24"/>
      <c r="AA27" s="24"/>
      <c r="AB27" s="24"/>
      <c r="AC27" s="1"/>
      <c r="AD27" s="1"/>
      <c r="AE27" s="1"/>
      <c r="AF27" s="1"/>
      <c r="AG27" s="1"/>
    </row>
    <row r="28" spans="2:33" ht="15" customHeight="1" thickBot="1">
      <c r="B28" s="159">
        <v>10</v>
      </c>
      <c r="C28" s="156" t="s">
        <v>141</v>
      </c>
      <c r="D28" s="72"/>
      <c r="E28" s="20"/>
      <c r="F28" s="21">
        <v>2.7777777777777779E-3</v>
      </c>
      <c r="G28" s="21">
        <v>3.4490740740740745E-3</v>
      </c>
      <c r="H28" s="21">
        <v>1.7361111111111112E-4</v>
      </c>
      <c r="I28" s="21">
        <v>9.1435185185185185E-4</v>
      </c>
      <c r="J28" s="22"/>
      <c r="K28" s="22"/>
      <c r="L28" s="22"/>
      <c r="M28" s="22"/>
      <c r="N28" s="23"/>
      <c r="O28" s="24"/>
      <c r="P28" s="24"/>
      <c r="Q28" s="24"/>
      <c r="R28" s="24"/>
      <c r="S28" s="24"/>
      <c r="T28" s="24"/>
      <c r="U28" s="24"/>
      <c r="V28" s="24"/>
      <c r="W28" s="24"/>
      <c r="X28" s="24"/>
      <c r="Y28" s="24"/>
      <c r="Z28" s="24"/>
      <c r="AA28" s="24"/>
      <c r="AB28" s="24"/>
      <c r="AC28" s="1"/>
      <c r="AD28" s="1"/>
      <c r="AE28" s="1"/>
      <c r="AF28" s="1"/>
      <c r="AG28" s="1"/>
    </row>
    <row r="29" spans="2:33">
      <c r="B29" s="160"/>
      <c r="C29" s="157"/>
      <c r="D29" s="77"/>
      <c r="E29" s="25" t="s">
        <v>107</v>
      </c>
      <c r="F29" s="26" t="str">
        <f>IF(ISBLANK(F28),"",IF(ISBLANK(F30),"",ROUND(F30-F28,10)))</f>
        <v/>
      </c>
      <c r="G29" s="26">
        <f t="shared" ref="G29:I29" si="9">IF(ISBLANK(G28),"",IF(ISBLANK(G30),"",ROUND(G30-G28,10)))</f>
        <v>0</v>
      </c>
      <c r="H29" s="26">
        <f t="shared" si="9"/>
        <v>0</v>
      </c>
      <c r="I29" s="26">
        <f t="shared" si="9"/>
        <v>0</v>
      </c>
      <c r="J29" s="27" t="s">
        <v>109</v>
      </c>
      <c r="K29" s="27"/>
      <c r="L29" s="27" t="s">
        <v>109</v>
      </c>
      <c r="M29" s="27" t="str" cm="1">
        <f t="array" ref="M29">IFERROR(IF(L29="NO",MEDIAN(IF($F$7:$I$7="YES",IF(F29:I29&gt;0,F29:I29))),MEDIAN(IF($F$7:$I$7="YES",F29:I29))),"")</f>
        <v/>
      </c>
      <c r="N29" s="27" t="str">
        <f>IF(K29="","Median","Mode")</f>
        <v>Median</v>
      </c>
      <c r="O29" s="24"/>
      <c r="P29" s="24"/>
      <c r="Q29" s="24"/>
      <c r="R29" s="24"/>
      <c r="S29" s="24"/>
      <c r="T29" s="24"/>
      <c r="U29" s="24"/>
      <c r="V29" s="24"/>
      <c r="W29" s="24"/>
      <c r="X29" s="24"/>
      <c r="Y29" s="24"/>
      <c r="Z29" s="24"/>
      <c r="AA29" s="24"/>
      <c r="AB29" s="24"/>
      <c r="AC29" s="1"/>
      <c r="AD29" s="1"/>
      <c r="AE29" s="1"/>
      <c r="AF29" s="1"/>
      <c r="AG29" s="1"/>
    </row>
    <row r="30" spans="2:33" ht="15.75" customHeight="1" thickBot="1">
      <c r="B30" s="144">
        <v>11</v>
      </c>
      <c r="C30" s="156" t="s">
        <v>113</v>
      </c>
      <c r="D30" s="151" t="s">
        <v>80</v>
      </c>
      <c r="E30" s="20"/>
      <c r="F30" s="21"/>
      <c r="G30" s="21">
        <v>3.4490740740740745E-3</v>
      </c>
      <c r="H30" s="21">
        <v>1.7361111111111112E-4</v>
      </c>
      <c r="I30" s="21">
        <v>9.1435185185185185E-4</v>
      </c>
      <c r="J30" s="22"/>
      <c r="K30" s="22"/>
      <c r="L30" s="22"/>
      <c r="M30" s="22"/>
      <c r="N30" s="23"/>
      <c r="O30" s="24"/>
      <c r="P30" s="24"/>
      <c r="Q30" s="24"/>
      <c r="R30" s="24"/>
      <c r="S30" s="24"/>
      <c r="T30" s="24"/>
      <c r="U30" s="24"/>
      <c r="V30" s="24"/>
      <c r="W30" s="24"/>
      <c r="X30" s="24"/>
      <c r="Y30" s="24"/>
      <c r="Z30" s="24"/>
      <c r="AA30" s="24"/>
      <c r="AB30" s="24"/>
      <c r="AC30" s="1"/>
      <c r="AD30" s="1"/>
      <c r="AE30" s="1"/>
      <c r="AF30" s="1"/>
      <c r="AG30" s="1"/>
    </row>
    <row r="31" spans="2:33">
      <c r="B31" s="145"/>
      <c r="C31" s="157"/>
      <c r="D31" s="158"/>
      <c r="E31" s="25" t="s">
        <v>134</v>
      </c>
      <c r="F31" s="26" t="str">
        <f>IF(ISBLANK(F30),"",IF(ISBLANK(F32),"",ROUND(F32-F30,10)))</f>
        <v/>
      </c>
      <c r="G31" s="26">
        <f t="shared" ref="G31:I31" si="10">IF(ISBLANK(G30),"",IF(ISBLANK(G32),"",ROUND(G32-G30,10)))</f>
        <v>4.3981480000000002E-4</v>
      </c>
      <c r="H31" s="26">
        <f t="shared" si="10"/>
        <v>5.7870400000000001E-5</v>
      </c>
      <c r="I31" s="26">
        <f t="shared" si="10"/>
        <v>2.314815E-4</v>
      </c>
      <c r="J31" s="27" t="s">
        <v>109</v>
      </c>
      <c r="K31" s="27"/>
      <c r="L31" s="27" t="s">
        <v>109</v>
      </c>
      <c r="M31" s="27" cm="1">
        <f t="array" ref="M31">IFERROR(IF(L31="NO",MEDIAN(IF($F$7:$I$7="YES",IF(F31:I31&gt;0,F31:I31))),MEDIAN(IF($F$7:$I$7="YES",F31:I31))),"")</f>
        <v>2.314815E-4</v>
      </c>
      <c r="N31" s="27" t="str">
        <f>IF(K31="","Median","Mode")</f>
        <v>Median</v>
      </c>
      <c r="O31" s="24"/>
      <c r="P31" s="24"/>
      <c r="Q31" s="24"/>
      <c r="R31" s="24"/>
      <c r="S31" s="24"/>
      <c r="T31" s="24"/>
      <c r="U31" s="24"/>
      <c r="V31" s="24"/>
      <c r="W31" s="24"/>
      <c r="X31" s="24"/>
      <c r="Y31" s="24"/>
      <c r="Z31" s="24"/>
      <c r="AA31" s="24"/>
      <c r="AB31" s="24"/>
      <c r="AC31" s="1"/>
      <c r="AD31" s="1"/>
      <c r="AE31" s="1"/>
      <c r="AF31" s="1"/>
      <c r="AG31" s="1"/>
    </row>
    <row r="32" spans="2:33" ht="15.75" customHeight="1" thickBot="1">
      <c r="B32" s="144">
        <v>12</v>
      </c>
      <c r="C32" s="156" t="s">
        <v>142</v>
      </c>
      <c r="D32" s="151"/>
      <c r="E32" s="20"/>
      <c r="F32" s="21"/>
      <c r="G32" s="21">
        <v>3.8888888888888883E-3</v>
      </c>
      <c r="H32" s="21">
        <v>2.3148148148148146E-4</v>
      </c>
      <c r="I32" s="85">
        <v>1.1458333333333333E-3</v>
      </c>
      <c r="J32" s="22"/>
      <c r="K32" s="22"/>
      <c r="L32" s="22"/>
      <c r="M32" s="22"/>
      <c r="N32" s="23"/>
      <c r="O32" s="24"/>
      <c r="P32" s="24"/>
      <c r="Q32" s="24"/>
      <c r="R32" s="24"/>
      <c r="S32" s="24"/>
      <c r="T32" s="24"/>
      <c r="U32" s="24"/>
      <c r="V32" s="24"/>
      <c r="W32" s="24"/>
      <c r="X32" s="24"/>
      <c r="Y32" s="24"/>
      <c r="Z32" s="24"/>
      <c r="AA32" s="24"/>
      <c r="AB32" s="24"/>
      <c r="AC32" s="1"/>
      <c r="AD32" s="1"/>
      <c r="AE32" s="1"/>
      <c r="AF32" s="1"/>
      <c r="AG32" s="1"/>
    </row>
    <row r="33" spans="2:33">
      <c r="B33" s="145"/>
      <c r="C33" s="157"/>
      <c r="D33" s="152"/>
      <c r="E33" s="25" t="s">
        <v>107</v>
      </c>
      <c r="F33" s="26" t="str">
        <f>IF(ISBLANK(F32),"",IF(ISBLANK(#REF!),"",#REF!-F32))</f>
        <v/>
      </c>
      <c r="G33" s="26">
        <f>IF(ISBLANK(G32),"",IF(ISBLANK(G34),"",G34-G32))</f>
        <v>0</v>
      </c>
      <c r="H33" s="26">
        <f>IF(ISBLANK(H32),"",IF(ISBLANK(H34),"",H34-H32))</f>
        <v>0</v>
      </c>
      <c r="I33" s="26">
        <f>IF(ISBLANK(I32),"",IF(ISBLANK(I34),"",I34-I32))</f>
        <v>0</v>
      </c>
      <c r="J33" s="27" t="s">
        <v>109</v>
      </c>
      <c r="K33" s="27"/>
      <c r="L33" s="27" t="s">
        <v>109</v>
      </c>
      <c r="M33" s="27" t="str" cm="1">
        <f t="array" ref="M33">IFERROR(IF(L33="NO",MEDIAN(IF($F$7:$I$7="YES",IF(F33:I33&gt;0,F33:I33))),MEDIAN(IF($F$7:$I$7="YES",F33:I33))),"")</f>
        <v/>
      </c>
      <c r="N33" s="27" t="str">
        <f>IF(K33="","Median","Mode")</f>
        <v>Median</v>
      </c>
      <c r="O33" s="24"/>
      <c r="P33" s="24"/>
      <c r="Q33" s="24"/>
      <c r="R33" s="24"/>
      <c r="S33" s="24"/>
      <c r="T33" s="24"/>
      <c r="U33" s="24"/>
      <c r="V33" s="24"/>
      <c r="W33" s="24"/>
      <c r="X33" s="24"/>
      <c r="Y33" s="24"/>
      <c r="Z33" s="24"/>
      <c r="AA33" s="24"/>
      <c r="AB33" s="24"/>
      <c r="AC33" s="1"/>
      <c r="AD33" s="1"/>
      <c r="AE33" s="1"/>
      <c r="AF33" s="1"/>
      <c r="AG33" s="1"/>
    </row>
    <row r="34" spans="2:33" ht="15" customHeight="1" thickBot="1">
      <c r="B34" s="144">
        <v>13</v>
      </c>
      <c r="C34" s="156" t="s">
        <v>110</v>
      </c>
      <c r="D34" s="151" t="s">
        <v>80</v>
      </c>
      <c r="E34" s="20"/>
      <c r="F34" s="21"/>
      <c r="G34" s="21">
        <v>3.8888888888888883E-3</v>
      </c>
      <c r="H34" s="21">
        <v>2.3148148148148146E-4</v>
      </c>
      <c r="I34" s="85">
        <v>1.1458333333333333E-3</v>
      </c>
      <c r="J34" s="22"/>
      <c r="K34" s="22"/>
      <c r="L34" s="22"/>
      <c r="M34" s="22"/>
      <c r="N34" s="23"/>
      <c r="O34" s="24"/>
      <c r="P34" s="24"/>
      <c r="Q34" s="24"/>
      <c r="R34" s="24"/>
      <c r="S34" s="24"/>
      <c r="T34" s="24"/>
      <c r="U34" s="24"/>
      <c r="V34" s="24"/>
      <c r="W34" s="24"/>
      <c r="X34" s="24"/>
      <c r="Y34" s="24"/>
      <c r="Z34" s="24"/>
      <c r="AA34" s="24"/>
      <c r="AB34" s="24"/>
      <c r="AC34" s="1"/>
      <c r="AD34" s="1"/>
      <c r="AE34" s="1"/>
      <c r="AF34" s="1"/>
      <c r="AG34" s="1"/>
    </row>
    <row r="35" spans="2:33">
      <c r="B35" s="145"/>
      <c r="C35" s="157"/>
      <c r="D35" s="158"/>
      <c r="E35" s="25" t="s">
        <v>134</v>
      </c>
      <c r="F35" s="26" t="str">
        <f>IF(ISBLANK(F34),"",IF(ISBLANK(F36),"",ROUND(F36-F34,10)))</f>
        <v/>
      </c>
      <c r="G35" s="26">
        <f t="shared" ref="G35:I35" si="11">IF(ISBLANK(G34),"",IF(ISBLANK(G36),"",ROUND(G36-G34,10)))</f>
        <v>3.9351852E-3</v>
      </c>
      <c r="H35" s="26">
        <f t="shared" si="11"/>
        <v>1.6087962999999999E-3</v>
      </c>
      <c r="I35" s="26">
        <f t="shared" si="11"/>
        <v>0</v>
      </c>
      <c r="J35" s="27" t="s">
        <v>109</v>
      </c>
      <c r="K35" s="27"/>
      <c r="L35" s="27" t="s">
        <v>109</v>
      </c>
      <c r="M35" s="27" cm="1">
        <f t="array" ref="M35">IFERROR(IF(L35="NO",MEDIAN(IF($F$7:$I$7="YES",IF(F35:I35&gt;0,F35:I35))),MEDIAN(IF($F$7:$I$7="YES",F35:I35))),"")</f>
        <v>2.7719907499999998E-3</v>
      </c>
      <c r="N35" s="27" t="str">
        <f>IF(K35="","Median","Mode")</f>
        <v>Median</v>
      </c>
      <c r="O35" s="24"/>
      <c r="P35" s="24"/>
      <c r="Q35" s="24"/>
      <c r="R35" s="24"/>
      <c r="S35" s="24"/>
      <c r="T35" s="24"/>
      <c r="U35" s="24"/>
      <c r="V35" s="24"/>
      <c r="W35" s="24"/>
      <c r="X35" s="24"/>
      <c r="Y35" s="24"/>
      <c r="Z35" s="24"/>
      <c r="AA35" s="24"/>
      <c r="AB35" s="24"/>
      <c r="AC35" s="1"/>
      <c r="AD35" s="1"/>
      <c r="AE35" s="1"/>
      <c r="AF35" s="1"/>
      <c r="AG35" s="1"/>
    </row>
    <row r="36" spans="2:33" ht="15.75" customHeight="1" thickBot="1">
      <c r="B36" s="144">
        <v>14</v>
      </c>
      <c r="C36" s="156" t="s">
        <v>143</v>
      </c>
      <c r="D36" s="72"/>
      <c r="E36" s="20"/>
      <c r="F36" s="21"/>
      <c r="G36" s="21">
        <v>7.8240740740740753E-3</v>
      </c>
      <c r="H36" s="21">
        <v>1.8402777777777777E-3</v>
      </c>
      <c r="I36" s="85">
        <v>1.1458333333333333E-3</v>
      </c>
      <c r="J36" s="22"/>
      <c r="K36" s="22"/>
      <c r="L36" s="22"/>
      <c r="M36" s="22"/>
      <c r="N36" s="23"/>
      <c r="O36" s="24"/>
      <c r="P36" s="24"/>
      <c r="Q36" s="24"/>
      <c r="R36" s="24"/>
      <c r="S36" s="24"/>
      <c r="T36" s="24"/>
      <c r="U36" s="24"/>
      <c r="V36" s="24"/>
      <c r="W36" s="24"/>
      <c r="X36" s="24"/>
      <c r="Y36" s="24"/>
      <c r="Z36" s="24"/>
      <c r="AA36" s="24"/>
      <c r="AB36" s="24"/>
      <c r="AC36" s="1"/>
      <c r="AD36" s="1"/>
      <c r="AE36" s="1"/>
      <c r="AF36" s="1"/>
      <c r="AG36" s="1"/>
    </row>
    <row r="37" spans="2:33">
      <c r="B37" s="145"/>
      <c r="C37" s="157"/>
      <c r="D37" s="77"/>
      <c r="E37" s="25" t="s">
        <v>107</v>
      </c>
      <c r="F37" s="26" t="str">
        <f>IF(ISBLANK(F36),"",IF(ISBLANK(F38),"",ROUND(F38-F36,10)))</f>
        <v/>
      </c>
      <c r="G37" s="26">
        <f t="shared" ref="G37:I37" si="12">IF(ISBLANK(G36),"",IF(ISBLANK(G38),"",ROUND(G38-G36,10)))</f>
        <v>2.8240740999999998E-3</v>
      </c>
      <c r="H37" s="26">
        <f t="shared" si="12"/>
        <v>4.1666670000000002E-4</v>
      </c>
      <c r="I37" s="26">
        <f t="shared" si="12"/>
        <v>0</v>
      </c>
      <c r="J37" s="27" t="s">
        <v>109</v>
      </c>
      <c r="K37" s="27"/>
      <c r="L37" s="27" t="s">
        <v>109</v>
      </c>
      <c r="M37" s="27" cm="1">
        <f t="array" ref="M37">IFERROR(IF(L37="NO",MEDIAN(IF($F$7:$I$7="YES",IF(F37:I37&gt;0,F37:I37))),MEDIAN(IF($F$7:$I$7="YES",F37:I37))),"")</f>
        <v>1.6203703999999998E-3</v>
      </c>
      <c r="N37" s="27" t="str">
        <f>IF(K37="","Median","Mode")</f>
        <v>Median</v>
      </c>
      <c r="O37" s="24"/>
      <c r="P37" s="24"/>
      <c r="Q37" s="24"/>
      <c r="R37" s="24"/>
      <c r="S37" s="24"/>
      <c r="T37" s="24"/>
      <c r="U37" s="24"/>
      <c r="V37" s="24"/>
      <c r="W37" s="24"/>
      <c r="X37" s="24"/>
      <c r="Y37" s="24"/>
      <c r="Z37" s="24"/>
      <c r="AA37" s="24"/>
      <c r="AB37" s="24"/>
      <c r="AC37" s="1"/>
      <c r="AD37" s="1"/>
      <c r="AE37" s="1"/>
      <c r="AF37" s="1"/>
      <c r="AG37" s="1"/>
    </row>
    <row r="38" spans="2:33" ht="15" customHeight="1" thickBot="1">
      <c r="B38" s="144">
        <v>15</v>
      </c>
      <c r="C38" s="156" t="s">
        <v>144</v>
      </c>
      <c r="D38" s="72"/>
      <c r="E38" s="20"/>
      <c r="F38" s="21"/>
      <c r="G38" s="21">
        <v>1.064814814814815E-2</v>
      </c>
      <c r="H38" s="21">
        <v>2.2569444444444447E-3</v>
      </c>
      <c r="I38" s="21">
        <v>1.1458333333333333E-3</v>
      </c>
      <c r="J38" s="22"/>
      <c r="K38" s="22"/>
      <c r="L38" s="22"/>
      <c r="M38" s="22"/>
      <c r="N38" s="23"/>
      <c r="O38" s="24"/>
      <c r="P38" s="24"/>
      <c r="Q38" s="24"/>
      <c r="R38" s="24"/>
      <c r="S38" s="24"/>
      <c r="T38" s="24"/>
      <c r="U38" s="24"/>
      <c r="V38" s="24"/>
      <c r="W38" s="24"/>
      <c r="X38" s="24"/>
      <c r="Y38" s="24"/>
      <c r="Z38" s="24"/>
      <c r="AA38" s="24"/>
      <c r="AB38" s="24"/>
      <c r="AC38" s="1"/>
      <c r="AD38" s="1"/>
      <c r="AE38" s="1"/>
      <c r="AF38" s="1"/>
      <c r="AG38" s="1"/>
    </row>
    <row r="39" spans="2:33">
      <c r="B39" s="145"/>
      <c r="C39" s="157"/>
      <c r="D39" s="77"/>
      <c r="E39" s="25"/>
      <c r="F39" s="26" t="str">
        <f>IF(ISBLANK(F38),"",IF(ISBLANK(#REF!),"",#REF!-F38))</f>
        <v/>
      </c>
      <c r="G39" s="26"/>
      <c r="H39" s="26"/>
      <c r="I39" s="26"/>
      <c r="J39" s="27"/>
      <c r="K39" s="27"/>
      <c r="L39" s="27"/>
      <c r="M39" s="27" t="str">
        <f>IFERROR(MEDIAN(F39:I39),"")</f>
        <v/>
      </c>
      <c r="N39" s="27"/>
      <c r="O39" s="24"/>
      <c r="P39" s="24"/>
      <c r="Q39" s="24"/>
      <c r="R39" s="24"/>
      <c r="S39" s="24"/>
      <c r="T39" s="24"/>
      <c r="U39" s="24"/>
      <c r="V39" s="24"/>
      <c r="W39" s="24"/>
      <c r="X39" s="24"/>
      <c r="Y39" s="24"/>
      <c r="Z39" s="24"/>
      <c r="AA39" s="24"/>
      <c r="AB39" s="24"/>
      <c r="AC39" s="1"/>
      <c r="AD39" s="1"/>
      <c r="AE39" s="1"/>
      <c r="AF39" s="1"/>
      <c r="AG39" s="1"/>
    </row>
    <row r="40" spans="2:33">
      <c r="I40" s="4"/>
      <c r="V40" s="1"/>
      <c r="W40" s="1"/>
      <c r="X40" s="1"/>
      <c r="Y40" s="1"/>
      <c r="Z40" s="1"/>
      <c r="AA40" s="1"/>
      <c r="AB40" s="1"/>
      <c r="AC40" s="1"/>
      <c r="AD40" s="1"/>
      <c r="AE40" s="1"/>
      <c r="AF40" s="1"/>
      <c r="AG40" s="1"/>
    </row>
    <row r="41" spans="2:33">
      <c r="C41" s="29" t="s">
        <v>118</v>
      </c>
      <c r="D41" s="30"/>
      <c r="E41"/>
      <c r="F41" s="27">
        <f t="shared" ref="F41:I41" si="13">F42+F43</f>
        <v>2.7777778000000002E-3</v>
      </c>
      <c r="G41" s="27">
        <f t="shared" si="13"/>
        <v>1.0648148099999999E-2</v>
      </c>
      <c r="H41" s="27">
        <f t="shared" si="13"/>
        <v>2.2569445E-3</v>
      </c>
      <c r="I41" s="27">
        <f t="shared" si="13"/>
        <v>1.1458333999999999E-3</v>
      </c>
      <c r="J41" s="84"/>
      <c r="M41" s="27">
        <f>M42+M43</f>
        <v>7.8877315499999989E-3</v>
      </c>
      <c r="V41" s="1"/>
      <c r="W41" s="1"/>
      <c r="X41" s="1"/>
      <c r="Y41" s="1"/>
      <c r="Z41" s="1"/>
      <c r="AA41" s="1"/>
      <c r="AB41" s="1"/>
      <c r="AC41" s="1"/>
      <c r="AD41" s="1"/>
      <c r="AE41" s="1"/>
      <c r="AF41" s="1"/>
      <c r="AG41" s="1"/>
    </row>
    <row r="42" spans="2:33">
      <c r="C42" s="29" t="s">
        <v>119</v>
      </c>
      <c r="D42" s="30" t="s">
        <v>111</v>
      </c>
      <c r="E42"/>
      <c r="F42" s="31">
        <f>SUMIF($E$10:$E$39,"W",F10:F39)</f>
        <v>1.3888889000000001E-3</v>
      </c>
      <c r="G42" s="31">
        <f>SUMIF($E$10:$E$39,"W",G10:G39)</f>
        <v>7.662037E-3</v>
      </c>
      <c r="H42" s="31">
        <f>SUMIF($E$10:$E$39,"W",H10:H39)</f>
        <v>1.7592592999999999E-3</v>
      </c>
      <c r="I42" s="31">
        <f>SUMIF($E$10:$E$39,"W",I10:I39)</f>
        <v>1.087963E-3</v>
      </c>
      <c r="J42"/>
      <c r="M42" s="27">
        <f>SUMIFS(M10:M39,E10:E39,"W",N10:N39,"median")+SUMIFS(K10:K39,E10:E39,"W",N10:N39,"Mode")</f>
        <v>4.8668981999999998E-3</v>
      </c>
      <c r="V42" s="1"/>
      <c r="W42" s="1"/>
      <c r="X42" s="1"/>
      <c r="Y42" s="1"/>
      <c r="Z42" s="1"/>
      <c r="AA42" s="1"/>
      <c r="AB42" s="1"/>
      <c r="AC42" s="1"/>
      <c r="AD42" s="1"/>
      <c r="AE42" s="1"/>
      <c r="AF42" s="1"/>
      <c r="AG42" s="1"/>
    </row>
    <row r="43" spans="2:33">
      <c r="C43" s="32" t="s">
        <v>120</v>
      </c>
      <c r="D43" s="33" t="s">
        <v>107</v>
      </c>
      <c r="E43"/>
      <c r="F43" s="31">
        <f>SUMIF($E$10:$E$39,"P",F10:F39)</f>
        <v>1.3888889000000001E-3</v>
      </c>
      <c r="G43" s="31">
        <f>SUMIF($E$10:$E$39,"P",G10:G39)</f>
        <v>2.9861110999999997E-3</v>
      </c>
      <c r="H43" s="31">
        <f>SUMIF($E$10:$E$39,"P",H10:H39)</f>
        <v>4.9768520000000006E-4</v>
      </c>
      <c r="I43" s="31">
        <f>SUMIF($E$10:$E$39,"P",I10:I39)</f>
        <v>5.7870400000000001E-5</v>
      </c>
      <c r="J43"/>
      <c r="M43" s="31">
        <f>SUMIFS(M10:M39,E10:E39,"P",N10:N39,"median")+SUMIFS(K10:K39,E10:E39,"P",N10:N39,"Mode")</f>
        <v>3.02083335E-3</v>
      </c>
      <c r="Y43" s="1"/>
      <c r="Z43" s="1"/>
      <c r="AA43" s="1"/>
      <c r="AB43" s="1"/>
      <c r="AC43" s="1"/>
      <c r="AD43" s="1"/>
      <c r="AE43" s="1"/>
      <c r="AF43" s="1"/>
      <c r="AG43" s="1"/>
    </row>
    <row r="44" spans="2:33">
      <c r="I44"/>
      <c r="M44"/>
      <c r="N44"/>
      <c r="O44"/>
    </row>
    <row r="45" spans="2:33">
      <c r="M45"/>
      <c r="N45"/>
      <c r="O45"/>
    </row>
    <row r="47" spans="2:33">
      <c r="G47"/>
    </row>
    <row r="48" spans="2:33">
      <c r="F48" s="62"/>
      <c r="J48" s="1"/>
    </row>
    <row r="49" spans="8:8">
      <c r="H49" s="1"/>
    </row>
  </sheetData>
  <mergeCells count="59">
    <mergeCell ref="D24:D25"/>
    <mergeCell ref="B26:B27"/>
    <mergeCell ref="C26:C27"/>
    <mergeCell ref="D26:D27"/>
    <mergeCell ref="B38:B39"/>
    <mergeCell ref="C38:C39"/>
    <mergeCell ref="D30:D31"/>
    <mergeCell ref="B32:B33"/>
    <mergeCell ref="C32:C33"/>
    <mergeCell ref="D32:D33"/>
    <mergeCell ref="B34:B35"/>
    <mergeCell ref="C34:C35"/>
    <mergeCell ref="D34:D35"/>
    <mergeCell ref="B36:B37"/>
    <mergeCell ref="C36:C37"/>
    <mergeCell ref="B28:B29"/>
    <mergeCell ref="C28:C29"/>
    <mergeCell ref="B30:B31"/>
    <mergeCell ref="C30:C31"/>
    <mergeCell ref="B18:B19"/>
    <mergeCell ref="C18:C19"/>
    <mergeCell ref="B22:B23"/>
    <mergeCell ref="C22:C23"/>
    <mergeCell ref="C24:C25"/>
    <mergeCell ref="D18:D19"/>
    <mergeCell ref="B20:B21"/>
    <mergeCell ref="C20:C21"/>
    <mergeCell ref="D20:D21"/>
    <mergeCell ref="B14:B15"/>
    <mergeCell ref="C14:C15"/>
    <mergeCell ref="D14:D15"/>
    <mergeCell ref="B16:B17"/>
    <mergeCell ref="C16:C17"/>
    <mergeCell ref="D16:D17"/>
    <mergeCell ref="B10:B11"/>
    <mergeCell ref="C10:C11"/>
    <mergeCell ref="D10:D11"/>
    <mergeCell ref="D8:L8"/>
    <mergeCell ref="B12:B13"/>
    <mergeCell ref="C12:C13"/>
    <mergeCell ref="D12:D13"/>
    <mergeCell ref="C5:D5"/>
    <mergeCell ref="E5:F5"/>
    <mergeCell ref="J5:K5"/>
    <mergeCell ref="M5:O5"/>
    <mergeCell ref="P5:Q5"/>
    <mergeCell ref="M4:O4"/>
    <mergeCell ref="P4:Q4"/>
    <mergeCell ref="B1:AG1"/>
    <mergeCell ref="B2:C2"/>
    <mergeCell ref="C3:D3"/>
    <mergeCell ref="E3:F3"/>
    <mergeCell ref="J3:K3"/>
    <mergeCell ref="M3:O3"/>
    <mergeCell ref="P3:Q3"/>
    <mergeCell ref="C4:D4"/>
    <mergeCell ref="E4:F4"/>
    <mergeCell ref="G4:I4"/>
    <mergeCell ref="J4:K4"/>
  </mergeCells>
  <conditionalFormatting sqref="F10:I39">
    <cfRule type="expression" dxfId="201" priority="199" stopIfTrue="1">
      <formula>$E10="P"</formula>
    </cfRule>
    <cfRule type="expression" dxfId="200" priority="200" stopIfTrue="1">
      <formula>$E10="W"</formula>
    </cfRule>
  </conditionalFormatting>
  <conditionalFormatting sqref="M41:M43 F42:I43 F41:J41">
    <cfRule type="expression" dxfId="199" priority="208" stopIfTrue="1">
      <formula>$D41="W"</formula>
    </cfRule>
  </conditionalFormatting>
  <conditionalFormatting sqref="J11 J13 J15 L11 N11 L13 L15 N13 N15">
    <cfRule type="expression" dxfId="198" priority="209" stopIfTrue="1">
      <formula>$E11="P"</formula>
    </cfRule>
    <cfRule type="expression" dxfId="197" priority="210" stopIfTrue="1">
      <formula>$E11="W"</formula>
    </cfRule>
  </conditionalFormatting>
  <conditionalFormatting sqref="J39:N39">
    <cfRule type="expression" dxfId="196" priority="203" stopIfTrue="1">
      <formula>$E39="P"</formula>
    </cfRule>
    <cfRule type="expression" dxfId="195" priority="204" stopIfTrue="1">
      <formula>$E39="W"</formula>
    </cfRule>
  </conditionalFormatting>
  <conditionalFormatting sqref="M41">
    <cfRule type="expression" dxfId="194" priority="205" stopIfTrue="1">
      <formula>$D41="P"</formula>
    </cfRule>
    <cfRule type="expression" dxfId="193" priority="206" stopIfTrue="1">
      <formula>$D41="W"</formula>
    </cfRule>
  </conditionalFormatting>
  <conditionalFormatting sqref="M41:M43 F42:I43 F41:J41">
    <cfRule type="expression" dxfId="192" priority="207" stopIfTrue="1">
      <formula>$D41="P"</formula>
    </cfRule>
  </conditionalFormatting>
  <conditionalFormatting sqref="J17">
    <cfRule type="expression" dxfId="191" priority="197" stopIfTrue="1">
      <formula>$E17="P"</formula>
    </cfRule>
    <cfRule type="expression" dxfId="190" priority="198" stopIfTrue="1">
      <formula>$E17="W"</formula>
    </cfRule>
  </conditionalFormatting>
  <conditionalFormatting sqref="J19">
    <cfRule type="expression" dxfId="189" priority="195" stopIfTrue="1">
      <formula>$E19="P"</formula>
    </cfRule>
    <cfRule type="expression" dxfId="188" priority="196" stopIfTrue="1">
      <formula>$E19="W"</formula>
    </cfRule>
  </conditionalFormatting>
  <conditionalFormatting sqref="J21">
    <cfRule type="expression" dxfId="187" priority="193" stopIfTrue="1">
      <formula>$E21="P"</formula>
    </cfRule>
    <cfRule type="expression" dxfId="186" priority="194" stopIfTrue="1">
      <formula>$E21="W"</formula>
    </cfRule>
  </conditionalFormatting>
  <conditionalFormatting sqref="J23">
    <cfRule type="expression" dxfId="185" priority="191" stopIfTrue="1">
      <formula>$E23="P"</formula>
    </cfRule>
    <cfRule type="expression" dxfId="184" priority="192" stopIfTrue="1">
      <formula>$E23="W"</formula>
    </cfRule>
  </conditionalFormatting>
  <conditionalFormatting sqref="L23">
    <cfRule type="expression" dxfId="183" priority="189" stopIfTrue="1">
      <formula>$E23="P"</formula>
    </cfRule>
    <cfRule type="expression" dxfId="182" priority="190" stopIfTrue="1">
      <formula>$E23="W"</formula>
    </cfRule>
  </conditionalFormatting>
  <conditionalFormatting sqref="L21">
    <cfRule type="expression" dxfId="181" priority="187" stopIfTrue="1">
      <formula>$E21="P"</formula>
    </cfRule>
    <cfRule type="expression" dxfId="180" priority="188" stopIfTrue="1">
      <formula>$E21="W"</formula>
    </cfRule>
  </conditionalFormatting>
  <conditionalFormatting sqref="L19">
    <cfRule type="expression" dxfId="179" priority="185" stopIfTrue="1">
      <formula>$E19="P"</formula>
    </cfRule>
    <cfRule type="expression" dxfId="178" priority="186" stopIfTrue="1">
      <formula>$E19="W"</formula>
    </cfRule>
  </conditionalFormatting>
  <conditionalFormatting sqref="L17">
    <cfRule type="expression" dxfId="177" priority="183" stopIfTrue="1">
      <formula>$E17="P"</formula>
    </cfRule>
    <cfRule type="expression" dxfId="176" priority="184" stopIfTrue="1">
      <formula>$E17="W"</formula>
    </cfRule>
  </conditionalFormatting>
  <conditionalFormatting sqref="J25">
    <cfRule type="expression" dxfId="175" priority="181" stopIfTrue="1">
      <formula>$E25="P"</formula>
    </cfRule>
    <cfRule type="expression" dxfId="174" priority="182" stopIfTrue="1">
      <formula>$E25="W"</formula>
    </cfRule>
  </conditionalFormatting>
  <conditionalFormatting sqref="J27">
    <cfRule type="expression" dxfId="173" priority="179" stopIfTrue="1">
      <formula>$E27="P"</formula>
    </cfRule>
    <cfRule type="expression" dxfId="172" priority="180" stopIfTrue="1">
      <formula>$E27="W"</formula>
    </cfRule>
  </conditionalFormatting>
  <conditionalFormatting sqref="J29">
    <cfRule type="expression" dxfId="171" priority="177" stopIfTrue="1">
      <formula>$E29="P"</formula>
    </cfRule>
    <cfRule type="expression" dxfId="170" priority="178" stopIfTrue="1">
      <formula>$E29="W"</formula>
    </cfRule>
  </conditionalFormatting>
  <conditionalFormatting sqref="J31">
    <cfRule type="expression" dxfId="169" priority="175" stopIfTrue="1">
      <formula>$E31="P"</formula>
    </cfRule>
    <cfRule type="expression" dxfId="168" priority="176" stopIfTrue="1">
      <formula>$E31="W"</formula>
    </cfRule>
  </conditionalFormatting>
  <conditionalFormatting sqref="J33">
    <cfRule type="expression" dxfId="167" priority="173" stopIfTrue="1">
      <formula>$E33="P"</formula>
    </cfRule>
    <cfRule type="expression" dxfId="166" priority="174" stopIfTrue="1">
      <formula>$E33="W"</formula>
    </cfRule>
  </conditionalFormatting>
  <conditionalFormatting sqref="J35">
    <cfRule type="expression" dxfId="165" priority="171" stopIfTrue="1">
      <formula>$E35="P"</formula>
    </cfRule>
    <cfRule type="expression" dxfId="164" priority="172" stopIfTrue="1">
      <formula>$E35="W"</formula>
    </cfRule>
  </conditionalFormatting>
  <conditionalFormatting sqref="J37">
    <cfRule type="expression" dxfId="163" priority="169" stopIfTrue="1">
      <formula>$E37="P"</formula>
    </cfRule>
    <cfRule type="expression" dxfId="162" priority="170" stopIfTrue="1">
      <formula>$E37="W"</formula>
    </cfRule>
  </conditionalFormatting>
  <conditionalFormatting sqref="L37">
    <cfRule type="expression" dxfId="161" priority="167" stopIfTrue="1">
      <formula>$E37="P"</formula>
    </cfRule>
    <cfRule type="expression" dxfId="160" priority="168" stopIfTrue="1">
      <formula>$E37="W"</formula>
    </cfRule>
  </conditionalFormatting>
  <conditionalFormatting sqref="L35">
    <cfRule type="expression" dxfId="159" priority="165" stopIfTrue="1">
      <formula>$E35="P"</formula>
    </cfRule>
    <cfRule type="expression" dxfId="158" priority="166" stopIfTrue="1">
      <formula>$E35="W"</formula>
    </cfRule>
  </conditionalFormatting>
  <conditionalFormatting sqref="L33">
    <cfRule type="expression" dxfId="157" priority="163" stopIfTrue="1">
      <formula>$E33="P"</formula>
    </cfRule>
    <cfRule type="expression" dxfId="156" priority="164" stopIfTrue="1">
      <formula>$E33="W"</formula>
    </cfRule>
  </conditionalFormatting>
  <conditionalFormatting sqref="L31">
    <cfRule type="expression" dxfId="155" priority="161" stopIfTrue="1">
      <formula>$E31="P"</formula>
    </cfRule>
    <cfRule type="expression" dxfId="154" priority="162" stopIfTrue="1">
      <formula>$E31="W"</formula>
    </cfRule>
  </conditionalFormatting>
  <conditionalFormatting sqref="L29">
    <cfRule type="expression" dxfId="153" priority="159" stopIfTrue="1">
      <formula>$E29="P"</formula>
    </cfRule>
    <cfRule type="expression" dxfId="152" priority="160" stopIfTrue="1">
      <formula>$E29="W"</formula>
    </cfRule>
  </conditionalFormatting>
  <conditionalFormatting sqref="L27">
    <cfRule type="expression" dxfId="151" priority="157" stopIfTrue="1">
      <formula>$E27="P"</formula>
    </cfRule>
    <cfRule type="expression" dxfId="150" priority="158" stopIfTrue="1">
      <formula>$E27="W"</formula>
    </cfRule>
  </conditionalFormatting>
  <conditionalFormatting sqref="L25">
    <cfRule type="expression" dxfId="149" priority="155" stopIfTrue="1">
      <formula>$E25="P"</formula>
    </cfRule>
    <cfRule type="expression" dxfId="148" priority="156" stopIfTrue="1">
      <formula>$E25="W"</formula>
    </cfRule>
  </conditionalFormatting>
  <conditionalFormatting sqref="N17">
    <cfRule type="expression" dxfId="147" priority="109" stopIfTrue="1">
      <formula>$E17="P"</formula>
    </cfRule>
    <cfRule type="expression" dxfId="146" priority="110" stopIfTrue="1">
      <formula>$E17="W"</formula>
    </cfRule>
  </conditionalFormatting>
  <conditionalFormatting sqref="N19">
    <cfRule type="expression" dxfId="145" priority="107" stopIfTrue="1">
      <formula>$E19="P"</formula>
    </cfRule>
    <cfRule type="expression" dxfId="144" priority="108" stopIfTrue="1">
      <formula>$E19="W"</formula>
    </cfRule>
  </conditionalFormatting>
  <conditionalFormatting sqref="N21">
    <cfRule type="expression" dxfId="143" priority="105" stopIfTrue="1">
      <formula>$E21="P"</formula>
    </cfRule>
    <cfRule type="expression" dxfId="142" priority="106" stopIfTrue="1">
      <formula>$E21="W"</formula>
    </cfRule>
  </conditionalFormatting>
  <conditionalFormatting sqref="N23">
    <cfRule type="expression" dxfId="141" priority="103" stopIfTrue="1">
      <formula>$E23="P"</formula>
    </cfRule>
    <cfRule type="expression" dxfId="140" priority="104" stopIfTrue="1">
      <formula>$E23="W"</formula>
    </cfRule>
  </conditionalFormatting>
  <conditionalFormatting sqref="N25">
    <cfRule type="expression" dxfId="139" priority="101" stopIfTrue="1">
      <formula>$E25="P"</formula>
    </cfRule>
    <cfRule type="expression" dxfId="138" priority="102" stopIfTrue="1">
      <formula>$E25="W"</formula>
    </cfRule>
  </conditionalFormatting>
  <conditionalFormatting sqref="N27">
    <cfRule type="expression" dxfId="137" priority="99" stopIfTrue="1">
      <formula>$E27="P"</formula>
    </cfRule>
    <cfRule type="expression" dxfId="136" priority="100" stopIfTrue="1">
      <formula>$E27="W"</formula>
    </cfRule>
  </conditionalFormatting>
  <conditionalFormatting sqref="N29">
    <cfRule type="expression" dxfId="135" priority="97" stopIfTrue="1">
      <formula>$E29="P"</formula>
    </cfRule>
    <cfRule type="expression" dxfId="134" priority="98" stopIfTrue="1">
      <formula>$E29="W"</formula>
    </cfRule>
  </conditionalFormatting>
  <conditionalFormatting sqref="N31">
    <cfRule type="expression" dxfId="133" priority="95" stopIfTrue="1">
      <formula>$E31="P"</formula>
    </cfRule>
    <cfRule type="expression" dxfId="132" priority="96" stopIfTrue="1">
      <formula>$E31="W"</formula>
    </cfRule>
  </conditionalFormatting>
  <conditionalFormatting sqref="N33">
    <cfRule type="expression" dxfId="131" priority="93" stopIfTrue="1">
      <formula>$E33="P"</formula>
    </cfRule>
    <cfRule type="expression" dxfId="130" priority="94" stopIfTrue="1">
      <formula>$E33="W"</formula>
    </cfRule>
  </conditionalFormatting>
  <conditionalFormatting sqref="N35">
    <cfRule type="expression" dxfId="129" priority="91" stopIfTrue="1">
      <formula>$E35="P"</formula>
    </cfRule>
    <cfRule type="expression" dxfId="128" priority="92" stopIfTrue="1">
      <formula>$E35="W"</formula>
    </cfRule>
  </conditionalFormatting>
  <conditionalFormatting sqref="N37">
    <cfRule type="expression" dxfId="127" priority="89" stopIfTrue="1">
      <formula>$E37="P"</formula>
    </cfRule>
    <cfRule type="expression" dxfId="126" priority="90" stopIfTrue="1">
      <formula>$E37="W"</formula>
    </cfRule>
  </conditionalFormatting>
  <conditionalFormatting sqref="K11">
    <cfRule type="expression" dxfId="125" priority="87" stopIfTrue="1">
      <formula>$E11="P"</formula>
    </cfRule>
    <cfRule type="expression" dxfId="124" priority="88" stopIfTrue="1">
      <formula>$E11="W"</formula>
    </cfRule>
  </conditionalFormatting>
  <conditionalFormatting sqref="M11">
    <cfRule type="expression" dxfId="123" priority="55" stopIfTrue="1">
      <formula>$E11="P"</formula>
    </cfRule>
    <cfRule type="expression" dxfId="122" priority="56" stopIfTrue="1">
      <formula>$E11="W"</formula>
    </cfRule>
  </conditionalFormatting>
  <conditionalFormatting sqref="K13">
    <cfRule type="expression" dxfId="121" priority="53" stopIfTrue="1">
      <formula>$E13="P"</formula>
    </cfRule>
    <cfRule type="expression" dxfId="120" priority="54" stopIfTrue="1">
      <formula>$E13="W"</formula>
    </cfRule>
  </conditionalFormatting>
  <conditionalFormatting sqref="K15">
    <cfRule type="expression" dxfId="119" priority="51" stopIfTrue="1">
      <formula>$E15="P"</formula>
    </cfRule>
    <cfRule type="expression" dxfId="118" priority="52" stopIfTrue="1">
      <formula>$E15="W"</formula>
    </cfRule>
  </conditionalFormatting>
  <conditionalFormatting sqref="K17">
    <cfRule type="expression" dxfId="117" priority="49" stopIfTrue="1">
      <formula>$E17="P"</formula>
    </cfRule>
    <cfRule type="expression" dxfId="116" priority="50" stopIfTrue="1">
      <formula>$E17="W"</formula>
    </cfRule>
  </conditionalFormatting>
  <conditionalFormatting sqref="K19">
    <cfRule type="expression" dxfId="115" priority="47" stopIfTrue="1">
      <formula>$E19="P"</formula>
    </cfRule>
    <cfRule type="expression" dxfId="114" priority="48" stopIfTrue="1">
      <formula>$E19="W"</formula>
    </cfRule>
  </conditionalFormatting>
  <conditionalFormatting sqref="K21">
    <cfRule type="expression" dxfId="113" priority="45" stopIfTrue="1">
      <formula>$E21="P"</formula>
    </cfRule>
    <cfRule type="expression" dxfId="112" priority="46" stopIfTrue="1">
      <formula>$E21="W"</formula>
    </cfRule>
  </conditionalFormatting>
  <conditionalFormatting sqref="K23">
    <cfRule type="expression" dxfId="111" priority="43" stopIfTrue="1">
      <formula>$E23="P"</formula>
    </cfRule>
    <cfRule type="expression" dxfId="110" priority="44" stopIfTrue="1">
      <formula>$E23="W"</formula>
    </cfRule>
  </conditionalFormatting>
  <conditionalFormatting sqref="K25">
    <cfRule type="expression" dxfId="109" priority="41" stopIfTrue="1">
      <formula>$E25="P"</formula>
    </cfRule>
    <cfRule type="expression" dxfId="108" priority="42" stopIfTrue="1">
      <formula>$E25="W"</formula>
    </cfRule>
  </conditionalFormatting>
  <conditionalFormatting sqref="K29">
    <cfRule type="expression" dxfId="107" priority="37" stopIfTrue="1">
      <formula>$E29="P"</formula>
    </cfRule>
    <cfRule type="expression" dxfId="106" priority="38" stopIfTrue="1">
      <formula>$E29="W"</formula>
    </cfRule>
  </conditionalFormatting>
  <conditionalFormatting sqref="K31">
    <cfRule type="expression" dxfId="105" priority="35" stopIfTrue="1">
      <formula>$E31="P"</formula>
    </cfRule>
    <cfRule type="expression" dxfId="104" priority="36" stopIfTrue="1">
      <formula>$E31="W"</formula>
    </cfRule>
  </conditionalFormatting>
  <conditionalFormatting sqref="K33">
    <cfRule type="expression" dxfId="103" priority="33" stopIfTrue="1">
      <formula>$E33="P"</formula>
    </cfRule>
    <cfRule type="expression" dxfId="102" priority="34" stopIfTrue="1">
      <formula>$E33="W"</formula>
    </cfRule>
  </conditionalFormatting>
  <conditionalFormatting sqref="K35">
    <cfRule type="expression" dxfId="101" priority="31" stopIfTrue="1">
      <formula>$E35="P"</formula>
    </cfRule>
    <cfRule type="expression" dxfId="100" priority="32" stopIfTrue="1">
      <formula>$E35="W"</formula>
    </cfRule>
  </conditionalFormatting>
  <conditionalFormatting sqref="K37">
    <cfRule type="expression" dxfId="99" priority="29" stopIfTrue="1">
      <formula>$E37="P"</formula>
    </cfRule>
    <cfRule type="expression" dxfId="98" priority="30" stopIfTrue="1">
      <formula>$E37="W"</formula>
    </cfRule>
  </conditionalFormatting>
  <conditionalFormatting sqref="M13">
    <cfRule type="expression" dxfId="97" priority="27" stopIfTrue="1">
      <formula>$E13="P"</formula>
    </cfRule>
    <cfRule type="expression" dxfId="96" priority="28" stopIfTrue="1">
      <formula>$E13="W"</formula>
    </cfRule>
  </conditionalFormatting>
  <conditionalFormatting sqref="M15">
    <cfRule type="expression" dxfId="95" priority="25" stopIfTrue="1">
      <formula>$E15="P"</formula>
    </cfRule>
    <cfRule type="expression" dxfId="94" priority="26" stopIfTrue="1">
      <formula>$E15="W"</formula>
    </cfRule>
  </conditionalFormatting>
  <conditionalFormatting sqref="M17">
    <cfRule type="expression" dxfId="93" priority="23" stopIfTrue="1">
      <formula>$E17="P"</formula>
    </cfRule>
    <cfRule type="expression" dxfId="92" priority="24" stopIfTrue="1">
      <formula>$E17="W"</formula>
    </cfRule>
  </conditionalFormatting>
  <conditionalFormatting sqref="M19">
    <cfRule type="expression" dxfId="91" priority="21" stopIfTrue="1">
      <formula>$E19="P"</formula>
    </cfRule>
    <cfRule type="expression" dxfId="90" priority="22" stopIfTrue="1">
      <formula>$E19="W"</formula>
    </cfRule>
  </conditionalFormatting>
  <conditionalFormatting sqref="M21">
    <cfRule type="expression" dxfId="89" priority="19" stopIfTrue="1">
      <formula>$E21="P"</formula>
    </cfRule>
    <cfRule type="expression" dxfId="88" priority="20" stopIfTrue="1">
      <formula>$E21="W"</formula>
    </cfRule>
  </conditionalFormatting>
  <conditionalFormatting sqref="M23">
    <cfRule type="expression" dxfId="87" priority="17" stopIfTrue="1">
      <formula>$E23="P"</formula>
    </cfRule>
    <cfRule type="expression" dxfId="86" priority="18" stopIfTrue="1">
      <formula>$E23="W"</formula>
    </cfRule>
  </conditionalFormatting>
  <conditionalFormatting sqref="M25">
    <cfRule type="expression" dxfId="85" priority="15" stopIfTrue="1">
      <formula>$E25="P"</formula>
    </cfRule>
    <cfRule type="expression" dxfId="84" priority="16" stopIfTrue="1">
      <formula>$E25="W"</formula>
    </cfRule>
  </conditionalFormatting>
  <conditionalFormatting sqref="M27">
    <cfRule type="expression" dxfId="83" priority="13" stopIfTrue="1">
      <formula>$E27="P"</formula>
    </cfRule>
    <cfRule type="expression" dxfId="82" priority="14" stopIfTrue="1">
      <formula>$E27="W"</formula>
    </cfRule>
  </conditionalFormatting>
  <conditionalFormatting sqref="M29">
    <cfRule type="expression" dxfId="81" priority="11" stopIfTrue="1">
      <formula>$E29="P"</formula>
    </cfRule>
    <cfRule type="expression" dxfId="80" priority="12" stopIfTrue="1">
      <formula>$E29="W"</formula>
    </cfRule>
  </conditionalFormatting>
  <conditionalFormatting sqref="M31">
    <cfRule type="expression" dxfId="79" priority="9" stopIfTrue="1">
      <formula>$E31="P"</formula>
    </cfRule>
    <cfRule type="expression" dxfId="78" priority="10" stopIfTrue="1">
      <formula>$E31="W"</formula>
    </cfRule>
  </conditionalFormatting>
  <conditionalFormatting sqref="M33">
    <cfRule type="expression" dxfId="77" priority="7" stopIfTrue="1">
      <formula>$E33="P"</formula>
    </cfRule>
    <cfRule type="expression" dxfId="76" priority="8" stopIfTrue="1">
      <formula>$E33="W"</formula>
    </cfRule>
  </conditionalFormatting>
  <conditionalFormatting sqref="M35">
    <cfRule type="expression" dxfId="75" priority="5" stopIfTrue="1">
      <formula>$E35="P"</formula>
    </cfRule>
    <cfRule type="expression" dxfId="74" priority="6" stopIfTrue="1">
      <formula>$E35="W"</formula>
    </cfRule>
  </conditionalFormatting>
  <conditionalFormatting sqref="M37">
    <cfRule type="expression" dxfId="73" priority="3" stopIfTrue="1">
      <formula>$E37="P"</formula>
    </cfRule>
    <cfRule type="expression" dxfId="72" priority="4" stopIfTrue="1">
      <formula>$E37="W"</formula>
    </cfRule>
  </conditionalFormatting>
  <conditionalFormatting sqref="K27">
    <cfRule type="expression" dxfId="71" priority="1" stopIfTrue="1">
      <formula>$E27="P"</formula>
    </cfRule>
    <cfRule type="expression" dxfId="70" priority="2" stopIfTrue="1">
      <formula>$E27="W"</formula>
    </cfRule>
  </conditionalFormatting>
  <dataValidations disablePrompts="1" count="2">
    <dataValidation type="list" allowBlank="1" showInputMessage="1" showErrorMessage="1" sqref="J11 J13 J15 J17 J19 J21 J23 L23 L21 L19 L17 L15 L13 L11 J25 J27 J29 J31 J33 J35 J37 L37 L35 L33 L31 L29 L27 L25 F7:I7" xr:uid="{298491A6-0B60-4847-9172-C6532EDD7887}">
      <formula1>"YES,NO"</formula1>
    </dataValidation>
    <dataValidation type="list" allowBlank="1" showInputMessage="1" showErrorMessage="1" sqref="N27:N29 N33:N35 N31 N39 N11:N15 N17:N19 N21:N23 N25 N37" xr:uid="{47D184AA-6D9C-4319-9CDD-49FBC9361E5A}">
      <formula1>"Mode,Median"</formula1>
    </dataValidation>
  </dataValidations>
  <pageMargins left="0.7" right="0.7" top="0.75" bottom="0.75" header="0.3" footer="0.3"/>
  <pageSetup paperSize="9" scale="2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EDCCE-0BCC-4F28-8CE9-E1E3C6BC9D0C}">
  <sheetPr>
    <tabColor theme="4"/>
    <pageSetUpPr fitToPage="1"/>
  </sheetPr>
  <dimension ref="B1:AL33"/>
  <sheetViews>
    <sheetView showGridLines="0" topLeftCell="E1" zoomScaleNormal="100" workbookViewId="0">
      <selection activeCell="G44" sqref="G44"/>
    </sheetView>
  </sheetViews>
  <sheetFormatPr defaultColWidth="10.25" defaultRowHeight="14.1"/>
  <cols>
    <col min="1" max="1" width="1.625" style="1" customWidth="1"/>
    <col min="2" max="2" width="10.25" style="1"/>
    <col min="3" max="3" width="30" style="1" customWidth="1"/>
    <col min="4" max="4" width="16.375" style="10" customWidth="1"/>
    <col min="5" max="18" width="16.375" style="3" customWidth="1"/>
    <col min="19" max="21" width="15" style="4" customWidth="1"/>
    <col min="22" max="36" width="15" style="3" customWidth="1"/>
    <col min="37" max="37" width="25.375" style="3" customWidth="1"/>
    <col min="38" max="38" width="11" style="3" customWidth="1"/>
    <col min="39" max="39" width="11.875" style="1" customWidth="1"/>
    <col min="40" max="44" width="10.5" style="1" customWidth="1"/>
    <col min="45" max="45" width="9.875" style="1" customWidth="1"/>
    <col min="46" max="62" width="10.5" style="1" customWidth="1"/>
    <col min="63" max="16384" width="10.25" style="1"/>
  </cols>
  <sheetData>
    <row r="1" spans="2:38" ht="27.95">
      <c r="B1" s="130" t="s">
        <v>145</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row>
    <row r="2" spans="2:38">
      <c r="B2" s="131" t="s">
        <v>19</v>
      </c>
      <c r="C2" s="131"/>
      <c r="D2" s="2"/>
    </row>
    <row r="3" spans="2:38" ht="31.5" customHeight="1">
      <c r="B3" s="5" t="s">
        <v>68</v>
      </c>
      <c r="C3" s="132" t="s">
        <v>146</v>
      </c>
      <c r="D3" s="133"/>
      <c r="E3" s="134" t="s">
        <v>70</v>
      </c>
      <c r="F3" s="134"/>
      <c r="G3" s="6" t="s">
        <v>147</v>
      </c>
      <c r="H3" s="7"/>
      <c r="I3" s="8"/>
      <c r="J3" s="134" t="s">
        <v>72</v>
      </c>
      <c r="K3" s="134"/>
      <c r="L3" s="9"/>
      <c r="M3" s="135" t="s">
        <v>73</v>
      </c>
      <c r="N3" s="137"/>
      <c r="O3" s="138"/>
      <c r="P3" s="139"/>
      <c r="Q3"/>
      <c r="R3"/>
      <c r="S3"/>
      <c r="T3"/>
      <c r="U3"/>
      <c r="X3" s="1"/>
      <c r="Y3" s="1"/>
      <c r="Z3" s="10"/>
      <c r="AA3" s="1"/>
      <c r="AB3" s="1"/>
      <c r="AC3" s="1"/>
      <c r="AD3" s="1"/>
      <c r="AE3" s="1"/>
      <c r="AF3" s="1"/>
      <c r="AG3" s="1"/>
      <c r="AH3" s="1"/>
      <c r="AI3" s="1"/>
      <c r="AJ3" s="1"/>
      <c r="AK3" s="1"/>
      <c r="AL3" s="1"/>
    </row>
    <row r="4" spans="2:38" ht="31.5" customHeight="1">
      <c r="B4" s="5" t="s">
        <v>75</v>
      </c>
      <c r="C4" s="132" t="s">
        <v>148</v>
      </c>
      <c r="D4" s="133"/>
      <c r="E4" s="134" t="s">
        <v>77</v>
      </c>
      <c r="F4" s="134"/>
      <c r="G4" s="140" t="s">
        <v>149</v>
      </c>
      <c r="H4" s="141"/>
      <c r="I4" s="142"/>
      <c r="J4" s="134" t="s">
        <v>79</v>
      </c>
      <c r="K4" s="134"/>
      <c r="L4" s="9"/>
      <c r="M4" s="135" t="s">
        <v>80</v>
      </c>
      <c r="N4" s="137"/>
      <c r="O4" s="140"/>
      <c r="P4" s="143"/>
      <c r="Q4"/>
      <c r="R4"/>
      <c r="S4"/>
      <c r="T4"/>
      <c r="U4"/>
      <c r="X4" s="1"/>
      <c r="Y4" s="1"/>
      <c r="Z4" s="10"/>
      <c r="AA4" s="1"/>
      <c r="AB4" s="1"/>
      <c r="AC4" s="1"/>
      <c r="AD4" s="1"/>
      <c r="AE4" s="1"/>
      <c r="AF4" s="1"/>
      <c r="AG4" s="1"/>
      <c r="AH4" s="1"/>
      <c r="AI4" s="1"/>
      <c r="AJ4" s="1"/>
      <c r="AK4" s="1"/>
      <c r="AL4" s="1"/>
    </row>
    <row r="5" spans="2:38" ht="31.5" customHeight="1">
      <c r="B5" s="5" t="s">
        <v>82</v>
      </c>
      <c r="C5" s="148" t="s">
        <v>150</v>
      </c>
      <c r="D5" s="143"/>
      <c r="E5" s="134" t="s">
        <v>84</v>
      </c>
      <c r="F5" s="134"/>
      <c r="G5" s="6" t="s">
        <v>149</v>
      </c>
      <c r="H5" s="7"/>
      <c r="I5" s="8"/>
      <c r="J5" s="134" t="s">
        <v>86</v>
      </c>
      <c r="K5" s="134"/>
      <c r="L5" s="11"/>
      <c r="M5" s="135" t="s">
        <v>87</v>
      </c>
      <c r="N5" s="137"/>
      <c r="O5" s="140" t="s">
        <v>21</v>
      </c>
      <c r="P5" s="142"/>
      <c r="Q5"/>
      <c r="R5"/>
      <c r="S5"/>
      <c r="T5"/>
      <c r="U5"/>
      <c r="X5" s="1"/>
      <c r="Y5" s="1"/>
      <c r="Z5" s="10"/>
      <c r="AA5" s="1"/>
      <c r="AB5" s="1"/>
      <c r="AC5" s="1"/>
      <c r="AD5" s="1"/>
      <c r="AE5" s="1"/>
      <c r="AF5" s="1"/>
      <c r="AG5" s="1"/>
      <c r="AH5" s="1"/>
      <c r="AI5" s="1"/>
      <c r="AJ5" s="1"/>
      <c r="AK5" s="1"/>
      <c r="AL5" s="1"/>
    </row>
    <row r="7" spans="2:38">
      <c r="S7" s="10"/>
      <c r="T7" s="10"/>
      <c r="U7" s="10"/>
      <c r="V7" s="1"/>
      <c r="W7" s="1"/>
      <c r="X7" s="1"/>
      <c r="Y7" s="1"/>
      <c r="Z7" s="1"/>
      <c r="AA7" s="1"/>
      <c r="AB7" s="1"/>
      <c r="AC7" s="1"/>
      <c r="AD7" s="1"/>
      <c r="AE7" s="1"/>
      <c r="AF7" s="1"/>
      <c r="AG7" s="1"/>
      <c r="AH7" s="1"/>
      <c r="AI7" s="1"/>
      <c r="AJ7" s="1"/>
      <c r="AK7" s="1"/>
      <c r="AL7" s="1"/>
    </row>
    <row r="8" spans="2:38">
      <c r="B8" s="12"/>
      <c r="C8" s="13"/>
      <c r="D8" s="153" t="s">
        <v>91</v>
      </c>
      <c r="E8" s="154"/>
      <c r="F8" s="154"/>
      <c r="G8" s="154"/>
      <c r="H8" s="154"/>
      <c r="I8" s="154"/>
      <c r="J8" s="154"/>
      <c r="K8" s="154"/>
      <c r="L8" s="155"/>
      <c r="P8" s="1"/>
      <c r="Q8" s="1"/>
      <c r="R8" s="1"/>
      <c r="S8" s="1"/>
      <c r="T8" s="1"/>
      <c r="U8" s="1"/>
      <c r="V8" s="1"/>
      <c r="W8" s="1"/>
      <c r="X8" s="1"/>
      <c r="Y8" s="1"/>
      <c r="Z8" s="1"/>
      <c r="AA8" s="1"/>
      <c r="AB8" s="1"/>
      <c r="AC8" s="1"/>
      <c r="AD8" s="1"/>
      <c r="AE8" s="1"/>
      <c r="AF8" s="1"/>
      <c r="AG8" s="1"/>
      <c r="AH8" s="1"/>
      <c r="AI8" s="1"/>
      <c r="AJ8" s="1"/>
      <c r="AK8" s="1"/>
      <c r="AL8" s="1"/>
    </row>
    <row r="9" spans="2:38" ht="58.5" customHeight="1">
      <c r="B9" s="14" t="s">
        <v>92</v>
      </c>
      <c r="C9" s="14" t="s">
        <v>93</v>
      </c>
      <c r="D9" s="15" t="s">
        <v>94</v>
      </c>
      <c r="E9" s="15" t="s">
        <v>130</v>
      </c>
      <c r="F9" s="16">
        <v>1</v>
      </c>
      <c r="G9" s="16">
        <v>2</v>
      </c>
      <c r="H9" s="16">
        <v>3</v>
      </c>
      <c r="I9" s="16">
        <v>4</v>
      </c>
      <c r="J9" s="16">
        <v>5</v>
      </c>
      <c r="K9" s="16">
        <v>6</v>
      </c>
      <c r="L9" s="16">
        <v>7</v>
      </c>
      <c r="M9" s="17" t="s">
        <v>102</v>
      </c>
      <c r="N9" s="18" t="s">
        <v>104</v>
      </c>
      <c r="O9" s="19" t="s">
        <v>105</v>
      </c>
      <c r="P9" s="1"/>
      <c r="Q9" s="1"/>
      <c r="R9" s="1"/>
      <c r="S9" s="1"/>
      <c r="T9" s="1"/>
      <c r="U9" s="1"/>
      <c r="V9" s="1"/>
      <c r="W9" s="1"/>
      <c r="X9" s="1"/>
      <c r="Y9" s="1"/>
      <c r="Z9" s="1"/>
      <c r="AA9" s="1"/>
      <c r="AB9" s="1"/>
      <c r="AC9" s="1"/>
      <c r="AD9" s="1"/>
      <c r="AE9" s="1"/>
      <c r="AF9" s="1"/>
      <c r="AG9" s="1"/>
      <c r="AH9" s="1"/>
      <c r="AI9" s="1"/>
      <c r="AJ9" s="1"/>
      <c r="AK9" s="1"/>
      <c r="AL9" s="1"/>
    </row>
    <row r="10" spans="2:38" ht="15.75" customHeight="1" thickBot="1">
      <c r="B10" s="144">
        <f>ROW(B1)</f>
        <v>1</v>
      </c>
      <c r="C10" s="146" t="s">
        <v>151</v>
      </c>
      <c r="D10" s="151"/>
      <c r="E10" s="20"/>
      <c r="F10" s="21">
        <v>0</v>
      </c>
      <c r="G10" s="21">
        <v>0</v>
      </c>
      <c r="H10" s="21">
        <v>0</v>
      </c>
      <c r="I10" s="21">
        <v>0</v>
      </c>
      <c r="J10" s="21">
        <v>0</v>
      </c>
      <c r="K10" s="21">
        <v>0</v>
      </c>
      <c r="L10" s="21">
        <v>0</v>
      </c>
      <c r="M10" s="22"/>
      <c r="N10" s="22"/>
      <c r="O10" s="23"/>
      <c r="P10" s="24"/>
      <c r="Q10" s="24"/>
      <c r="R10" s="24"/>
      <c r="S10" s="24"/>
      <c r="T10" s="24"/>
      <c r="U10" s="24"/>
      <c r="V10" s="24"/>
      <c r="W10" s="24"/>
      <c r="X10" s="24"/>
      <c r="Y10" s="24"/>
      <c r="Z10" s="24"/>
      <c r="AA10" s="24"/>
      <c r="AB10" s="24"/>
      <c r="AC10" s="24"/>
      <c r="AD10" s="24"/>
      <c r="AE10" s="24"/>
      <c r="AF10" s="24"/>
      <c r="AG10" s="24"/>
      <c r="AH10" s="24"/>
      <c r="AI10" s="24"/>
      <c r="AJ10" s="1"/>
      <c r="AK10" s="1"/>
      <c r="AL10" s="1"/>
    </row>
    <row r="11" spans="2:38">
      <c r="B11" s="145"/>
      <c r="C11" s="147"/>
      <c r="D11" s="152"/>
      <c r="E11" s="25" t="s">
        <v>152</v>
      </c>
      <c r="F11" s="26">
        <f t="shared" ref="F11:L11" si="0">IF(ISBLANK(F10),"",IF(ISBLANK(F12),"",F12-F10))</f>
        <v>2.3148148148148147E-5</v>
      </c>
      <c r="G11" s="26">
        <f t="shared" si="0"/>
        <v>1.7361111111111112E-4</v>
      </c>
      <c r="H11" s="26">
        <f t="shared" si="0"/>
        <v>2.3148148148148146E-4</v>
      </c>
      <c r="I11" s="26">
        <f t="shared" si="0"/>
        <v>1.1574074074074073E-4</v>
      </c>
      <c r="J11" s="26">
        <f t="shared" si="0"/>
        <v>1.0416666666666667E-4</v>
      </c>
      <c r="K11" s="26">
        <f t="shared" si="0"/>
        <v>6.9444444444444444E-5</v>
      </c>
      <c r="L11" s="26">
        <f t="shared" si="0"/>
        <v>5.7870370370370366E-5</v>
      </c>
      <c r="M11" s="27" t="str">
        <f>IFERROR(MODE(F11:L11),"")</f>
        <v/>
      </c>
      <c r="N11" s="27">
        <f>IFERROR(MEDIAN(F11:L11),"")</f>
        <v>1.0416666666666667E-4</v>
      </c>
      <c r="O11" s="27" t="s">
        <v>104</v>
      </c>
      <c r="P11" s="24"/>
      <c r="Q11" s="24"/>
      <c r="R11" s="24"/>
      <c r="S11" s="24"/>
      <c r="T11" s="24"/>
      <c r="U11" s="24"/>
      <c r="V11" s="24"/>
      <c r="W11" s="24"/>
      <c r="X11" s="24"/>
      <c r="Y11" s="24"/>
      <c r="Z11" s="24"/>
      <c r="AA11" s="24"/>
      <c r="AB11" s="24"/>
      <c r="AC11" s="24"/>
      <c r="AD11" s="24"/>
      <c r="AE11" s="24"/>
      <c r="AF11" s="24"/>
      <c r="AG11" s="24"/>
      <c r="AH11" s="24"/>
      <c r="AI11" s="24"/>
      <c r="AJ11" s="1"/>
      <c r="AK11" s="1"/>
      <c r="AL11" s="1"/>
    </row>
    <row r="12" spans="2:38" ht="15" customHeight="1" thickBot="1">
      <c r="B12" s="144">
        <v>2</v>
      </c>
      <c r="C12" s="156" t="s">
        <v>153</v>
      </c>
      <c r="D12" s="151"/>
      <c r="E12" s="20"/>
      <c r="F12" s="21">
        <v>2.3148148148148147E-5</v>
      </c>
      <c r="G12" s="21">
        <v>1.7361111111111112E-4</v>
      </c>
      <c r="H12" s="21">
        <v>2.3148148148148146E-4</v>
      </c>
      <c r="I12" s="21">
        <v>1.1574074074074073E-4</v>
      </c>
      <c r="J12" s="21">
        <v>1.0416666666666667E-4</v>
      </c>
      <c r="K12" s="21">
        <v>6.9444444444444444E-5</v>
      </c>
      <c r="L12" s="21">
        <v>5.7870370370370366E-5</v>
      </c>
      <c r="M12" s="22"/>
      <c r="N12" s="22"/>
      <c r="O12" s="23"/>
      <c r="P12" s="24"/>
      <c r="Q12" s="24"/>
      <c r="R12" s="24"/>
      <c r="S12" s="24"/>
      <c r="T12" s="24"/>
      <c r="U12" s="24"/>
      <c r="V12" s="24"/>
      <c r="W12" s="24"/>
      <c r="X12" s="24"/>
      <c r="Y12" s="24"/>
      <c r="Z12" s="24"/>
      <c r="AA12" s="24"/>
      <c r="AB12" s="24"/>
      <c r="AC12" s="24"/>
      <c r="AD12" s="24"/>
      <c r="AE12" s="24"/>
      <c r="AF12" s="24"/>
      <c r="AG12" s="24"/>
      <c r="AH12" s="24"/>
      <c r="AI12" s="24"/>
      <c r="AJ12" s="1"/>
      <c r="AK12" s="1"/>
      <c r="AL12" s="1"/>
    </row>
    <row r="13" spans="2:38">
      <c r="B13" s="145"/>
      <c r="C13" s="157"/>
      <c r="D13" s="152"/>
      <c r="E13" s="25" t="s">
        <v>152</v>
      </c>
      <c r="F13" s="26">
        <f t="shared" ref="F13:L13" si="1">IF(ISBLANK(F12),"",IF(ISBLANK(F14),"",F14-F12))</f>
        <v>6.4814814814814813E-4</v>
      </c>
      <c r="G13" s="26">
        <f t="shared" si="1"/>
        <v>2.7777777777777783E-4</v>
      </c>
      <c r="H13" s="26">
        <f t="shared" si="1"/>
        <v>1.8518518518518523E-4</v>
      </c>
      <c r="I13" s="26">
        <f t="shared" si="1"/>
        <v>2.1990740740740738E-4</v>
      </c>
      <c r="J13" s="26">
        <f t="shared" si="1"/>
        <v>6.8287037037037036E-4</v>
      </c>
      <c r="K13" s="26">
        <f t="shared" si="1"/>
        <v>1.3888888888888892E-4</v>
      </c>
      <c r="L13" s="26">
        <f t="shared" si="1"/>
        <v>1.7361111111111109E-4</v>
      </c>
      <c r="M13" s="27" t="str">
        <f>IFERROR(MODE(F13:L13),"")</f>
        <v/>
      </c>
      <c r="N13" s="27">
        <f>IFERROR(MEDIAN(F13:L13),"")</f>
        <v>2.1990740740740738E-4</v>
      </c>
      <c r="O13" s="27" t="s">
        <v>104</v>
      </c>
      <c r="P13" s="24"/>
      <c r="Q13" s="24"/>
      <c r="R13" s="24"/>
      <c r="S13" s="24"/>
      <c r="T13" s="24"/>
      <c r="U13" s="24"/>
      <c r="V13" s="24"/>
      <c r="W13" s="24"/>
      <c r="X13" s="24"/>
      <c r="Y13" s="24"/>
      <c r="Z13" s="24"/>
      <c r="AA13" s="24"/>
      <c r="AB13" s="24"/>
      <c r="AC13" s="24"/>
      <c r="AD13" s="24"/>
      <c r="AE13" s="24"/>
      <c r="AF13" s="24"/>
      <c r="AG13" s="24"/>
      <c r="AH13" s="24"/>
      <c r="AI13" s="24"/>
      <c r="AJ13" s="1"/>
      <c r="AK13" s="1"/>
      <c r="AL13" s="1"/>
    </row>
    <row r="14" spans="2:38" ht="15.75" customHeight="1" thickBot="1">
      <c r="B14" s="144">
        <v>3</v>
      </c>
      <c r="C14" s="156" t="s">
        <v>154</v>
      </c>
      <c r="D14" s="151"/>
      <c r="E14" s="20"/>
      <c r="F14" s="21">
        <v>6.7129629629629625E-4</v>
      </c>
      <c r="G14" s="21">
        <v>4.5138888888888892E-4</v>
      </c>
      <c r="H14" s="21">
        <v>4.1666666666666669E-4</v>
      </c>
      <c r="I14" s="21">
        <v>3.3564814814814812E-4</v>
      </c>
      <c r="J14" s="21">
        <v>7.8703703703703705E-4</v>
      </c>
      <c r="K14" s="21">
        <v>2.0833333333333335E-4</v>
      </c>
      <c r="L14" s="21">
        <v>2.3148148148148146E-4</v>
      </c>
      <c r="M14" s="22"/>
      <c r="N14" s="22"/>
      <c r="O14" s="23"/>
      <c r="P14" s="24"/>
      <c r="Q14" s="24"/>
      <c r="R14" s="24"/>
      <c r="S14" s="24"/>
      <c r="T14" s="24"/>
      <c r="U14" s="24"/>
      <c r="V14" s="24"/>
      <c r="W14" s="24"/>
      <c r="X14" s="24"/>
      <c r="Y14" s="24"/>
      <c r="Z14" s="24"/>
      <c r="AA14" s="24"/>
      <c r="AB14" s="24"/>
      <c r="AC14" s="24"/>
      <c r="AD14" s="24"/>
      <c r="AE14" s="24"/>
      <c r="AF14" s="24"/>
      <c r="AG14" s="24"/>
      <c r="AH14" s="24"/>
      <c r="AI14" s="24"/>
      <c r="AJ14" s="1"/>
      <c r="AK14" s="1"/>
      <c r="AL14" s="1"/>
    </row>
    <row r="15" spans="2:38">
      <c r="B15" s="145"/>
      <c r="C15" s="157"/>
      <c r="D15" s="152"/>
      <c r="E15" s="25" t="s">
        <v>152</v>
      </c>
      <c r="F15" s="26">
        <f t="shared" ref="F15:L15" si="2">IF(ISBLANK(F14),"",IF(ISBLANK(F16),"",F16-F14))</f>
        <v>4.7453703703703709E-4</v>
      </c>
      <c r="G15" s="26">
        <f t="shared" si="2"/>
        <v>5.7870370370370291E-5</v>
      </c>
      <c r="H15" s="26">
        <f t="shared" si="2"/>
        <v>6.5972222222222213E-4</v>
      </c>
      <c r="I15" s="26">
        <f t="shared" si="2"/>
        <v>3.0092592592592589E-4</v>
      </c>
      <c r="J15" s="26">
        <f t="shared" si="2"/>
        <v>3.8194444444444452E-4</v>
      </c>
      <c r="K15" s="26">
        <f t="shared" si="2"/>
        <v>8.9120370370370373E-4</v>
      </c>
      <c r="L15" s="26">
        <f t="shared" si="2"/>
        <v>1.0648148148148149E-3</v>
      </c>
      <c r="M15" s="27" t="str">
        <f>IFERROR(MODE(F15:L15),"")</f>
        <v/>
      </c>
      <c r="N15" s="27">
        <f>IFERROR(MEDIAN(F15:L15),"")</f>
        <v>4.7453703703703709E-4</v>
      </c>
      <c r="O15" s="27" t="s">
        <v>104</v>
      </c>
      <c r="P15" s="24"/>
      <c r="Q15" s="24"/>
      <c r="R15" s="24"/>
      <c r="S15" s="24"/>
      <c r="T15" s="24"/>
      <c r="U15" s="24"/>
      <c r="V15" s="24"/>
      <c r="W15" s="24"/>
      <c r="X15" s="24"/>
      <c r="Y15" s="24"/>
      <c r="Z15" s="24"/>
      <c r="AA15" s="24"/>
      <c r="AB15" s="24"/>
      <c r="AC15" s="24"/>
      <c r="AD15" s="24"/>
      <c r="AE15" s="24"/>
      <c r="AF15" s="24"/>
      <c r="AG15" s="24"/>
      <c r="AH15" s="24"/>
      <c r="AI15" s="24"/>
      <c r="AJ15" s="1"/>
      <c r="AK15" s="1"/>
      <c r="AL15" s="1"/>
    </row>
    <row r="16" spans="2:38" ht="15" customHeight="1" thickBot="1">
      <c r="B16" s="144">
        <v>4</v>
      </c>
      <c r="C16" s="156" t="s">
        <v>155</v>
      </c>
      <c r="D16" s="151"/>
      <c r="E16" s="20"/>
      <c r="F16" s="21">
        <v>1.1458333333333333E-3</v>
      </c>
      <c r="G16" s="21">
        <v>5.0925925925925921E-4</v>
      </c>
      <c r="H16" s="21">
        <v>1.0763888888888889E-3</v>
      </c>
      <c r="I16" s="21">
        <v>6.3657407407407402E-4</v>
      </c>
      <c r="J16" s="21">
        <v>1.1689814814814816E-3</v>
      </c>
      <c r="K16" s="21">
        <v>1.0995370370370371E-3</v>
      </c>
      <c r="L16" s="21">
        <v>1.2962962962962963E-3</v>
      </c>
      <c r="M16" s="22"/>
      <c r="N16" s="22"/>
      <c r="O16" s="23"/>
      <c r="P16" s="24"/>
      <c r="Q16" s="24"/>
      <c r="R16" s="24"/>
      <c r="S16" s="24"/>
      <c r="T16" s="24"/>
      <c r="U16" s="24"/>
      <c r="V16" s="24"/>
      <c r="W16" s="24"/>
      <c r="X16" s="24"/>
      <c r="Y16" s="24"/>
      <c r="Z16" s="24"/>
      <c r="AA16" s="24"/>
      <c r="AB16" s="24"/>
      <c r="AC16" s="24"/>
      <c r="AD16" s="24"/>
      <c r="AE16" s="24"/>
      <c r="AF16" s="24"/>
      <c r="AG16" s="24"/>
      <c r="AH16" s="24"/>
      <c r="AI16" s="24"/>
      <c r="AJ16" s="1"/>
      <c r="AK16" s="1"/>
      <c r="AL16" s="1"/>
    </row>
    <row r="17" spans="2:38">
      <c r="B17" s="145"/>
      <c r="C17" s="157"/>
      <c r="D17" s="152"/>
      <c r="E17" s="25" t="s">
        <v>152</v>
      </c>
      <c r="F17" s="26">
        <f t="shared" ref="F17:L17" si="3">IF(ISBLANK(F16),"",IF(ISBLANK(F18),"",F18-F16))</f>
        <v>1.3888888888888892E-4</v>
      </c>
      <c r="G17" s="26">
        <f t="shared" si="3"/>
        <v>3.1249999999999995E-4</v>
      </c>
      <c r="H17" s="26">
        <f t="shared" si="3"/>
        <v>9.2592592592592683E-5</v>
      </c>
      <c r="I17" s="26">
        <f t="shared" si="3"/>
        <v>1.7361111111111114E-4</v>
      </c>
      <c r="J17" s="26">
        <f t="shared" si="3"/>
        <v>1.0416666666666669E-4</v>
      </c>
      <c r="K17" s="26">
        <f t="shared" si="3"/>
        <v>2.7777777777777761E-4</v>
      </c>
      <c r="L17" s="26">
        <f t="shared" si="3"/>
        <v>6.3657407407407413E-4</v>
      </c>
      <c r="M17" s="27" t="str">
        <f>IFERROR(MODE(F17:L17),"")</f>
        <v/>
      </c>
      <c r="N17" s="27">
        <f>IFERROR(MEDIAN(F17:L17),"")</f>
        <v>1.7361111111111114E-4</v>
      </c>
      <c r="O17" s="27" t="s">
        <v>104</v>
      </c>
      <c r="P17" s="24"/>
      <c r="Q17" s="24"/>
      <c r="R17" s="24"/>
      <c r="S17" s="24"/>
      <c r="T17" s="24"/>
      <c r="U17" s="24"/>
      <c r="V17" s="24"/>
      <c r="W17" s="24"/>
      <c r="X17" s="24"/>
      <c r="Y17" s="24"/>
      <c r="Z17" s="24"/>
      <c r="AA17" s="24"/>
      <c r="AB17" s="24"/>
      <c r="AC17" s="24"/>
      <c r="AD17" s="24"/>
      <c r="AE17" s="24"/>
      <c r="AF17" s="24"/>
      <c r="AG17" s="24"/>
      <c r="AH17" s="24"/>
      <c r="AI17" s="24"/>
      <c r="AJ17" s="1"/>
      <c r="AK17" s="1"/>
      <c r="AL17" s="1"/>
    </row>
    <row r="18" spans="2:38" ht="15" customHeight="1" thickBot="1">
      <c r="B18" s="144">
        <v>5</v>
      </c>
      <c r="C18" s="156" t="s">
        <v>156</v>
      </c>
      <c r="D18" s="151"/>
      <c r="E18" s="20"/>
      <c r="F18" s="21">
        <v>1.2847222222222223E-3</v>
      </c>
      <c r="G18" s="21">
        <v>8.2175925925925917E-4</v>
      </c>
      <c r="H18" s="21">
        <v>1.1689814814814816E-3</v>
      </c>
      <c r="I18" s="21">
        <v>8.1018518518518516E-4</v>
      </c>
      <c r="J18" s="21">
        <v>1.2731481481481483E-3</v>
      </c>
      <c r="K18" s="21">
        <v>1.3773148148148147E-3</v>
      </c>
      <c r="L18" s="21">
        <v>1.9328703703703704E-3</v>
      </c>
      <c r="M18" s="22"/>
      <c r="N18" s="22"/>
      <c r="O18" s="23"/>
      <c r="P18" s="1"/>
      <c r="Q18" s="1"/>
      <c r="R18" s="1"/>
      <c r="S18" s="1"/>
      <c r="T18" s="1"/>
      <c r="U18" s="1"/>
      <c r="V18" s="1"/>
      <c r="W18" s="1"/>
      <c r="X18" s="1"/>
      <c r="Y18" s="1"/>
      <c r="Z18" s="1"/>
      <c r="AA18" s="1"/>
      <c r="AB18" s="1"/>
      <c r="AC18" s="1"/>
      <c r="AD18" s="1"/>
      <c r="AE18" s="1"/>
      <c r="AF18" s="1"/>
      <c r="AG18" s="1"/>
      <c r="AH18" s="1"/>
      <c r="AI18" s="1"/>
      <c r="AJ18" s="1"/>
      <c r="AK18" s="1"/>
      <c r="AL18" s="1"/>
    </row>
    <row r="19" spans="2:38" customFormat="1">
      <c r="B19" s="145"/>
      <c r="C19" s="157"/>
      <c r="D19" s="152"/>
      <c r="E19" s="25" t="s">
        <v>152</v>
      </c>
      <c r="F19" s="26">
        <f t="shared" ref="F19:L19" si="4">IF(ISBLANK(F18),"",IF(ISBLANK(F20),"",F20-F18))</f>
        <v>1.7361111111111114E-4</v>
      </c>
      <c r="G19" s="26">
        <f t="shared" si="4"/>
        <v>3.9351851851851863E-4</v>
      </c>
      <c r="H19" s="26">
        <f t="shared" si="4"/>
        <v>1.8518518518518515E-4</v>
      </c>
      <c r="I19" s="26">
        <f t="shared" si="4"/>
        <v>1.5046296296296292E-4</v>
      </c>
      <c r="J19" s="26">
        <f t="shared" si="4"/>
        <v>1.0416666666666647E-4</v>
      </c>
      <c r="K19" s="26">
        <f t="shared" si="4"/>
        <v>8.1018518518518679E-5</v>
      </c>
      <c r="L19" s="26">
        <f t="shared" si="4"/>
        <v>1.631944444444445E-3</v>
      </c>
      <c r="M19" s="27" t="str">
        <f>IFERROR(MODE(F19:L19),"")</f>
        <v/>
      </c>
      <c r="N19" s="27">
        <f>IFERROR(MEDIAN(F19:L19),"")</f>
        <v>1.7361111111111114E-4</v>
      </c>
      <c r="O19" s="27" t="s">
        <v>104</v>
      </c>
    </row>
    <row r="20" spans="2:38" ht="15" customHeight="1" thickBot="1">
      <c r="B20" s="144">
        <v>6</v>
      </c>
      <c r="C20" s="156" t="s">
        <v>157</v>
      </c>
      <c r="D20" s="151"/>
      <c r="E20" s="20"/>
      <c r="F20" s="21">
        <v>1.4583333333333334E-3</v>
      </c>
      <c r="G20" s="21">
        <v>1.2152777777777778E-3</v>
      </c>
      <c r="H20" s="21">
        <v>1.3541666666666667E-3</v>
      </c>
      <c r="I20" s="21">
        <v>9.6064814814814808E-4</v>
      </c>
      <c r="J20" s="21">
        <v>1.3773148148148147E-3</v>
      </c>
      <c r="K20" s="21">
        <v>1.4583333333333334E-3</v>
      </c>
      <c r="L20" s="21">
        <v>3.5648148148148154E-3</v>
      </c>
      <c r="M20" s="22"/>
      <c r="N20" s="22"/>
      <c r="O20" s="23"/>
      <c r="S20" s="3"/>
      <c r="T20" s="3"/>
      <c r="U20" s="3"/>
      <c r="AC20" s="1"/>
      <c r="AD20" s="1"/>
      <c r="AE20" s="1"/>
      <c r="AF20" s="1"/>
      <c r="AG20" s="1"/>
      <c r="AH20" s="1"/>
      <c r="AI20" s="1"/>
      <c r="AJ20" s="1"/>
      <c r="AK20" s="1"/>
      <c r="AL20" s="1"/>
    </row>
    <row r="21" spans="2:38" customFormat="1">
      <c r="B21" s="145"/>
      <c r="C21" s="157"/>
      <c r="D21" s="152"/>
      <c r="E21" s="25" t="s">
        <v>152</v>
      </c>
      <c r="F21" s="26">
        <v>1.3888888888888889E-4</v>
      </c>
      <c r="G21" s="26">
        <f>G22-G20</f>
        <v>9.2592592592592683E-5</v>
      </c>
      <c r="H21" s="26">
        <f>H22-H20</f>
        <v>1.504629629629627E-4</v>
      </c>
      <c r="I21" s="26">
        <f>I22-I20</f>
        <v>1.9675925925925926E-4</v>
      </c>
      <c r="J21" s="26">
        <f>J22-J20</f>
        <v>9.2592592592592683E-5</v>
      </c>
      <c r="K21" s="26">
        <f>K22-K20</f>
        <v>2.7777777777777761E-4</v>
      </c>
      <c r="L21" s="26">
        <v>3.7500000000000003E-3</v>
      </c>
      <c r="M21" s="27">
        <f>IFERROR(MODE(F21:L21),"")</f>
        <v>9.2592592592592683E-5</v>
      </c>
      <c r="N21" s="27">
        <f>IFERROR(MEDIAN(F21:L21),"")</f>
        <v>1.504629629629627E-4</v>
      </c>
      <c r="O21" s="27" t="s">
        <v>104</v>
      </c>
    </row>
    <row r="22" spans="2:38" customFormat="1" ht="14.45" thickBot="1">
      <c r="B22" s="144">
        <v>7</v>
      </c>
      <c r="C22" s="156" t="s">
        <v>117</v>
      </c>
      <c r="D22" s="151"/>
      <c r="E22" s="20"/>
      <c r="F22" s="21">
        <v>1.5972222222222221E-3</v>
      </c>
      <c r="G22" s="21">
        <v>1.3078703703703705E-3</v>
      </c>
      <c r="H22" s="21">
        <v>1.5046296296296294E-3</v>
      </c>
      <c r="I22" s="21">
        <v>1.1574074074074073E-3</v>
      </c>
      <c r="J22" s="21">
        <v>1.4699074074074074E-3</v>
      </c>
      <c r="K22" s="21">
        <v>1.736111111111111E-3</v>
      </c>
      <c r="L22" s="21">
        <v>0</v>
      </c>
      <c r="M22" s="22"/>
      <c r="N22" s="22"/>
      <c r="O22" s="23"/>
    </row>
    <row r="23" spans="2:38" customFormat="1">
      <c r="B23" s="145"/>
      <c r="C23" s="157"/>
      <c r="D23" s="158"/>
      <c r="E23" s="25"/>
      <c r="F23" s="26" t="str">
        <f t="shared" ref="F23:L23" si="5">IF(ISBLANK(F22),"",IF(ISBLANK(F24),"",F24-F22))</f>
        <v/>
      </c>
      <c r="G23" s="26" t="str">
        <f t="shared" si="5"/>
        <v/>
      </c>
      <c r="H23" s="26" t="str">
        <f t="shared" si="5"/>
        <v/>
      </c>
      <c r="I23" s="26" t="str">
        <f t="shared" si="5"/>
        <v/>
      </c>
      <c r="J23" s="26" t="str">
        <f t="shared" si="5"/>
        <v/>
      </c>
      <c r="K23" s="26" t="str">
        <f t="shared" si="5"/>
        <v/>
      </c>
      <c r="L23" s="26" t="str">
        <f t="shared" si="5"/>
        <v/>
      </c>
      <c r="M23" s="27" t="str">
        <f>IFERROR(MODE(F23:L23),"")</f>
        <v/>
      </c>
      <c r="N23" s="27" t="str">
        <f>IFERROR(MEDIAN(F23:L23),"")</f>
        <v/>
      </c>
      <c r="O23" s="27" t="s">
        <v>104</v>
      </c>
    </row>
    <row r="24" spans="2:38">
      <c r="I24" s="4"/>
      <c r="J24" s="4"/>
      <c r="K24" s="4"/>
      <c r="S24" s="3"/>
      <c r="T24" s="3"/>
      <c r="U24" s="3"/>
      <c r="AC24" s="1"/>
      <c r="AD24" s="1"/>
      <c r="AE24" s="1"/>
      <c r="AF24" s="1"/>
      <c r="AG24" s="1"/>
      <c r="AH24" s="1"/>
      <c r="AI24" s="1"/>
      <c r="AJ24" s="1"/>
      <c r="AK24" s="1"/>
      <c r="AL24" s="1"/>
    </row>
    <row r="25" spans="2:38">
      <c r="C25" s="29" t="s">
        <v>118</v>
      </c>
      <c r="D25" s="30"/>
      <c r="E25"/>
      <c r="F25" s="27">
        <f t="shared" ref="F25:L25" si="6">F26+F27</f>
        <v>1.5972222222222223E-3</v>
      </c>
      <c r="G25" s="27">
        <f t="shared" si="6"/>
        <v>1.3078703703703705E-3</v>
      </c>
      <c r="H25" s="27">
        <f t="shared" si="6"/>
        <v>1.5046296296296294E-3</v>
      </c>
      <c r="I25" s="27">
        <f t="shared" si="6"/>
        <v>1.1574074074074073E-3</v>
      </c>
      <c r="J25" s="27">
        <f t="shared" si="6"/>
        <v>1.4699074074074074E-3</v>
      </c>
      <c r="K25" s="27">
        <f t="shared" si="6"/>
        <v>1.736111111111111E-3</v>
      </c>
      <c r="L25" s="27">
        <f t="shared" si="6"/>
        <v>7.3148148148148157E-3</v>
      </c>
      <c r="N25" s="27">
        <f>N26+N27</f>
        <v>1.1458333333333333E-3</v>
      </c>
      <c r="S25" s="3"/>
      <c r="T25" s="3"/>
      <c r="U25" s="3"/>
      <c r="AC25" s="1"/>
      <c r="AD25" s="1"/>
      <c r="AE25" s="1"/>
      <c r="AF25" s="1"/>
      <c r="AG25" s="1"/>
      <c r="AH25" s="1"/>
      <c r="AI25" s="1"/>
      <c r="AJ25" s="1"/>
      <c r="AK25" s="1"/>
      <c r="AL25" s="1"/>
    </row>
    <row r="26" spans="2:38">
      <c r="C26" s="29" t="s">
        <v>119</v>
      </c>
      <c r="D26" s="30" t="s">
        <v>111</v>
      </c>
      <c r="E26"/>
      <c r="F26" s="31">
        <f t="shared" ref="F26:L26" si="7">SUMIF($E$10:$E$21,"W",F10:F21)</f>
        <v>0</v>
      </c>
      <c r="G26" s="31">
        <f t="shared" si="7"/>
        <v>0</v>
      </c>
      <c r="H26" s="31">
        <f t="shared" si="7"/>
        <v>0</v>
      </c>
      <c r="I26" s="31">
        <f t="shared" si="7"/>
        <v>0</v>
      </c>
      <c r="J26" s="31">
        <f t="shared" si="7"/>
        <v>0</v>
      </c>
      <c r="K26" s="31">
        <f t="shared" si="7"/>
        <v>0</v>
      </c>
      <c r="L26" s="31">
        <f t="shared" si="7"/>
        <v>0</v>
      </c>
      <c r="N26" s="27">
        <f>SUMIFS(N10:N20,E10:E20,"W",O10:O20,"median")+SUMIFS(M10:M20,E10:E20,"W",O10:O20,"Mode")</f>
        <v>0</v>
      </c>
      <c r="S26" s="3"/>
      <c r="T26" s="3"/>
      <c r="U26" s="3"/>
      <c r="AC26" s="1"/>
      <c r="AD26" s="1"/>
      <c r="AE26" s="1"/>
      <c r="AF26" s="1"/>
      <c r="AG26" s="1"/>
      <c r="AH26" s="1"/>
      <c r="AI26" s="1"/>
      <c r="AJ26" s="1"/>
      <c r="AK26" s="1"/>
      <c r="AL26" s="1"/>
    </row>
    <row r="27" spans="2:38">
      <c r="C27" s="32" t="s">
        <v>120</v>
      </c>
      <c r="D27" s="33" t="s">
        <v>107</v>
      </c>
      <c r="E27"/>
      <c r="F27" s="31">
        <f t="shared" ref="F27:L27" si="8">SUMIF($E$10:$E$21,"P",F10:F21)</f>
        <v>1.5972222222222223E-3</v>
      </c>
      <c r="G27" s="31">
        <f t="shared" si="8"/>
        <v>1.3078703703703705E-3</v>
      </c>
      <c r="H27" s="31">
        <f t="shared" si="8"/>
        <v>1.5046296296296294E-3</v>
      </c>
      <c r="I27" s="31">
        <f t="shared" si="8"/>
        <v>1.1574074074074073E-3</v>
      </c>
      <c r="J27" s="31">
        <f t="shared" si="8"/>
        <v>1.4699074074074074E-3</v>
      </c>
      <c r="K27" s="31">
        <f t="shared" si="8"/>
        <v>1.736111111111111E-3</v>
      </c>
      <c r="L27" s="31">
        <f t="shared" si="8"/>
        <v>7.3148148148148157E-3</v>
      </c>
      <c r="N27" s="31">
        <f>SUMIFS(N10:N20,E10:E20,"P",O10:O20,"median")+SUMIFS(M10:M20,E10:E20,"P",O10:O20,"Mode")</f>
        <v>1.1458333333333333E-3</v>
      </c>
      <c r="S27" s="3"/>
      <c r="T27" s="3"/>
      <c r="U27" s="3"/>
      <c r="AF27" s="1"/>
      <c r="AG27" s="1"/>
      <c r="AH27" s="1"/>
      <c r="AI27" s="1"/>
      <c r="AJ27" s="1"/>
      <c r="AK27" s="1"/>
      <c r="AL27" s="1"/>
    </row>
    <row r="28" spans="2:38">
      <c r="I28"/>
      <c r="M28"/>
      <c r="N28"/>
    </row>
    <row r="29" spans="2:38">
      <c r="M29"/>
      <c r="N29"/>
    </row>
    <row r="31" spans="2:38">
      <c r="G31"/>
    </row>
    <row r="32" spans="2:38">
      <c r="F32" s="62"/>
      <c r="J32" s="1"/>
    </row>
    <row r="33" spans="8:8">
      <c r="H33" s="1"/>
    </row>
  </sheetData>
  <mergeCells count="40">
    <mergeCell ref="B1:AL1"/>
    <mergeCell ref="B2:C2"/>
    <mergeCell ref="C3:D3"/>
    <mergeCell ref="E3:F3"/>
    <mergeCell ref="J3:K3"/>
    <mergeCell ref="M3:N3"/>
    <mergeCell ref="O3:P3"/>
    <mergeCell ref="M5:N5"/>
    <mergeCell ref="M4:N4"/>
    <mergeCell ref="O5:P5"/>
    <mergeCell ref="D8:L8"/>
    <mergeCell ref="E5:F5"/>
    <mergeCell ref="O4:P4"/>
    <mergeCell ref="C4:D4"/>
    <mergeCell ref="E4:F4"/>
    <mergeCell ref="G4:I4"/>
    <mergeCell ref="J4:K4"/>
    <mergeCell ref="C5:D5"/>
    <mergeCell ref="B14:B15"/>
    <mergeCell ref="C14:C15"/>
    <mergeCell ref="D14:D15"/>
    <mergeCell ref="D12:D13"/>
    <mergeCell ref="J5:K5"/>
    <mergeCell ref="B10:B11"/>
    <mergeCell ref="C10:C11"/>
    <mergeCell ref="D10:D11"/>
    <mergeCell ref="B12:B13"/>
    <mergeCell ref="C12:C13"/>
    <mergeCell ref="B22:B23"/>
    <mergeCell ref="C22:C23"/>
    <mergeCell ref="D22:D23"/>
    <mergeCell ref="B16:B17"/>
    <mergeCell ref="C16:C17"/>
    <mergeCell ref="D16:D17"/>
    <mergeCell ref="C20:C21"/>
    <mergeCell ref="B18:B19"/>
    <mergeCell ref="C18:C19"/>
    <mergeCell ref="D18:D19"/>
    <mergeCell ref="B20:B21"/>
    <mergeCell ref="D20:D21"/>
  </mergeCells>
  <conditionalFormatting sqref="N25:N27 F25:L27">
    <cfRule type="expression" dxfId="69" priority="17" stopIfTrue="1">
      <formula>$D25="P"</formula>
    </cfRule>
    <cfRule type="expression" dxfId="68" priority="18" stopIfTrue="1">
      <formula>$D25="W"</formula>
    </cfRule>
  </conditionalFormatting>
  <conditionalFormatting sqref="N25">
    <cfRule type="expression" dxfId="67" priority="15" stopIfTrue="1">
      <formula>$D25="P"</formula>
    </cfRule>
    <cfRule type="expression" dxfId="66" priority="16" stopIfTrue="1">
      <formula>$D25="W"</formula>
    </cfRule>
  </conditionalFormatting>
  <conditionalFormatting sqref="N17:O17 N19:O19 N15:O15 M11:O11 M13:O13 F10:L19">
    <cfRule type="expression" dxfId="65" priority="19" stopIfTrue="1">
      <formula>$E10="P"</formula>
    </cfRule>
    <cfRule type="expression" dxfId="64" priority="20" stopIfTrue="1">
      <formula>$E10="W"</formula>
    </cfRule>
  </conditionalFormatting>
  <conditionalFormatting sqref="M19">
    <cfRule type="expression" dxfId="63" priority="9" stopIfTrue="1">
      <formula>$E19="P"</formula>
    </cfRule>
    <cfRule type="expression" dxfId="62" priority="10" stopIfTrue="1">
      <formula>$E19="W"</formula>
    </cfRule>
  </conditionalFormatting>
  <conditionalFormatting sqref="M15">
    <cfRule type="expression" dxfId="61" priority="13" stopIfTrue="1">
      <formula>$E15="P"</formula>
    </cfRule>
    <cfRule type="expression" dxfId="60" priority="14" stopIfTrue="1">
      <formula>$E15="W"</formula>
    </cfRule>
  </conditionalFormatting>
  <conditionalFormatting sqref="M17">
    <cfRule type="expression" dxfId="59" priority="11" stopIfTrue="1">
      <formula>$E17="P"</formula>
    </cfRule>
    <cfRule type="expression" dxfId="58" priority="12" stopIfTrue="1">
      <formula>$E17="W"</formula>
    </cfRule>
  </conditionalFormatting>
  <conditionalFormatting sqref="N21:O21 F20:L21">
    <cfRule type="expression" dxfId="57" priority="7" stopIfTrue="1">
      <formula>$E20="P"</formula>
    </cfRule>
    <cfRule type="expression" dxfId="56" priority="8" stopIfTrue="1">
      <formula>$E20="W"</formula>
    </cfRule>
  </conditionalFormatting>
  <conditionalFormatting sqref="M21">
    <cfRule type="expression" dxfId="55" priority="5" stopIfTrue="1">
      <formula>$E21="P"</formula>
    </cfRule>
    <cfRule type="expression" dxfId="54" priority="6" stopIfTrue="1">
      <formula>$E21="W"</formula>
    </cfRule>
  </conditionalFormatting>
  <conditionalFormatting sqref="N23:O23 F22:L23">
    <cfRule type="expression" dxfId="53" priority="3" stopIfTrue="1">
      <formula>$E22="P"</formula>
    </cfRule>
    <cfRule type="expression" dxfId="52" priority="4" stopIfTrue="1">
      <formula>$E22="W"</formula>
    </cfRule>
  </conditionalFormatting>
  <conditionalFormatting sqref="M23">
    <cfRule type="expression" dxfId="51" priority="1" stopIfTrue="1">
      <formula>$E23="P"</formula>
    </cfRule>
    <cfRule type="expression" dxfId="50" priority="2" stopIfTrue="1">
      <formula>$E23="W"</formula>
    </cfRule>
  </conditionalFormatting>
  <dataValidations count="1">
    <dataValidation type="list" allowBlank="1" showInputMessage="1" showErrorMessage="1" sqref="O15 O11:O13 O17 O19 O21 O23" xr:uid="{8901D776-132B-45E9-9A68-967F573D1B3E}">
      <formula1>"Mode,Median"</formula1>
    </dataValidation>
  </dataValidations>
  <pageMargins left="0.7" right="0.7" top="0.75" bottom="0.75" header="0.3" footer="0.3"/>
  <pageSetup paperSize="9" scale="2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9D22-6BE5-4C17-A624-9C1B7B5C8A50}">
  <sheetPr codeName="Sheet25">
    <tabColor theme="4"/>
    <pageSetUpPr fitToPage="1"/>
  </sheetPr>
  <dimension ref="A1:BJ51"/>
  <sheetViews>
    <sheetView showGridLines="0" zoomScaleNormal="100" workbookViewId="0">
      <selection activeCell="E10" sqref="E10:E27"/>
    </sheetView>
  </sheetViews>
  <sheetFormatPr defaultColWidth="10.25" defaultRowHeight="14.1"/>
  <cols>
    <col min="1" max="1" width="1.625" style="1" customWidth="1"/>
    <col min="2" max="2" width="10.25" style="1"/>
    <col min="3" max="3" width="30" style="1" customWidth="1"/>
    <col min="4" max="4" width="16.375" style="10" customWidth="1"/>
    <col min="5" max="18" width="16.375" style="3" customWidth="1"/>
    <col min="19" max="21" width="15" style="4" customWidth="1"/>
    <col min="22" max="36" width="15" style="3" customWidth="1"/>
    <col min="37" max="37" width="25.375" style="3" customWidth="1"/>
    <col min="38" max="38" width="11" style="3" customWidth="1"/>
    <col min="39" max="39" width="11.875" style="1" customWidth="1"/>
    <col min="40" max="44" width="10.5" style="1" customWidth="1"/>
    <col min="45" max="45" width="9.875" style="1" customWidth="1"/>
    <col min="46" max="62" width="10.5" style="1" customWidth="1"/>
    <col min="63" max="16384" width="10.25" style="1"/>
  </cols>
  <sheetData>
    <row r="1" spans="2:38" ht="27.95">
      <c r="B1" s="130" t="s">
        <v>121</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row>
    <row r="2" spans="2:38">
      <c r="B2" s="131" t="s">
        <v>19</v>
      </c>
      <c r="C2" s="131"/>
      <c r="D2" s="2"/>
    </row>
    <row r="3" spans="2:38" ht="31.5" customHeight="1">
      <c r="B3" s="5" t="s">
        <v>68</v>
      </c>
      <c r="C3" s="132" t="s">
        <v>158</v>
      </c>
      <c r="D3" s="133"/>
      <c r="E3" s="134" t="s">
        <v>70</v>
      </c>
      <c r="F3" s="134"/>
      <c r="G3" s="6" t="s">
        <v>159</v>
      </c>
      <c r="H3" s="7"/>
      <c r="I3" s="8"/>
      <c r="J3" s="134" t="s">
        <v>72</v>
      </c>
      <c r="K3" s="134"/>
      <c r="L3" s="9"/>
      <c r="M3" s="135" t="s">
        <v>73</v>
      </c>
      <c r="N3" s="137"/>
      <c r="O3" s="138">
        <v>45051</v>
      </c>
      <c r="P3" s="139"/>
      <c r="Q3"/>
      <c r="R3"/>
      <c r="S3"/>
      <c r="T3"/>
      <c r="U3"/>
      <c r="X3" s="1"/>
      <c r="Y3" s="1"/>
      <c r="Z3" s="10"/>
      <c r="AA3" s="1"/>
      <c r="AB3" s="1"/>
      <c r="AC3" s="1"/>
      <c r="AD3" s="1"/>
      <c r="AE3" s="1"/>
      <c r="AF3" s="1"/>
      <c r="AG3" s="1"/>
      <c r="AH3" s="1"/>
      <c r="AI3" s="1"/>
      <c r="AJ3" s="1"/>
      <c r="AK3" s="1"/>
      <c r="AL3" s="1"/>
    </row>
    <row r="4" spans="2:38" ht="31.5" customHeight="1">
      <c r="B4" s="5" t="s">
        <v>75</v>
      </c>
      <c r="C4" s="132" t="s">
        <v>160</v>
      </c>
      <c r="D4" s="133"/>
      <c r="E4" s="134" t="s">
        <v>77</v>
      </c>
      <c r="F4" s="134"/>
      <c r="G4" s="140" t="s">
        <v>161</v>
      </c>
      <c r="H4" s="141"/>
      <c r="I4" s="142"/>
      <c r="J4" s="134" t="s">
        <v>79</v>
      </c>
      <c r="K4" s="134"/>
      <c r="L4" s="9"/>
      <c r="M4" s="135" t="s">
        <v>80</v>
      </c>
      <c r="N4" s="137"/>
      <c r="O4" s="140" t="s">
        <v>162</v>
      </c>
      <c r="P4" s="143"/>
      <c r="Q4"/>
      <c r="R4"/>
      <c r="S4"/>
      <c r="T4"/>
      <c r="U4"/>
      <c r="X4" s="1"/>
      <c r="Y4" s="1"/>
      <c r="Z4" s="10"/>
      <c r="AA4" s="1"/>
      <c r="AB4" s="1"/>
      <c r="AC4" s="1"/>
      <c r="AD4" s="1"/>
      <c r="AE4" s="1"/>
      <c r="AF4" s="1"/>
      <c r="AG4" s="1"/>
      <c r="AH4" s="1"/>
      <c r="AI4" s="1"/>
      <c r="AJ4" s="1"/>
      <c r="AK4" s="1"/>
      <c r="AL4" s="1"/>
    </row>
    <row r="5" spans="2:38" ht="31.5" customHeight="1">
      <c r="B5" s="5" t="s">
        <v>82</v>
      </c>
      <c r="C5" s="148" t="s">
        <v>83</v>
      </c>
      <c r="D5" s="143"/>
      <c r="E5" s="161" t="s">
        <v>84</v>
      </c>
      <c r="F5" s="161"/>
      <c r="G5" s="6" t="s">
        <v>161</v>
      </c>
      <c r="H5" s="7"/>
      <c r="I5" s="8"/>
      <c r="J5" s="134" t="s">
        <v>86</v>
      </c>
      <c r="K5" s="134"/>
      <c r="L5" s="11"/>
      <c r="M5" s="135" t="s">
        <v>87</v>
      </c>
      <c r="N5" s="137"/>
      <c r="O5" s="140" t="s">
        <v>163</v>
      </c>
      <c r="P5" s="142"/>
      <c r="Q5"/>
      <c r="R5"/>
      <c r="S5"/>
      <c r="T5"/>
      <c r="U5"/>
      <c r="X5" s="1"/>
      <c r="Y5" s="1"/>
      <c r="Z5" s="10"/>
      <c r="AA5" s="1"/>
      <c r="AB5" s="1"/>
      <c r="AC5" s="1"/>
      <c r="AD5" s="1"/>
      <c r="AE5" s="1"/>
      <c r="AF5" s="1"/>
      <c r="AG5" s="1"/>
      <c r="AH5" s="1"/>
      <c r="AI5" s="1"/>
      <c r="AJ5" s="1"/>
      <c r="AK5" s="1"/>
      <c r="AL5" s="1"/>
    </row>
    <row r="7" spans="2:38">
      <c r="S7" s="10"/>
      <c r="T7" s="10"/>
      <c r="U7" s="10"/>
      <c r="V7" s="1"/>
      <c r="W7" s="1"/>
      <c r="X7" s="1"/>
      <c r="Y7" s="1"/>
      <c r="Z7" s="1"/>
      <c r="AA7" s="1"/>
      <c r="AB7" s="1"/>
      <c r="AC7" s="1"/>
      <c r="AD7" s="1"/>
      <c r="AE7" s="1"/>
      <c r="AF7" s="1"/>
      <c r="AG7" s="1"/>
      <c r="AH7" s="1"/>
      <c r="AI7" s="1"/>
      <c r="AJ7" s="1"/>
      <c r="AK7" s="1"/>
      <c r="AL7" s="1"/>
    </row>
    <row r="8" spans="2:38">
      <c r="B8" s="12"/>
      <c r="C8" s="13"/>
      <c r="D8" s="153" t="s">
        <v>91</v>
      </c>
      <c r="E8" s="154"/>
      <c r="F8" s="154"/>
      <c r="G8" s="154"/>
      <c r="H8" s="154"/>
      <c r="I8" s="154"/>
      <c r="J8" s="154"/>
      <c r="K8" s="154"/>
      <c r="L8" s="155"/>
      <c r="P8" s="1"/>
      <c r="Q8" s="1"/>
      <c r="R8" s="1"/>
      <c r="S8" s="1"/>
      <c r="T8" s="1"/>
      <c r="U8" s="1"/>
      <c r="V8" s="1"/>
      <c r="W8" s="1"/>
      <c r="X8" s="1"/>
      <c r="Y8" s="1"/>
      <c r="Z8" s="1"/>
      <c r="AA8" s="1"/>
      <c r="AB8" s="1"/>
      <c r="AC8" s="1"/>
      <c r="AD8" s="1"/>
      <c r="AE8" s="1"/>
      <c r="AF8" s="1"/>
      <c r="AG8" s="1"/>
      <c r="AH8" s="1"/>
      <c r="AI8" s="1"/>
      <c r="AJ8" s="1"/>
      <c r="AK8" s="1"/>
      <c r="AL8" s="1"/>
    </row>
    <row r="9" spans="2:38" ht="58.5" customHeight="1">
      <c r="B9" s="14" t="s">
        <v>92</v>
      </c>
      <c r="C9" s="14" t="s">
        <v>93</v>
      </c>
      <c r="D9" s="15" t="s">
        <v>94</v>
      </c>
      <c r="E9" s="15" t="s">
        <v>130</v>
      </c>
      <c r="F9" s="16">
        <v>1</v>
      </c>
      <c r="G9" s="16">
        <v>2</v>
      </c>
      <c r="H9" s="16">
        <v>3</v>
      </c>
      <c r="I9" s="16">
        <v>4</v>
      </c>
      <c r="J9" s="16">
        <v>5</v>
      </c>
      <c r="K9" s="16">
        <v>6</v>
      </c>
      <c r="L9" s="16">
        <v>7</v>
      </c>
      <c r="M9" s="17" t="s">
        <v>102</v>
      </c>
      <c r="N9" s="18" t="s">
        <v>104</v>
      </c>
      <c r="O9" s="19" t="s">
        <v>105</v>
      </c>
      <c r="P9" s="1"/>
      <c r="Q9" s="1"/>
      <c r="R9" s="1"/>
      <c r="S9" s="1"/>
      <c r="T9" s="1"/>
      <c r="U9" s="1"/>
      <c r="V9" s="1"/>
      <c r="W9" s="1"/>
      <c r="X9" s="1"/>
      <c r="Y9" s="1"/>
      <c r="Z9" s="1"/>
      <c r="AA9" s="1"/>
      <c r="AB9" s="1"/>
      <c r="AC9" s="1"/>
      <c r="AD9" s="1"/>
      <c r="AE9" s="1"/>
      <c r="AF9" s="1"/>
      <c r="AG9" s="1"/>
      <c r="AH9" s="1"/>
      <c r="AI9" s="1"/>
      <c r="AJ9" s="1"/>
      <c r="AK9" s="1"/>
      <c r="AL9" s="1"/>
    </row>
    <row r="10" spans="2:38" ht="15.75" customHeight="1" thickBot="1">
      <c r="B10" s="144">
        <f>ROW(B1)</f>
        <v>1</v>
      </c>
      <c r="C10" s="146" t="s">
        <v>164</v>
      </c>
      <c r="D10" s="151"/>
      <c r="E10" s="20"/>
      <c r="F10" s="21">
        <v>0</v>
      </c>
      <c r="G10" s="21">
        <v>0</v>
      </c>
      <c r="H10" s="21">
        <v>0</v>
      </c>
      <c r="I10" s="21">
        <v>0</v>
      </c>
      <c r="J10" s="21">
        <v>0</v>
      </c>
      <c r="K10" s="21">
        <v>0</v>
      </c>
      <c r="L10" s="21">
        <v>0</v>
      </c>
      <c r="M10" s="22"/>
      <c r="N10" s="22"/>
      <c r="O10" s="23"/>
      <c r="P10" s="24"/>
      <c r="Q10" s="24"/>
      <c r="R10" s="24"/>
      <c r="S10" s="24"/>
      <c r="T10" s="24"/>
      <c r="U10" s="24"/>
      <c r="V10" s="24"/>
      <c r="W10" s="24"/>
      <c r="X10" s="24"/>
      <c r="Y10" s="24"/>
      <c r="Z10" s="24"/>
      <c r="AA10" s="24"/>
      <c r="AB10" s="24"/>
      <c r="AC10" s="24"/>
      <c r="AD10" s="24"/>
      <c r="AE10" s="24"/>
      <c r="AF10" s="24"/>
      <c r="AG10" s="24"/>
      <c r="AH10" s="24"/>
      <c r="AI10" s="24"/>
      <c r="AJ10" s="1"/>
      <c r="AK10" s="1"/>
      <c r="AL10" s="1"/>
    </row>
    <row r="11" spans="2:38">
      <c r="B11" s="145"/>
      <c r="C11" s="147"/>
      <c r="D11" s="152"/>
      <c r="E11" s="25" t="s">
        <v>107</v>
      </c>
      <c r="F11" s="26">
        <f t="shared" ref="F11:L11" si="0">IF(ISBLANK(F10),"",IF(ISBLANK(F12),"",F12-F10))</f>
        <v>0</v>
      </c>
      <c r="G11" s="26">
        <f t="shared" si="0"/>
        <v>0</v>
      </c>
      <c r="H11" s="26">
        <f t="shared" si="0"/>
        <v>0</v>
      </c>
      <c r="I11" s="26">
        <f t="shared" si="0"/>
        <v>0</v>
      </c>
      <c r="J11" s="26">
        <f t="shared" si="0"/>
        <v>0</v>
      </c>
      <c r="K11" s="26">
        <f t="shared" si="0"/>
        <v>1.3888888888888889E-3</v>
      </c>
      <c r="L11" s="26">
        <f t="shared" si="0"/>
        <v>2.0833333333333333E-3</v>
      </c>
      <c r="M11" s="27"/>
      <c r="N11" s="27">
        <v>1.736111111111111E-3</v>
      </c>
      <c r="O11" s="27" t="s">
        <v>104</v>
      </c>
      <c r="P11" s="24"/>
      <c r="Q11" s="24"/>
      <c r="R11" s="24"/>
      <c r="S11" s="24"/>
      <c r="T11" s="24"/>
      <c r="U11" s="24"/>
      <c r="V11" s="24"/>
      <c r="W11" s="24"/>
      <c r="X11" s="24"/>
      <c r="Y11" s="24"/>
      <c r="Z11" s="24"/>
      <c r="AA11" s="24"/>
      <c r="AB11" s="24"/>
      <c r="AC11" s="24"/>
      <c r="AD11" s="24"/>
      <c r="AE11" s="24"/>
      <c r="AF11" s="24"/>
      <c r="AG11" s="24"/>
      <c r="AH11" s="24"/>
      <c r="AI11" s="24"/>
      <c r="AJ11" s="1"/>
      <c r="AK11" s="1"/>
      <c r="AL11" s="1"/>
    </row>
    <row r="12" spans="2:38" ht="15" customHeight="1" thickBot="1">
      <c r="B12" s="144">
        <v>2</v>
      </c>
      <c r="C12" s="156" t="s">
        <v>165</v>
      </c>
      <c r="D12" s="151"/>
      <c r="E12" s="20"/>
      <c r="F12" s="21">
        <v>0</v>
      </c>
      <c r="G12" s="21">
        <v>0</v>
      </c>
      <c r="H12" s="21">
        <v>0</v>
      </c>
      <c r="I12" s="21">
        <v>0</v>
      </c>
      <c r="J12" s="21">
        <v>0</v>
      </c>
      <c r="K12" s="21">
        <v>1.3888888888888889E-3</v>
      </c>
      <c r="L12" s="21">
        <v>2.0833333333333333E-3</v>
      </c>
      <c r="M12" s="22"/>
      <c r="N12" s="22"/>
      <c r="O12" s="23"/>
      <c r="P12" s="24"/>
      <c r="Q12" s="24"/>
      <c r="R12" s="24"/>
      <c r="S12" s="24"/>
      <c r="T12" s="24"/>
      <c r="U12" s="24"/>
      <c r="V12" s="24"/>
      <c r="W12" s="24"/>
      <c r="X12" s="24"/>
      <c r="Y12" s="24"/>
      <c r="Z12" s="24"/>
      <c r="AA12" s="24"/>
      <c r="AB12" s="24"/>
      <c r="AC12" s="24"/>
      <c r="AD12" s="24"/>
      <c r="AE12" s="24"/>
      <c r="AF12" s="24"/>
      <c r="AG12" s="24"/>
      <c r="AH12" s="24"/>
      <c r="AI12" s="24"/>
      <c r="AJ12" s="1"/>
      <c r="AK12" s="1"/>
      <c r="AL12" s="1"/>
    </row>
    <row r="13" spans="2:38">
      <c r="B13" s="145"/>
      <c r="C13" s="157"/>
      <c r="D13" s="152"/>
      <c r="E13" s="25" t="s">
        <v>107</v>
      </c>
      <c r="F13" s="26">
        <f t="shared" ref="F13:L13" si="1">IF(ISBLANK(F12),"",IF(ISBLANK(F14),"",F14-F12))</f>
        <v>0</v>
      </c>
      <c r="G13" s="26">
        <f t="shared" si="1"/>
        <v>0</v>
      </c>
      <c r="H13" s="26">
        <f t="shared" si="1"/>
        <v>0</v>
      </c>
      <c r="I13" s="26">
        <f t="shared" si="1"/>
        <v>0</v>
      </c>
      <c r="J13" s="26">
        <f t="shared" si="1"/>
        <v>0</v>
      </c>
      <c r="K13" s="26">
        <f t="shared" si="1"/>
        <v>2.0833333333333329E-3</v>
      </c>
      <c r="L13" s="26">
        <f t="shared" si="1"/>
        <v>6.9444444444444458E-4</v>
      </c>
      <c r="M13" s="27"/>
      <c r="N13" s="27">
        <v>1.3888888888888889E-3</v>
      </c>
      <c r="O13" s="27" t="s">
        <v>104</v>
      </c>
      <c r="P13" s="24"/>
      <c r="Q13" s="24"/>
      <c r="R13" s="24"/>
      <c r="S13" s="24"/>
      <c r="T13" s="24"/>
      <c r="U13" s="24"/>
      <c r="V13" s="24"/>
      <c r="W13" s="24"/>
      <c r="X13" s="24"/>
      <c r="Y13" s="24"/>
      <c r="Z13" s="24"/>
      <c r="AA13" s="24"/>
      <c r="AB13" s="24"/>
      <c r="AC13" s="24"/>
      <c r="AD13" s="24"/>
      <c r="AE13" s="24"/>
      <c r="AF13" s="24"/>
      <c r="AG13" s="24"/>
      <c r="AH13" s="24"/>
      <c r="AI13" s="24"/>
      <c r="AJ13" s="1"/>
      <c r="AK13" s="1"/>
      <c r="AL13" s="1"/>
    </row>
    <row r="14" spans="2:38" ht="15.75" customHeight="1" thickBot="1">
      <c r="B14" s="144">
        <v>3</v>
      </c>
      <c r="C14" s="156" t="s">
        <v>166</v>
      </c>
      <c r="D14" s="151"/>
      <c r="E14" s="20"/>
      <c r="F14" s="21">
        <v>0</v>
      </c>
      <c r="G14" s="21">
        <v>0</v>
      </c>
      <c r="H14" s="21">
        <v>0</v>
      </c>
      <c r="I14" s="21">
        <v>0</v>
      </c>
      <c r="J14" s="21">
        <v>0</v>
      </c>
      <c r="K14" s="21">
        <v>3.472222222222222E-3</v>
      </c>
      <c r="L14" s="21">
        <v>2.7777777777777779E-3</v>
      </c>
      <c r="M14" s="22"/>
      <c r="N14" s="22"/>
      <c r="O14" s="23"/>
      <c r="P14" s="24"/>
      <c r="Q14" s="24"/>
      <c r="R14" s="24"/>
      <c r="S14" s="24"/>
      <c r="T14" s="24"/>
      <c r="U14" s="24"/>
      <c r="V14" s="24"/>
      <c r="W14" s="24"/>
      <c r="X14" s="24"/>
      <c r="Y14" s="24"/>
      <c r="Z14" s="24"/>
      <c r="AA14" s="24"/>
      <c r="AB14" s="24"/>
      <c r="AC14" s="24"/>
      <c r="AD14" s="24"/>
      <c r="AE14" s="24"/>
      <c r="AF14" s="24"/>
      <c r="AG14" s="24"/>
      <c r="AH14" s="24"/>
      <c r="AI14" s="24"/>
      <c r="AJ14" s="1"/>
      <c r="AK14" s="1"/>
      <c r="AL14" s="1"/>
    </row>
    <row r="15" spans="2:38">
      <c r="B15" s="145"/>
      <c r="C15" s="157"/>
      <c r="D15" s="152"/>
      <c r="E15" s="25" t="s">
        <v>107</v>
      </c>
      <c r="F15" s="26">
        <f t="shared" ref="F15:L15" si="2">IF(ISBLANK(F14),"",IF(ISBLANK(F16),"",F16-F14))</f>
        <v>2.0833333333333333E-3</v>
      </c>
      <c r="G15" s="26">
        <f t="shared" si="2"/>
        <v>0</v>
      </c>
      <c r="H15" s="26">
        <f t="shared" si="2"/>
        <v>0</v>
      </c>
      <c r="I15" s="26">
        <f t="shared" si="2"/>
        <v>0</v>
      </c>
      <c r="J15" s="26">
        <f t="shared" si="2"/>
        <v>0</v>
      </c>
      <c r="K15" s="26">
        <f t="shared" si="2"/>
        <v>2.7777777777777775E-3</v>
      </c>
      <c r="L15" s="26">
        <f t="shared" si="2"/>
        <v>4.1666666666666657E-3</v>
      </c>
      <c r="M15" s="27"/>
      <c r="N15" s="27">
        <v>2.7777777777777779E-3</v>
      </c>
      <c r="O15" s="27" t="s">
        <v>104</v>
      </c>
      <c r="P15" s="24"/>
      <c r="Q15" s="24"/>
      <c r="R15" s="24"/>
      <c r="S15" s="24"/>
      <c r="T15" s="24"/>
      <c r="U15" s="24"/>
      <c r="V15" s="24"/>
      <c r="W15" s="24"/>
      <c r="X15" s="24"/>
      <c r="Y15" s="24"/>
      <c r="Z15" s="24"/>
      <c r="AA15" s="24"/>
      <c r="AB15" s="24"/>
      <c r="AC15" s="24"/>
      <c r="AD15" s="24"/>
      <c r="AE15" s="24"/>
      <c r="AF15" s="24"/>
      <c r="AG15" s="24"/>
      <c r="AH15" s="24"/>
      <c r="AI15" s="24"/>
      <c r="AJ15" s="1"/>
      <c r="AK15" s="1"/>
      <c r="AL15" s="1"/>
    </row>
    <row r="16" spans="2:38" ht="15" customHeight="1" thickBot="1">
      <c r="B16" s="144">
        <v>4</v>
      </c>
      <c r="C16" s="156" t="s">
        <v>167</v>
      </c>
      <c r="D16" s="151"/>
      <c r="E16" s="20"/>
      <c r="F16" s="21">
        <v>2.0833333333333333E-3</v>
      </c>
      <c r="G16" s="21">
        <v>0</v>
      </c>
      <c r="H16" s="21">
        <v>0</v>
      </c>
      <c r="I16" s="21">
        <v>0</v>
      </c>
      <c r="J16" s="21">
        <v>0</v>
      </c>
      <c r="K16" s="21">
        <v>6.2499999999999995E-3</v>
      </c>
      <c r="L16" s="21">
        <v>6.9444444444444441E-3</v>
      </c>
      <c r="M16" s="22"/>
      <c r="N16" s="22"/>
      <c r="O16" s="23"/>
      <c r="P16" s="24"/>
      <c r="Q16" s="24"/>
      <c r="R16" s="24"/>
      <c r="S16" s="24"/>
      <c r="T16" s="24"/>
      <c r="U16" s="24"/>
      <c r="V16" s="24"/>
      <c r="W16" s="24"/>
      <c r="X16" s="24"/>
      <c r="Y16" s="24"/>
      <c r="Z16" s="24"/>
      <c r="AA16" s="24"/>
      <c r="AB16" s="24"/>
      <c r="AC16" s="24"/>
      <c r="AD16" s="24"/>
      <c r="AE16" s="24"/>
      <c r="AF16" s="24"/>
      <c r="AG16" s="24"/>
      <c r="AH16" s="24"/>
      <c r="AI16" s="24"/>
      <c r="AJ16" s="1"/>
      <c r="AK16" s="1"/>
      <c r="AL16" s="1"/>
    </row>
    <row r="17" spans="2:38">
      <c r="B17" s="145"/>
      <c r="C17" s="157"/>
      <c r="D17" s="152"/>
      <c r="E17" s="25" t="s">
        <v>107</v>
      </c>
      <c r="F17" s="26">
        <v>4.1666666666666666E-3</v>
      </c>
      <c r="G17" s="26">
        <f t="shared" ref="G17:L17" si="3">IF(ISBLANK(G16),"",IF(ISBLANK(G18),"",G18-G16))</f>
        <v>4.1666666666666666E-3</v>
      </c>
      <c r="H17" s="26">
        <f t="shared" si="3"/>
        <v>2.0833333333333333E-3</v>
      </c>
      <c r="I17" s="26">
        <f t="shared" si="3"/>
        <v>2.7777777777777779E-3</v>
      </c>
      <c r="J17" s="26">
        <f t="shared" si="3"/>
        <v>3.472222222222222E-3</v>
      </c>
      <c r="K17" s="26">
        <f t="shared" si="3"/>
        <v>2.0833333333333337E-3</v>
      </c>
      <c r="L17" s="26">
        <f t="shared" si="3"/>
        <v>2.7777777777777783E-3</v>
      </c>
      <c r="M17" s="27"/>
      <c r="N17" s="27">
        <f>IFERROR(MEDIAN(F17:L17),"")</f>
        <v>2.7777777777777783E-3</v>
      </c>
      <c r="O17" s="27" t="s">
        <v>104</v>
      </c>
      <c r="P17" s="24"/>
      <c r="Q17" s="24"/>
      <c r="R17" s="24"/>
      <c r="S17" s="24"/>
      <c r="T17" s="24"/>
      <c r="U17" s="24"/>
      <c r="V17" s="24"/>
      <c r="W17" s="24"/>
      <c r="X17" s="24"/>
      <c r="Y17" s="24"/>
      <c r="Z17" s="24"/>
      <c r="AA17" s="24"/>
      <c r="AB17" s="24"/>
      <c r="AC17" s="24"/>
      <c r="AD17" s="24"/>
      <c r="AE17" s="24"/>
      <c r="AF17" s="24"/>
      <c r="AG17" s="24"/>
      <c r="AH17" s="24"/>
      <c r="AI17" s="24"/>
      <c r="AJ17" s="1"/>
      <c r="AK17" s="1"/>
      <c r="AL17" s="1"/>
    </row>
    <row r="18" spans="2:38" ht="15" customHeight="1" thickBot="1">
      <c r="B18" s="144">
        <v>5</v>
      </c>
      <c r="C18" s="156" t="s">
        <v>168</v>
      </c>
      <c r="D18" s="151"/>
      <c r="E18" s="20"/>
      <c r="F18" s="21">
        <v>0</v>
      </c>
      <c r="G18" s="21">
        <v>4.1666666666666666E-3</v>
      </c>
      <c r="H18" s="21">
        <v>2.0833333333333333E-3</v>
      </c>
      <c r="I18" s="21">
        <v>2.7777777777777779E-3</v>
      </c>
      <c r="J18" s="21">
        <v>3.472222222222222E-3</v>
      </c>
      <c r="K18" s="21">
        <v>8.3333333333333332E-3</v>
      </c>
      <c r="L18" s="21">
        <v>9.7222222222222224E-3</v>
      </c>
      <c r="M18" s="22"/>
      <c r="N18" s="22"/>
      <c r="O18" s="23"/>
      <c r="P18" s="24"/>
      <c r="Q18" s="24"/>
      <c r="R18" s="24"/>
      <c r="S18" s="24"/>
      <c r="T18" s="24"/>
      <c r="U18" s="24"/>
      <c r="V18" s="24"/>
      <c r="W18" s="24"/>
      <c r="X18" s="24"/>
      <c r="Y18" s="24"/>
      <c r="Z18" s="24"/>
      <c r="AA18" s="24"/>
      <c r="AB18" s="24"/>
      <c r="AC18" s="24"/>
      <c r="AD18" s="24"/>
      <c r="AE18" s="24"/>
      <c r="AF18" s="24"/>
      <c r="AG18" s="24"/>
      <c r="AH18" s="24"/>
      <c r="AI18" s="24"/>
      <c r="AJ18" s="1"/>
      <c r="AK18" s="1"/>
      <c r="AL18" s="1"/>
    </row>
    <row r="19" spans="2:38">
      <c r="B19" s="145"/>
      <c r="C19" s="157"/>
      <c r="D19" s="152"/>
      <c r="E19" s="25" t="s">
        <v>107</v>
      </c>
      <c r="F19" s="26">
        <v>0</v>
      </c>
      <c r="G19" s="26">
        <f t="shared" ref="G19:L19" si="4">IF(ISBLANK(G18),"",IF(ISBLANK(G20),"",G20-G18))</f>
        <v>3.472222222222222E-3</v>
      </c>
      <c r="H19" s="26">
        <f t="shared" si="4"/>
        <v>0</v>
      </c>
      <c r="I19" s="26">
        <f t="shared" si="4"/>
        <v>0</v>
      </c>
      <c r="J19" s="26">
        <f t="shared" si="4"/>
        <v>0</v>
      </c>
      <c r="K19" s="26">
        <f t="shared" si="4"/>
        <v>0</v>
      </c>
      <c r="L19" s="26">
        <f t="shared" si="4"/>
        <v>0</v>
      </c>
      <c r="M19" s="27">
        <v>3.472222222222222E-3</v>
      </c>
      <c r="N19" s="27"/>
      <c r="O19" s="27" t="s">
        <v>102</v>
      </c>
      <c r="P19" s="24"/>
      <c r="Q19" s="24"/>
      <c r="R19" s="24"/>
      <c r="S19" s="24"/>
      <c r="T19" s="24"/>
      <c r="U19" s="24"/>
      <c r="V19" s="24"/>
      <c r="W19" s="24"/>
      <c r="X19" s="24"/>
      <c r="Y19" s="24"/>
      <c r="Z19" s="24"/>
      <c r="AA19" s="24"/>
      <c r="AB19" s="24"/>
      <c r="AC19" s="24"/>
      <c r="AD19" s="24"/>
      <c r="AE19" s="24"/>
      <c r="AF19" s="24"/>
      <c r="AG19" s="24"/>
      <c r="AH19" s="24"/>
      <c r="AI19" s="24"/>
      <c r="AJ19" s="1"/>
      <c r="AK19" s="1"/>
      <c r="AL19" s="1"/>
    </row>
    <row r="20" spans="2:38" ht="15.75" customHeight="1" thickBot="1">
      <c r="B20" s="144">
        <v>4</v>
      </c>
      <c r="C20" s="156" t="s">
        <v>169</v>
      </c>
      <c r="D20" s="151"/>
      <c r="E20" s="20"/>
      <c r="F20" s="21">
        <v>6.2499999999999995E-3</v>
      </c>
      <c r="G20" s="21">
        <v>7.6388888888888886E-3</v>
      </c>
      <c r="H20" s="21">
        <v>2.0833333333333333E-3</v>
      </c>
      <c r="I20" s="21">
        <v>2.7777777777777779E-3</v>
      </c>
      <c r="J20" s="21">
        <v>3.472222222222222E-3</v>
      </c>
      <c r="K20" s="21">
        <v>8.3333333333333332E-3</v>
      </c>
      <c r="L20" s="21">
        <v>9.7222222222222224E-3</v>
      </c>
      <c r="M20" s="22"/>
      <c r="N20" s="22"/>
      <c r="O20" s="23"/>
      <c r="P20" s="24"/>
      <c r="Q20" s="24"/>
      <c r="R20" s="24"/>
      <c r="S20" s="24"/>
      <c r="T20" s="24"/>
      <c r="U20" s="24"/>
      <c r="V20" s="24"/>
      <c r="W20" s="24"/>
      <c r="X20" s="24"/>
      <c r="Y20" s="24"/>
      <c r="Z20" s="24"/>
      <c r="AA20" s="24"/>
      <c r="AB20" s="24"/>
      <c r="AC20" s="24"/>
      <c r="AD20" s="24"/>
      <c r="AE20" s="24"/>
      <c r="AF20" s="24"/>
      <c r="AG20" s="24"/>
      <c r="AH20" s="24"/>
      <c r="AI20" s="24"/>
      <c r="AJ20" s="1"/>
      <c r="AK20" s="1"/>
      <c r="AL20" s="1"/>
    </row>
    <row r="21" spans="2:38">
      <c r="B21" s="145"/>
      <c r="C21" s="157"/>
      <c r="D21" s="152"/>
      <c r="E21" s="25" t="s">
        <v>107</v>
      </c>
      <c r="F21" s="26">
        <f t="shared" ref="F21:L21" si="5">IF(ISBLANK(F20),"",IF(ISBLANK(F22),"",F22-F20))</f>
        <v>2.0833333333333337E-3</v>
      </c>
      <c r="G21" s="26">
        <f t="shared" si="5"/>
        <v>3.4722222222222229E-3</v>
      </c>
      <c r="H21" s="26">
        <f t="shared" si="5"/>
        <v>3.4722222222222225E-3</v>
      </c>
      <c r="I21" s="26">
        <f t="shared" si="5"/>
        <v>5.5555555555555549E-3</v>
      </c>
      <c r="J21" s="26">
        <f t="shared" si="5"/>
        <v>4.8611111111111112E-3</v>
      </c>
      <c r="K21" s="26">
        <f t="shared" si="5"/>
        <v>2.7777777777777783E-3</v>
      </c>
      <c r="L21" s="26">
        <f t="shared" si="5"/>
        <v>2.7777777777777766E-3</v>
      </c>
      <c r="M21" s="27" t="str">
        <f>IFERROR(MODE(F21:L21),"")</f>
        <v/>
      </c>
      <c r="N21" s="27">
        <f>IFERROR(MEDIAN(F21:L21),"")</f>
        <v>3.4722222222222225E-3</v>
      </c>
      <c r="O21" s="27" t="s">
        <v>104</v>
      </c>
      <c r="P21" s="24"/>
      <c r="Q21" s="24"/>
      <c r="R21" s="24"/>
      <c r="S21" s="24"/>
      <c r="T21" s="24"/>
      <c r="U21" s="24"/>
      <c r="V21" s="24"/>
      <c r="W21" s="24"/>
      <c r="X21" s="24"/>
      <c r="Y21" s="24"/>
      <c r="Z21" s="24"/>
      <c r="AA21" s="24"/>
      <c r="AB21" s="24"/>
      <c r="AC21" s="24"/>
      <c r="AD21" s="24"/>
      <c r="AE21" s="24"/>
      <c r="AF21" s="24"/>
      <c r="AG21" s="24"/>
      <c r="AH21" s="24"/>
      <c r="AI21" s="24"/>
      <c r="AJ21" s="1"/>
      <c r="AK21" s="1"/>
      <c r="AL21" s="1"/>
    </row>
    <row r="22" spans="2:38" ht="15.75" customHeight="1" thickBot="1">
      <c r="B22" s="144">
        <v>6</v>
      </c>
      <c r="C22" s="156" t="s">
        <v>170</v>
      </c>
      <c r="D22" s="151"/>
      <c r="E22" s="20"/>
      <c r="F22" s="21">
        <v>8.3333333333333332E-3</v>
      </c>
      <c r="G22" s="21">
        <v>1.1111111111111112E-2</v>
      </c>
      <c r="H22" s="21">
        <v>5.5555555555555558E-3</v>
      </c>
      <c r="I22" s="21">
        <v>8.3333333333333332E-3</v>
      </c>
      <c r="J22" s="21">
        <v>8.3333333333333332E-3</v>
      </c>
      <c r="K22" s="21">
        <v>1.1111111111111112E-2</v>
      </c>
      <c r="L22" s="21">
        <v>1.2499999999999999E-2</v>
      </c>
      <c r="M22" s="22"/>
      <c r="N22" s="22"/>
      <c r="O22" s="23"/>
      <c r="P22" s="24"/>
      <c r="Q22" s="24"/>
      <c r="R22" s="24"/>
      <c r="S22" s="24"/>
      <c r="T22" s="24"/>
      <c r="U22" s="24"/>
      <c r="V22" s="24"/>
      <c r="W22" s="24"/>
      <c r="X22" s="24"/>
      <c r="Y22" s="24"/>
      <c r="Z22" s="24"/>
      <c r="AA22" s="24"/>
      <c r="AB22" s="24"/>
      <c r="AC22" s="24"/>
      <c r="AD22" s="24"/>
      <c r="AE22" s="24"/>
      <c r="AF22" s="24"/>
      <c r="AG22" s="24"/>
      <c r="AH22" s="24"/>
      <c r="AI22" s="24"/>
      <c r="AJ22" s="1"/>
      <c r="AK22" s="1"/>
      <c r="AL22" s="1"/>
    </row>
    <row r="23" spans="2:38">
      <c r="B23" s="145"/>
      <c r="C23" s="157"/>
      <c r="D23" s="152"/>
      <c r="E23" s="25" t="s">
        <v>107</v>
      </c>
      <c r="F23" s="26">
        <f>IF(ISBLANK(F22),"",IF(ISBLANK(F24),"",F24-F22))</f>
        <v>6.9444444444444545E-4</v>
      </c>
      <c r="G23" s="26">
        <v>1.3888888888888889E-3</v>
      </c>
      <c r="H23" s="26">
        <f>IF(ISBLANK(H22),"",IF(ISBLANK(H24),"",H24-H22))</f>
        <v>0</v>
      </c>
      <c r="I23" s="26">
        <f>IF(ISBLANK(I22),"",IF(ISBLANK(I24),"",I24-I22))</f>
        <v>0</v>
      </c>
      <c r="J23" s="26">
        <f>IF(ISBLANK(J22),"",IF(ISBLANK(J24),"",J24-J22))</f>
        <v>0</v>
      </c>
      <c r="K23" s="26">
        <f>IF(ISBLANK(K22),"",IF(ISBLANK(K24),"",K24-K22))</f>
        <v>0</v>
      </c>
      <c r="L23" s="26">
        <f>IF(ISBLANK(L22),"",IF(ISBLANK(L24),"",L24-L22))</f>
        <v>0</v>
      </c>
      <c r="M23" s="27"/>
      <c r="N23" s="27">
        <v>1.0416666666666667E-3</v>
      </c>
      <c r="O23" s="27" t="s">
        <v>104</v>
      </c>
      <c r="P23" s="24"/>
      <c r="Q23" s="24"/>
      <c r="R23" s="24"/>
      <c r="S23" s="24"/>
      <c r="T23" s="24"/>
      <c r="U23" s="24"/>
      <c r="V23" s="24"/>
      <c r="W23" s="24"/>
      <c r="X23" s="24"/>
      <c r="Y23" s="24"/>
      <c r="Z23" s="24"/>
      <c r="AA23" s="24"/>
      <c r="AB23" s="24"/>
      <c r="AC23" s="24"/>
      <c r="AD23" s="24"/>
      <c r="AE23" s="24"/>
      <c r="AF23" s="24"/>
      <c r="AG23" s="24"/>
      <c r="AH23" s="24"/>
      <c r="AI23" s="24"/>
      <c r="AJ23" s="1"/>
      <c r="AK23" s="1"/>
      <c r="AL23" s="1"/>
    </row>
    <row r="24" spans="2:38" ht="15" customHeight="1" thickBot="1">
      <c r="B24" s="144">
        <v>7</v>
      </c>
      <c r="C24" s="156" t="s">
        <v>171</v>
      </c>
      <c r="D24" s="151"/>
      <c r="E24" s="20"/>
      <c r="F24" s="21">
        <v>9.0277777777777787E-3</v>
      </c>
      <c r="G24" s="21">
        <v>1.2499999999999999E-2</v>
      </c>
      <c r="H24" s="21">
        <v>5.5555555555555558E-3</v>
      </c>
      <c r="I24" s="21">
        <v>8.3333333333333332E-3</v>
      </c>
      <c r="J24" s="21">
        <v>8.3333333333333332E-3</v>
      </c>
      <c r="K24" s="21">
        <v>1.1111111111111112E-2</v>
      </c>
      <c r="L24" s="21">
        <v>1.2499999999999999E-2</v>
      </c>
      <c r="M24" s="22"/>
      <c r="N24" s="22"/>
      <c r="O24" s="23"/>
      <c r="P24" s="24"/>
      <c r="Q24" s="24"/>
      <c r="R24" s="24"/>
      <c r="S24" s="24"/>
      <c r="T24" s="24"/>
      <c r="U24" s="24"/>
      <c r="V24" s="24"/>
      <c r="W24" s="24"/>
      <c r="X24" s="24"/>
      <c r="Y24" s="24"/>
      <c r="Z24" s="24"/>
      <c r="AA24" s="24"/>
      <c r="AB24" s="24"/>
      <c r="AC24" s="24"/>
      <c r="AD24" s="24"/>
      <c r="AE24" s="24"/>
      <c r="AF24" s="24"/>
      <c r="AG24" s="24"/>
      <c r="AH24" s="24"/>
      <c r="AI24" s="24"/>
      <c r="AJ24" s="1"/>
      <c r="AK24" s="1"/>
      <c r="AL24" s="1"/>
    </row>
    <row r="25" spans="2:38">
      <c r="B25" s="145"/>
      <c r="C25" s="157"/>
      <c r="D25" s="152"/>
      <c r="E25" s="25" t="s">
        <v>107</v>
      </c>
      <c r="F25" s="26">
        <f t="shared" ref="F25:L25" si="6">IF(ISBLANK(F24),"",IF(ISBLANK(F26),"",F26-F24))</f>
        <v>6.9444444444444371E-4</v>
      </c>
      <c r="G25" s="26">
        <f t="shared" si="6"/>
        <v>4.1666666666666675E-3</v>
      </c>
      <c r="H25" s="26">
        <f t="shared" si="6"/>
        <v>0</v>
      </c>
      <c r="I25" s="26">
        <f t="shared" si="6"/>
        <v>0</v>
      </c>
      <c r="J25" s="26">
        <f t="shared" si="6"/>
        <v>0</v>
      </c>
      <c r="K25" s="26">
        <f t="shared" si="6"/>
        <v>0</v>
      </c>
      <c r="L25" s="26">
        <f t="shared" si="6"/>
        <v>0</v>
      </c>
      <c r="M25" s="27"/>
      <c r="N25" s="27">
        <v>2.4305555555555556E-3</v>
      </c>
      <c r="O25" s="27" t="s">
        <v>104</v>
      </c>
      <c r="P25" s="24"/>
      <c r="Q25" s="24"/>
      <c r="R25" s="24"/>
      <c r="S25" s="24"/>
      <c r="T25" s="24"/>
      <c r="U25" s="24"/>
      <c r="V25" s="24"/>
      <c r="W25" s="24"/>
      <c r="X25" s="24"/>
      <c r="Y25" s="24"/>
      <c r="Z25" s="24"/>
      <c r="AA25" s="24"/>
      <c r="AB25" s="24"/>
      <c r="AC25" s="24"/>
      <c r="AD25" s="24"/>
      <c r="AE25" s="24"/>
      <c r="AF25" s="24"/>
      <c r="AG25" s="24"/>
      <c r="AH25" s="24"/>
      <c r="AI25" s="24"/>
      <c r="AJ25" s="1"/>
      <c r="AK25" s="1"/>
      <c r="AL25" s="1"/>
    </row>
    <row r="26" spans="2:38" ht="15.75" customHeight="1" thickBot="1">
      <c r="B26" s="144">
        <v>8</v>
      </c>
      <c r="C26" s="156" t="s">
        <v>172</v>
      </c>
      <c r="D26" s="151"/>
      <c r="E26" s="20"/>
      <c r="F26" s="21">
        <v>9.7222222222222224E-3</v>
      </c>
      <c r="G26" s="21">
        <v>1.6666666666666666E-2</v>
      </c>
      <c r="H26" s="21">
        <v>5.5555555555555558E-3</v>
      </c>
      <c r="I26" s="21">
        <v>8.3333333333333332E-3</v>
      </c>
      <c r="J26" s="21">
        <v>8.3333333333333332E-3</v>
      </c>
      <c r="K26" s="21">
        <v>1.1111111111111112E-2</v>
      </c>
      <c r="L26" s="21">
        <v>1.2499999999999999E-2</v>
      </c>
      <c r="M26" s="22"/>
      <c r="N26" s="22"/>
      <c r="O26" s="23"/>
      <c r="P26" s="24"/>
      <c r="Q26" s="24"/>
      <c r="R26" s="24"/>
      <c r="S26" s="24"/>
      <c r="T26" s="24"/>
      <c r="U26" s="24"/>
      <c r="V26" s="24"/>
      <c r="W26" s="24"/>
      <c r="X26" s="24"/>
      <c r="Y26" s="24"/>
      <c r="Z26" s="24"/>
      <c r="AA26" s="24"/>
      <c r="AB26" s="24"/>
      <c r="AC26" s="24"/>
      <c r="AD26" s="24"/>
      <c r="AE26" s="24"/>
      <c r="AF26" s="24"/>
      <c r="AG26" s="24"/>
      <c r="AH26" s="24"/>
      <c r="AI26" s="24"/>
      <c r="AJ26" s="1"/>
      <c r="AK26" s="1"/>
      <c r="AL26" s="1"/>
    </row>
    <row r="27" spans="2:38" ht="14.45" thickBot="1">
      <c r="B27" s="145"/>
      <c r="C27" s="157"/>
      <c r="D27" s="152"/>
      <c r="E27" s="25"/>
      <c r="F27" s="26"/>
      <c r="G27" s="26"/>
      <c r="H27" s="26"/>
      <c r="I27" s="26"/>
      <c r="J27" s="26"/>
      <c r="K27" s="26"/>
      <c r="L27" s="26"/>
      <c r="M27" s="27" t="str">
        <f>IFERROR(MODE(F27:L27),"")</f>
        <v/>
      </c>
      <c r="N27" s="27" t="str">
        <f>IFERROR(MEDIAN(F27:L27),"")</f>
        <v/>
      </c>
      <c r="O27" s="27"/>
      <c r="P27" s="24"/>
      <c r="Q27" s="24"/>
      <c r="R27" s="24"/>
      <c r="S27" s="24"/>
      <c r="T27" s="24"/>
      <c r="U27" s="24"/>
      <c r="V27" s="24"/>
      <c r="W27" s="24"/>
      <c r="X27" s="24"/>
      <c r="Y27" s="24"/>
      <c r="Z27" s="24"/>
      <c r="AA27" s="24"/>
      <c r="AB27" s="24"/>
      <c r="AC27" s="24"/>
      <c r="AD27" s="24"/>
      <c r="AE27" s="24"/>
      <c r="AF27" s="24"/>
      <c r="AG27" s="24"/>
      <c r="AH27" s="24"/>
      <c r="AI27" s="24"/>
      <c r="AJ27" s="1"/>
      <c r="AK27" s="1"/>
      <c r="AL27" s="1"/>
    </row>
    <row r="28" spans="2:38" customFormat="1">
      <c r="B28" s="76"/>
      <c r="C28" s="25"/>
      <c r="D28" s="73"/>
      <c r="E28" s="28"/>
      <c r="F28" s="26"/>
      <c r="G28" s="26"/>
      <c r="H28" s="26"/>
      <c r="I28" s="26"/>
      <c r="J28" s="26"/>
      <c r="K28" s="26"/>
      <c r="L28" s="26"/>
      <c r="M28" s="27"/>
    </row>
    <row r="29" spans="2:38">
      <c r="I29" s="4"/>
      <c r="J29" s="4"/>
      <c r="K29" s="4"/>
      <c r="S29" s="3"/>
      <c r="T29" s="3"/>
      <c r="U29" s="3"/>
      <c r="AC29" s="1"/>
      <c r="AD29" s="1"/>
      <c r="AE29" s="1"/>
      <c r="AF29" s="1"/>
      <c r="AG29" s="1"/>
      <c r="AH29" s="1"/>
      <c r="AI29" s="1"/>
      <c r="AJ29" s="1"/>
      <c r="AK29" s="1"/>
      <c r="AL29" s="1"/>
    </row>
    <row r="30" spans="2:38">
      <c r="C30" s="29" t="s">
        <v>118</v>
      </c>
      <c r="D30" s="30"/>
      <c r="E30"/>
      <c r="F30" s="27">
        <f t="shared" ref="F30:L30" si="7">F31+F32</f>
        <v>9.7222222222222241E-3</v>
      </c>
      <c r="G30" s="27">
        <f t="shared" si="7"/>
        <v>1.666666666666667E-2</v>
      </c>
      <c r="H30" s="27">
        <f t="shared" si="7"/>
        <v>5.5555555555555558E-3</v>
      </c>
      <c r="I30" s="27">
        <f t="shared" si="7"/>
        <v>8.3333333333333332E-3</v>
      </c>
      <c r="J30" s="27">
        <f t="shared" si="7"/>
        <v>8.3333333333333332E-3</v>
      </c>
      <c r="K30" s="27">
        <f t="shared" si="7"/>
        <v>1.1111111111111112E-2</v>
      </c>
      <c r="L30" s="27">
        <f t="shared" si="7"/>
        <v>1.2499999999999999E-2</v>
      </c>
      <c r="N30" s="27">
        <f>N31+N32</f>
        <v>1.9097222222222224E-2</v>
      </c>
      <c r="S30" s="3"/>
      <c r="T30" s="3"/>
      <c r="U30" s="3"/>
      <c r="AC30" s="1"/>
      <c r="AD30" s="1"/>
      <c r="AE30" s="1"/>
      <c r="AF30" s="1"/>
      <c r="AG30" s="1"/>
      <c r="AH30" s="1"/>
      <c r="AI30" s="1"/>
      <c r="AJ30" s="1"/>
      <c r="AK30" s="1"/>
      <c r="AL30" s="1"/>
    </row>
    <row r="31" spans="2:38">
      <c r="C31" s="29" t="s">
        <v>119</v>
      </c>
      <c r="D31" s="30" t="s">
        <v>111</v>
      </c>
      <c r="E31"/>
      <c r="F31" s="31">
        <f t="shared" ref="F31:L31" si="8">SUMIF($E$10:$E$28,"W",F10:F28)</f>
        <v>0</v>
      </c>
      <c r="G31" s="31">
        <f t="shared" si="8"/>
        <v>0</v>
      </c>
      <c r="H31" s="31">
        <f t="shared" si="8"/>
        <v>0</v>
      </c>
      <c r="I31" s="31">
        <f t="shared" si="8"/>
        <v>0</v>
      </c>
      <c r="J31" s="31">
        <f t="shared" si="8"/>
        <v>0</v>
      </c>
      <c r="K31" s="31">
        <f t="shared" si="8"/>
        <v>0</v>
      </c>
      <c r="L31" s="31">
        <f t="shared" si="8"/>
        <v>0</v>
      </c>
      <c r="N31" s="27">
        <f>SUMIFS(N10:N27,E10:E27,"W",O10:O27,"median")+SUMIFS(M10:M27,E10:E27,"W",O10:O27,"Mode")</f>
        <v>0</v>
      </c>
      <c r="S31" s="3"/>
      <c r="T31" s="3"/>
      <c r="U31" s="3"/>
      <c r="AC31" s="1"/>
      <c r="AD31" s="1"/>
      <c r="AE31" s="1"/>
      <c r="AF31" s="1"/>
      <c r="AG31" s="1"/>
      <c r="AH31" s="1"/>
      <c r="AI31" s="1"/>
      <c r="AJ31" s="1"/>
      <c r="AK31" s="1"/>
      <c r="AL31" s="1"/>
    </row>
    <row r="32" spans="2:38">
      <c r="C32" s="32" t="s">
        <v>120</v>
      </c>
      <c r="D32" s="33" t="s">
        <v>107</v>
      </c>
      <c r="E32"/>
      <c r="F32" s="31">
        <f t="shared" ref="F32:L32" si="9">SUMIF($E$10:$E$28,"P",F10:F28)</f>
        <v>9.7222222222222241E-3</v>
      </c>
      <c r="G32" s="31">
        <f t="shared" si="9"/>
        <v>1.666666666666667E-2</v>
      </c>
      <c r="H32" s="31">
        <f t="shared" si="9"/>
        <v>5.5555555555555558E-3</v>
      </c>
      <c r="I32" s="31">
        <f t="shared" si="9"/>
        <v>8.3333333333333332E-3</v>
      </c>
      <c r="J32" s="31">
        <f t="shared" si="9"/>
        <v>8.3333333333333332E-3</v>
      </c>
      <c r="K32" s="31">
        <f t="shared" si="9"/>
        <v>1.1111111111111112E-2</v>
      </c>
      <c r="L32" s="31">
        <f t="shared" si="9"/>
        <v>1.2499999999999999E-2</v>
      </c>
      <c r="N32" s="31">
        <f>SUMIFS(N10:N27,E10:E27,"P",O10:O27,"median")+SUMIFS(M10:M27,E10:E27,"P",O10:O27,"Mode")</f>
        <v>1.9097222222222224E-2</v>
      </c>
      <c r="S32" s="3"/>
      <c r="T32" s="3"/>
      <c r="U32" s="3"/>
      <c r="AF32" s="1"/>
      <c r="AG32" s="1"/>
      <c r="AH32" s="1"/>
      <c r="AI32" s="1"/>
      <c r="AJ32" s="1"/>
      <c r="AK32" s="1"/>
      <c r="AL32" s="1"/>
    </row>
    <row r="33" spans="1:62">
      <c r="I33"/>
      <c r="M33"/>
      <c r="N33"/>
    </row>
    <row r="34" spans="1:62">
      <c r="M34"/>
      <c r="N34"/>
    </row>
    <row r="36" spans="1:62">
      <c r="G36"/>
    </row>
    <row r="37" spans="1:62">
      <c r="F37" s="62"/>
      <c r="J37" s="1"/>
    </row>
    <row r="38" spans="1:62">
      <c r="H38" s="1"/>
    </row>
    <row r="44" spans="1:62" s="3" customFormat="1">
      <c r="A44" s="1"/>
      <c r="B44" s="1"/>
      <c r="C44" s="1"/>
      <c r="D44" s="10"/>
      <c r="S44" s="4"/>
      <c r="T44" s="4"/>
      <c r="U44" s="4"/>
      <c r="AM44" s="1"/>
      <c r="AN44" s="1"/>
      <c r="AO44" s="1"/>
      <c r="AP44" s="1"/>
      <c r="AQ44" s="1"/>
      <c r="AR44" s="1"/>
      <c r="AS44" s="1"/>
      <c r="AT44" s="1"/>
      <c r="AU44" s="1"/>
      <c r="AV44" s="1"/>
      <c r="AW44" s="1"/>
      <c r="AX44" s="1"/>
      <c r="AY44" s="1"/>
      <c r="AZ44" s="1"/>
      <c r="BA44" s="1"/>
      <c r="BB44" s="1"/>
      <c r="BC44" s="1"/>
      <c r="BD44" s="1"/>
      <c r="BE44" s="1"/>
      <c r="BF44" s="1"/>
      <c r="BG44" s="1"/>
      <c r="BH44" s="1"/>
      <c r="BI44" s="1"/>
      <c r="BJ44" s="1"/>
    </row>
    <row r="45" spans="1:62" s="3" customFormat="1">
      <c r="A45" s="1"/>
      <c r="B45" s="1"/>
      <c r="C45" s="1"/>
      <c r="D45" s="10"/>
      <c r="S45" s="4"/>
      <c r="T45" s="4"/>
      <c r="U45" s="4"/>
      <c r="AM45" s="1"/>
      <c r="AN45" s="1"/>
      <c r="AO45" s="1"/>
      <c r="AP45" s="1"/>
      <c r="AQ45" s="1"/>
      <c r="AR45" s="1"/>
      <c r="AS45" s="1"/>
      <c r="AT45" s="1"/>
      <c r="AU45" s="1"/>
      <c r="AV45" s="1"/>
      <c r="AW45" s="1"/>
      <c r="AX45" s="1"/>
      <c r="AY45" s="1"/>
      <c r="AZ45" s="1"/>
      <c r="BA45" s="1"/>
      <c r="BB45" s="1"/>
      <c r="BC45" s="1"/>
      <c r="BD45" s="1"/>
      <c r="BE45" s="1"/>
      <c r="BF45" s="1"/>
      <c r="BG45" s="1"/>
      <c r="BH45" s="1"/>
      <c r="BI45" s="1"/>
      <c r="BJ45" s="1"/>
    </row>
    <row r="46" spans="1:62" s="3" customFormat="1">
      <c r="A46" s="1"/>
      <c r="B46" s="1"/>
      <c r="C46" s="1"/>
      <c r="D46" s="10"/>
      <c r="S46" s="4"/>
      <c r="T46" s="4"/>
      <c r="U46" s="4"/>
      <c r="AM46" s="1"/>
      <c r="AN46" s="1"/>
      <c r="AO46" s="1"/>
      <c r="AP46" s="1"/>
      <c r="AQ46" s="1"/>
      <c r="AR46" s="1"/>
      <c r="AS46" s="1"/>
      <c r="AT46" s="1"/>
      <c r="AU46" s="1"/>
      <c r="AV46" s="1"/>
      <c r="AW46" s="1"/>
      <c r="AX46" s="1"/>
      <c r="AY46" s="1"/>
      <c r="AZ46" s="1"/>
      <c r="BA46" s="1"/>
      <c r="BB46" s="1"/>
      <c r="BC46" s="1"/>
      <c r="BD46" s="1"/>
      <c r="BE46" s="1"/>
      <c r="BF46" s="1"/>
      <c r="BG46" s="1"/>
      <c r="BH46" s="1"/>
      <c r="BI46" s="1"/>
      <c r="BJ46" s="1"/>
    </row>
    <row r="47" spans="1:62" s="3" customFormat="1">
      <c r="A47" s="1"/>
      <c r="B47" s="1"/>
      <c r="C47" s="1"/>
      <c r="D47" s="10"/>
      <c r="S47" s="4"/>
      <c r="T47" s="4"/>
      <c r="U47" s="4"/>
      <c r="AM47" s="1"/>
      <c r="AN47" s="1"/>
      <c r="AO47" s="1"/>
      <c r="AP47" s="1"/>
      <c r="AQ47" s="1"/>
      <c r="AR47" s="1"/>
      <c r="AS47" s="1"/>
      <c r="AT47" s="1"/>
      <c r="AU47" s="1"/>
      <c r="AV47" s="1"/>
      <c r="AW47" s="1"/>
      <c r="AX47" s="1"/>
      <c r="AY47" s="1"/>
      <c r="AZ47" s="1"/>
      <c r="BA47" s="1"/>
      <c r="BB47" s="1"/>
      <c r="BC47" s="1"/>
      <c r="BD47" s="1"/>
      <c r="BE47" s="1"/>
      <c r="BF47" s="1"/>
      <c r="BG47" s="1"/>
      <c r="BH47" s="1"/>
      <c r="BI47" s="1"/>
      <c r="BJ47" s="1"/>
    </row>
    <row r="48" spans="1:62" s="3" customFormat="1">
      <c r="A48" s="1"/>
      <c r="B48" s="1"/>
      <c r="C48" s="1"/>
      <c r="D48" s="10"/>
      <c r="S48" s="4"/>
      <c r="T48" s="4"/>
      <c r="U48" s="4"/>
      <c r="AM48" s="1"/>
      <c r="AN48" s="1"/>
      <c r="AO48" s="1"/>
      <c r="AP48" s="1"/>
      <c r="AQ48" s="1"/>
      <c r="AR48" s="1"/>
      <c r="AS48" s="1"/>
      <c r="AT48" s="1"/>
      <c r="AU48" s="1"/>
      <c r="AV48" s="1"/>
      <c r="AW48" s="1"/>
      <c r="AX48" s="1"/>
      <c r="AY48" s="1"/>
      <c r="AZ48" s="1"/>
      <c r="BA48" s="1"/>
      <c r="BB48" s="1"/>
      <c r="BC48" s="1"/>
      <c r="BD48" s="1"/>
      <c r="BE48" s="1"/>
      <c r="BF48" s="1"/>
      <c r="BG48" s="1"/>
      <c r="BH48" s="1"/>
      <c r="BI48" s="1"/>
      <c r="BJ48" s="1"/>
    </row>
    <row r="49" spans="1:62" s="3" customFormat="1">
      <c r="A49" s="1"/>
      <c r="B49" s="1"/>
      <c r="C49" s="1"/>
      <c r="D49" s="10"/>
      <c r="S49" s="4"/>
      <c r="T49" s="4"/>
      <c r="U49" s="4"/>
      <c r="AM49" s="1"/>
      <c r="AN49" s="1"/>
      <c r="AO49" s="1"/>
      <c r="AP49" s="1"/>
      <c r="AQ49" s="1"/>
      <c r="AR49" s="1"/>
      <c r="AS49" s="1"/>
      <c r="AT49" s="1"/>
      <c r="AU49" s="1"/>
      <c r="AV49" s="1"/>
      <c r="AW49" s="1"/>
      <c r="AX49" s="1"/>
      <c r="AY49" s="1"/>
      <c r="AZ49" s="1"/>
      <c r="BA49" s="1"/>
      <c r="BB49" s="1"/>
      <c r="BC49" s="1"/>
      <c r="BD49" s="1"/>
      <c r="BE49" s="1"/>
      <c r="BF49" s="1"/>
      <c r="BG49" s="1"/>
      <c r="BH49" s="1"/>
      <c r="BI49" s="1"/>
      <c r="BJ49" s="1"/>
    </row>
    <row r="50" spans="1:62" s="3" customFormat="1">
      <c r="A50" s="1"/>
      <c r="B50" s="1"/>
      <c r="C50" s="1"/>
      <c r="D50" s="10"/>
      <c r="S50" s="4"/>
      <c r="T50" s="4"/>
      <c r="U50" s="4"/>
      <c r="AM50" s="1"/>
      <c r="AN50" s="1"/>
      <c r="AO50" s="1"/>
      <c r="AP50" s="1"/>
      <c r="AQ50" s="1"/>
      <c r="AR50" s="1"/>
      <c r="AS50" s="1"/>
      <c r="AT50" s="1"/>
      <c r="AU50" s="1"/>
      <c r="AV50" s="1"/>
      <c r="AW50" s="1"/>
      <c r="AX50" s="1"/>
      <c r="AY50" s="1"/>
      <c r="AZ50" s="1"/>
      <c r="BA50" s="1"/>
      <c r="BB50" s="1"/>
      <c r="BC50" s="1"/>
      <c r="BD50" s="1"/>
      <c r="BE50" s="1"/>
      <c r="BF50" s="1"/>
      <c r="BG50" s="1"/>
      <c r="BH50" s="1"/>
      <c r="BI50" s="1"/>
      <c r="BJ50" s="1"/>
    </row>
    <row r="51" spans="1:62" s="3" customFormat="1">
      <c r="A51" s="1"/>
      <c r="B51" s="1"/>
      <c r="C51" s="1"/>
      <c r="D51" s="10"/>
      <c r="S51" s="4"/>
      <c r="T51" s="4"/>
      <c r="U51" s="4"/>
      <c r="AM51" s="1"/>
      <c r="AN51" s="1"/>
      <c r="AO51" s="1"/>
      <c r="AP51" s="1"/>
      <c r="AQ51" s="1"/>
      <c r="AR51" s="1"/>
      <c r="AS51" s="1"/>
      <c r="AT51" s="1"/>
      <c r="AU51" s="1"/>
      <c r="AV51" s="1"/>
      <c r="AW51" s="1"/>
      <c r="AX51" s="1"/>
      <c r="AY51" s="1"/>
      <c r="AZ51" s="1"/>
      <c r="BA51" s="1"/>
      <c r="BB51" s="1"/>
      <c r="BC51" s="1"/>
      <c r="BD51" s="1"/>
      <c r="BE51" s="1"/>
      <c r="BF51" s="1"/>
      <c r="BG51" s="1"/>
      <c r="BH51" s="1"/>
      <c r="BI51" s="1"/>
      <c r="BJ51" s="1"/>
    </row>
  </sheetData>
  <mergeCells count="46">
    <mergeCell ref="B22:B23"/>
    <mergeCell ref="C22:C23"/>
    <mergeCell ref="D22:D23"/>
    <mergeCell ref="B26:B27"/>
    <mergeCell ref="C26:C27"/>
    <mergeCell ref="D26:D27"/>
    <mergeCell ref="B24:B25"/>
    <mergeCell ref="C24:C25"/>
    <mergeCell ref="D24:D25"/>
    <mergeCell ref="B18:B19"/>
    <mergeCell ref="C18:C19"/>
    <mergeCell ref="D18:D19"/>
    <mergeCell ref="B20:B21"/>
    <mergeCell ref="C20:C21"/>
    <mergeCell ref="D20:D21"/>
    <mergeCell ref="B14:B15"/>
    <mergeCell ref="C14:C15"/>
    <mergeCell ref="D14:D15"/>
    <mergeCell ref="B16:B17"/>
    <mergeCell ref="C16:C17"/>
    <mergeCell ref="D16:D17"/>
    <mergeCell ref="B10:B11"/>
    <mergeCell ref="C10:C11"/>
    <mergeCell ref="D10:D11"/>
    <mergeCell ref="D8:L8"/>
    <mergeCell ref="B12:B13"/>
    <mergeCell ref="C12:C13"/>
    <mergeCell ref="D12:D13"/>
    <mergeCell ref="C5:D5"/>
    <mergeCell ref="E5:F5"/>
    <mergeCell ref="J5:K5"/>
    <mergeCell ref="M5:N5"/>
    <mergeCell ref="O5:P5"/>
    <mergeCell ref="M4:N4"/>
    <mergeCell ref="O4:P4"/>
    <mergeCell ref="B1:AL1"/>
    <mergeCell ref="B2:C2"/>
    <mergeCell ref="C3:D3"/>
    <mergeCell ref="E3:F3"/>
    <mergeCell ref="J3:K3"/>
    <mergeCell ref="M3:N3"/>
    <mergeCell ref="O3:P3"/>
    <mergeCell ref="C4:D4"/>
    <mergeCell ref="E4:F4"/>
    <mergeCell ref="G4:I4"/>
    <mergeCell ref="J4:K4"/>
  </mergeCells>
  <conditionalFormatting sqref="F28:M28 F10:L27">
    <cfRule type="expression" dxfId="49" priority="17" stopIfTrue="1">
      <formula>$E10="P"</formula>
    </cfRule>
    <cfRule type="expression" dxfId="48" priority="18" stopIfTrue="1">
      <formula>$E10="W"</formula>
    </cfRule>
  </conditionalFormatting>
  <conditionalFormatting sqref="F30:L32 N30:N32">
    <cfRule type="expression" dxfId="47" priority="26" stopIfTrue="1">
      <formula>$D30="W"</formula>
    </cfRule>
  </conditionalFormatting>
  <conditionalFormatting sqref="M11:O11 M13:O13">
    <cfRule type="expression" dxfId="46" priority="27" stopIfTrue="1">
      <formula>$E11="P"</formula>
    </cfRule>
    <cfRule type="expression" dxfId="45" priority="28" stopIfTrue="1">
      <formula>$E11="W"</formula>
    </cfRule>
  </conditionalFormatting>
  <conditionalFormatting sqref="M15:O15">
    <cfRule type="expression" dxfId="44" priority="21" stopIfTrue="1">
      <formula>$E15="P"</formula>
    </cfRule>
    <cfRule type="expression" dxfId="43" priority="22" stopIfTrue="1">
      <formula>$E15="W"</formula>
    </cfRule>
  </conditionalFormatting>
  <conditionalFormatting sqref="M17:O17">
    <cfRule type="expression" dxfId="42" priority="19" stopIfTrue="1">
      <formula>$E17="P"</formula>
    </cfRule>
    <cfRule type="expression" dxfId="41" priority="20" stopIfTrue="1">
      <formula>$E17="W"</formula>
    </cfRule>
  </conditionalFormatting>
  <conditionalFormatting sqref="M19:O19">
    <cfRule type="expression" dxfId="40" priority="15" stopIfTrue="1">
      <formula>$E19="P"</formula>
    </cfRule>
    <cfRule type="expression" dxfId="39" priority="16" stopIfTrue="1">
      <formula>$E19="W"</formula>
    </cfRule>
  </conditionalFormatting>
  <conditionalFormatting sqref="M21:O21">
    <cfRule type="expression" dxfId="38" priority="5" stopIfTrue="1">
      <formula>$E21="P"</formula>
    </cfRule>
    <cfRule type="expression" dxfId="37" priority="6" stopIfTrue="1">
      <formula>$E21="W"</formula>
    </cfRule>
  </conditionalFormatting>
  <conditionalFormatting sqref="M23:O23">
    <cfRule type="expression" dxfId="36" priority="13" stopIfTrue="1">
      <formula>$E23="P"</formula>
    </cfRule>
    <cfRule type="expression" dxfId="35" priority="14" stopIfTrue="1">
      <formula>$E23="W"</formula>
    </cfRule>
  </conditionalFormatting>
  <conditionalFormatting sqref="N25:O25">
    <cfRule type="expression" dxfId="34" priority="11" stopIfTrue="1">
      <formula>$E25="P"</formula>
    </cfRule>
    <cfRule type="expression" dxfId="33" priority="12" stopIfTrue="1">
      <formula>$E25="W"</formula>
    </cfRule>
  </conditionalFormatting>
  <conditionalFormatting sqref="M27:O27">
    <cfRule type="expression" dxfId="32" priority="9" stopIfTrue="1">
      <formula>$E27="P"</formula>
    </cfRule>
    <cfRule type="expression" dxfId="31" priority="10" stopIfTrue="1">
      <formula>$E27="W"</formula>
    </cfRule>
  </conditionalFormatting>
  <conditionalFormatting sqref="N30">
    <cfRule type="expression" dxfId="30" priority="23" stopIfTrue="1">
      <formula>$D30="P"</formula>
    </cfRule>
    <cfRule type="expression" dxfId="29" priority="24" stopIfTrue="1">
      <formula>$D30="W"</formula>
    </cfRule>
  </conditionalFormatting>
  <conditionalFormatting sqref="N30:N32 F30:L32">
    <cfRule type="expression" dxfId="28" priority="25" stopIfTrue="1">
      <formula>$D30="P"</formula>
    </cfRule>
  </conditionalFormatting>
  <conditionalFormatting sqref="M25">
    <cfRule type="expression" dxfId="27" priority="1" stopIfTrue="1">
      <formula>$E25="P"</formula>
    </cfRule>
    <cfRule type="expression" dxfId="26" priority="2" stopIfTrue="1">
      <formula>$E25="W"</formula>
    </cfRule>
  </conditionalFormatting>
  <dataValidations disablePrompts="1" count="1">
    <dataValidation type="list" allowBlank="1" showInputMessage="1" showErrorMessage="1" sqref="O15 O11:O13 O21 O23:O25 O27 O17:O19" xr:uid="{46F2D186-6686-4D0F-A03A-7810699A9213}">
      <formula1>"Mode,Median"</formula1>
    </dataValidation>
  </dataValidations>
  <pageMargins left="0.7" right="0.7" top="0.75" bottom="0.75" header="0.3" footer="0.3"/>
  <pageSetup paperSize="9" scale="2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7C92-ADB9-4998-B37E-5987A356184F}">
  <sheetPr codeName="Sheet23">
    <tabColor theme="4"/>
    <pageSetUpPr fitToPage="1"/>
  </sheetPr>
  <dimension ref="A1:BJ44"/>
  <sheetViews>
    <sheetView showGridLines="0" topLeftCell="A5" zoomScaleNormal="100" workbookViewId="0">
      <selection activeCell="G44" sqref="G44"/>
    </sheetView>
  </sheetViews>
  <sheetFormatPr defaultColWidth="10.25" defaultRowHeight="14.1"/>
  <cols>
    <col min="1" max="1" width="1.625" style="1" customWidth="1"/>
    <col min="2" max="2" width="10.25" style="1"/>
    <col min="3" max="3" width="30" style="1" customWidth="1"/>
    <col min="4" max="4" width="16.375" style="10" customWidth="1"/>
    <col min="5" max="18" width="16.375" style="3" customWidth="1"/>
    <col min="19" max="21" width="15" style="4" customWidth="1"/>
    <col min="22" max="36" width="15" style="3" customWidth="1"/>
    <col min="37" max="37" width="25.375" style="3" customWidth="1"/>
    <col min="38" max="38" width="11" style="3" customWidth="1"/>
    <col min="39" max="39" width="11.875" style="1" customWidth="1"/>
    <col min="40" max="44" width="10.5" style="1" customWidth="1"/>
    <col min="45" max="45" width="9.875" style="1" customWidth="1"/>
    <col min="46" max="62" width="10.5" style="1" customWidth="1"/>
    <col min="63" max="16384" width="10.25" style="1"/>
  </cols>
  <sheetData>
    <row r="1" spans="2:38" ht="27.95">
      <c r="B1" s="130" t="s">
        <v>121</v>
      </c>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row>
    <row r="2" spans="2:38">
      <c r="B2" s="131" t="s">
        <v>19</v>
      </c>
      <c r="C2" s="131"/>
      <c r="D2" s="2"/>
    </row>
    <row r="3" spans="2:38" ht="31.5" customHeight="1">
      <c r="B3" s="5" t="s">
        <v>68</v>
      </c>
      <c r="C3" s="132" t="s">
        <v>173</v>
      </c>
      <c r="D3" s="133"/>
      <c r="E3" s="134" t="s">
        <v>70</v>
      </c>
      <c r="F3" s="134"/>
      <c r="G3" s="6" t="s">
        <v>174</v>
      </c>
      <c r="H3" s="7"/>
      <c r="I3" s="8"/>
      <c r="J3" s="134" t="s">
        <v>72</v>
      </c>
      <c r="K3" s="134"/>
      <c r="L3" s="9"/>
      <c r="M3" s="135" t="s">
        <v>73</v>
      </c>
      <c r="N3" s="137"/>
      <c r="O3" s="138">
        <v>45055</v>
      </c>
      <c r="P3" s="139"/>
      <c r="Q3"/>
      <c r="R3"/>
      <c r="S3"/>
      <c r="T3"/>
      <c r="U3"/>
      <c r="X3" s="1"/>
      <c r="Y3" s="1"/>
      <c r="Z3" s="10"/>
      <c r="AA3" s="1"/>
      <c r="AB3" s="1"/>
      <c r="AC3" s="1"/>
      <c r="AD3" s="1"/>
      <c r="AE3" s="1"/>
      <c r="AF3" s="1"/>
      <c r="AG3" s="1"/>
      <c r="AH3" s="1"/>
      <c r="AI3" s="1"/>
      <c r="AJ3" s="1"/>
      <c r="AK3" s="1"/>
      <c r="AL3" s="1"/>
    </row>
    <row r="4" spans="2:38" ht="31.5" customHeight="1">
      <c r="B4" s="5" t="s">
        <v>75</v>
      </c>
      <c r="C4" s="132" t="s">
        <v>175</v>
      </c>
      <c r="D4" s="133"/>
      <c r="E4" s="134" t="s">
        <v>77</v>
      </c>
      <c r="F4" s="134"/>
      <c r="G4" s="140" t="s">
        <v>176</v>
      </c>
      <c r="H4" s="141"/>
      <c r="I4" s="142"/>
      <c r="J4" s="134" t="s">
        <v>79</v>
      </c>
      <c r="K4" s="134"/>
      <c r="L4" s="9"/>
      <c r="M4" s="135" t="s">
        <v>80</v>
      </c>
      <c r="N4" s="137"/>
      <c r="O4" s="140" t="s">
        <v>177</v>
      </c>
      <c r="P4" s="143"/>
      <c r="Q4"/>
      <c r="R4"/>
      <c r="S4"/>
      <c r="T4"/>
      <c r="U4"/>
      <c r="X4" s="1"/>
      <c r="Y4" s="1"/>
      <c r="Z4" s="10"/>
      <c r="AA4" s="1"/>
      <c r="AB4" s="1"/>
      <c r="AC4" s="1"/>
      <c r="AD4" s="1"/>
      <c r="AE4" s="1"/>
      <c r="AF4" s="1"/>
      <c r="AG4" s="1"/>
      <c r="AH4" s="1"/>
      <c r="AI4" s="1"/>
      <c r="AJ4" s="1"/>
      <c r="AK4" s="1"/>
      <c r="AL4" s="1"/>
    </row>
    <row r="5" spans="2:38" ht="31.5" customHeight="1">
      <c r="B5" s="5" t="s">
        <v>82</v>
      </c>
      <c r="C5" s="148" t="s">
        <v>83</v>
      </c>
      <c r="D5" s="143"/>
      <c r="E5" s="161" t="s">
        <v>84</v>
      </c>
      <c r="F5" s="161"/>
      <c r="G5" s="6" t="s">
        <v>176</v>
      </c>
      <c r="H5" s="7"/>
      <c r="I5" s="8"/>
      <c r="J5" s="134" t="s">
        <v>86</v>
      </c>
      <c r="K5" s="134"/>
      <c r="L5" s="11"/>
      <c r="M5" s="135" t="s">
        <v>87</v>
      </c>
      <c r="N5" s="137"/>
      <c r="O5" s="140" t="s">
        <v>178</v>
      </c>
      <c r="P5" s="142"/>
      <c r="Q5"/>
      <c r="R5"/>
      <c r="S5"/>
      <c r="T5"/>
      <c r="U5"/>
      <c r="X5" s="1"/>
      <c r="Y5" s="1"/>
      <c r="Z5" s="10"/>
      <c r="AA5" s="1"/>
      <c r="AB5" s="1"/>
      <c r="AC5" s="1"/>
      <c r="AD5" s="1"/>
      <c r="AE5" s="1"/>
      <c r="AF5" s="1"/>
      <c r="AG5" s="1"/>
      <c r="AH5" s="1"/>
      <c r="AI5" s="1"/>
      <c r="AJ5" s="1"/>
      <c r="AK5" s="1"/>
      <c r="AL5" s="1"/>
    </row>
    <row r="7" spans="2:38">
      <c r="S7" s="10"/>
      <c r="T7" s="10"/>
      <c r="U7" s="10"/>
      <c r="V7" s="1"/>
      <c r="W7" s="1"/>
      <c r="X7" s="1"/>
      <c r="Y7" s="1"/>
      <c r="Z7" s="1"/>
      <c r="AA7" s="1"/>
      <c r="AB7" s="1"/>
      <c r="AC7" s="1"/>
      <c r="AD7" s="1"/>
      <c r="AE7" s="1"/>
      <c r="AF7" s="1"/>
      <c r="AG7" s="1"/>
      <c r="AH7" s="1"/>
      <c r="AI7" s="1"/>
      <c r="AJ7" s="1"/>
      <c r="AK7" s="1"/>
      <c r="AL7" s="1"/>
    </row>
    <row r="8" spans="2:38">
      <c r="B8" s="12"/>
      <c r="C8" s="13"/>
      <c r="D8" s="153" t="s">
        <v>91</v>
      </c>
      <c r="E8" s="154"/>
      <c r="F8" s="154"/>
      <c r="G8" s="154"/>
      <c r="H8" s="154"/>
      <c r="I8" s="154"/>
      <c r="J8" s="154"/>
      <c r="K8" s="154"/>
      <c r="L8" s="155"/>
      <c r="P8" s="1"/>
      <c r="Q8" s="1"/>
      <c r="R8" s="1"/>
      <c r="S8" s="1"/>
      <c r="T8" s="1"/>
      <c r="U8" s="1"/>
      <c r="V8" s="1"/>
      <c r="W8" s="1"/>
      <c r="X8" s="1"/>
      <c r="Y8" s="1"/>
      <c r="Z8" s="1"/>
      <c r="AA8" s="1"/>
      <c r="AB8" s="1"/>
      <c r="AC8" s="1"/>
      <c r="AD8" s="1"/>
      <c r="AE8" s="1"/>
      <c r="AF8" s="1"/>
      <c r="AG8" s="1"/>
      <c r="AH8" s="1"/>
      <c r="AI8" s="1"/>
      <c r="AJ8" s="1"/>
      <c r="AK8" s="1"/>
      <c r="AL8" s="1"/>
    </row>
    <row r="9" spans="2:38" ht="58.5" customHeight="1">
      <c r="B9" s="14" t="s">
        <v>92</v>
      </c>
      <c r="C9" s="14" t="s">
        <v>93</v>
      </c>
      <c r="D9" s="15" t="s">
        <v>94</v>
      </c>
      <c r="E9" s="15" t="s">
        <v>130</v>
      </c>
      <c r="F9" s="16">
        <v>1</v>
      </c>
      <c r="G9" s="16">
        <v>2</v>
      </c>
      <c r="H9" s="86">
        <v>3</v>
      </c>
      <c r="I9" s="86">
        <v>4</v>
      </c>
      <c r="J9" s="86">
        <v>5</v>
      </c>
      <c r="K9" s="86">
        <v>6</v>
      </c>
      <c r="L9" s="86">
        <v>7</v>
      </c>
      <c r="M9" s="17" t="s">
        <v>102</v>
      </c>
      <c r="N9" s="18" t="s">
        <v>104</v>
      </c>
      <c r="O9" s="19" t="s">
        <v>105</v>
      </c>
      <c r="P9" s="1"/>
      <c r="Q9" s="1"/>
      <c r="R9" s="1"/>
      <c r="S9" s="1"/>
      <c r="T9" s="1"/>
      <c r="U9" s="1"/>
      <c r="V9" s="1"/>
      <c r="W9" s="1"/>
      <c r="X9" s="1"/>
      <c r="Y9" s="1"/>
      <c r="Z9" s="1"/>
      <c r="AA9" s="1"/>
      <c r="AB9" s="1"/>
      <c r="AC9" s="1"/>
      <c r="AD9" s="1"/>
      <c r="AE9" s="1"/>
      <c r="AF9" s="1"/>
      <c r="AG9" s="1"/>
      <c r="AH9" s="1"/>
      <c r="AI9" s="1"/>
      <c r="AJ9" s="1"/>
      <c r="AK9" s="1"/>
      <c r="AL9" s="1"/>
    </row>
    <row r="10" spans="2:38" ht="15.75" customHeight="1" thickBot="1">
      <c r="B10" s="144">
        <f>ROW(B1)</f>
        <v>1</v>
      </c>
      <c r="C10" s="146" t="s">
        <v>179</v>
      </c>
      <c r="D10" s="151"/>
      <c r="E10" s="20"/>
      <c r="F10" s="21">
        <v>0</v>
      </c>
      <c r="G10" s="21">
        <v>0</v>
      </c>
      <c r="H10" s="21">
        <v>0</v>
      </c>
      <c r="I10" s="21">
        <v>0</v>
      </c>
      <c r="J10" s="21">
        <v>0</v>
      </c>
      <c r="K10" s="21">
        <v>0</v>
      </c>
      <c r="L10" s="21"/>
      <c r="M10" s="22"/>
      <c r="N10" s="22"/>
      <c r="O10" s="23"/>
      <c r="P10" s="24"/>
      <c r="Q10" s="24"/>
      <c r="R10" s="24"/>
      <c r="S10" s="24"/>
      <c r="T10" s="24"/>
      <c r="U10" s="24"/>
      <c r="V10" s="24"/>
      <c r="W10" s="24"/>
      <c r="X10" s="24"/>
      <c r="Y10" s="24"/>
      <c r="Z10" s="24"/>
      <c r="AA10" s="24"/>
      <c r="AB10" s="24"/>
      <c r="AC10" s="24"/>
      <c r="AD10" s="24"/>
      <c r="AE10" s="24"/>
      <c r="AF10" s="24"/>
      <c r="AG10" s="24"/>
      <c r="AH10" s="24"/>
      <c r="AI10" s="24"/>
      <c r="AJ10" s="1"/>
      <c r="AK10" s="1"/>
      <c r="AL10" s="1"/>
    </row>
    <row r="11" spans="2:38">
      <c r="B11" s="145"/>
      <c r="C11" s="147"/>
      <c r="D11" s="152"/>
      <c r="E11" s="25" t="s">
        <v>107</v>
      </c>
      <c r="F11" s="26">
        <f>IF(ISBLANK(F10),"",IF(ISBLANK(F12),"",ROUND(F12-F10,10)))</f>
        <v>0</v>
      </c>
      <c r="G11" s="26">
        <f t="shared" ref="G11:K19" si="0">IF(ISBLANK(G10),"",IF(ISBLANK(G12),"",ROUND(G12-G10,10)))</f>
        <v>1.3888889000000001E-3</v>
      </c>
      <c r="H11" s="26">
        <f t="shared" si="0"/>
        <v>2.0833332999999998E-3</v>
      </c>
      <c r="I11" s="26">
        <f t="shared" si="0"/>
        <v>6.9444440000000004E-4</v>
      </c>
      <c r="J11" s="26">
        <f t="shared" si="0"/>
        <v>0</v>
      </c>
      <c r="K11" s="26">
        <f t="shared" si="0"/>
        <v>1.3888889000000001E-3</v>
      </c>
      <c r="L11" s="26"/>
      <c r="M11" s="27">
        <f>IFERROR(MODE(F11:L11),"")</f>
        <v>0</v>
      </c>
      <c r="N11" s="27"/>
      <c r="O11" s="27" t="s">
        <v>102</v>
      </c>
      <c r="P11" s="24"/>
      <c r="Q11" s="24"/>
      <c r="R11" s="24"/>
      <c r="S11" s="24"/>
      <c r="T11" s="24"/>
      <c r="U11" s="24"/>
      <c r="V11" s="24"/>
      <c r="W11" s="24"/>
      <c r="X11" s="24"/>
      <c r="Y11" s="24"/>
      <c r="Z11" s="24"/>
      <c r="AA11" s="24"/>
      <c r="AB11" s="24"/>
      <c r="AC11" s="24"/>
      <c r="AD11" s="24"/>
      <c r="AE11" s="24"/>
      <c r="AF11" s="24"/>
      <c r="AG11" s="24"/>
      <c r="AH11" s="24"/>
      <c r="AI11" s="24"/>
      <c r="AJ11" s="1"/>
      <c r="AK11" s="1"/>
      <c r="AL11" s="1"/>
    </row>
    <row r="12" spans="2:38" ht="15" customHeight="1" thickBot="1">
      <c r="B12" s="144">
        <v>2</v>
      </c>
      <c r="C12" s="156" t="s">
        <v>180</v>
      </c>
      <c r="D12" s="151"/>
      <c r="E12" s="20"/>
      <c r="F12" s="21">
        <v>0</v>
      </c>
      <c r="G12" s="21">
        <v>1.3888888888888889E-3</v>
      </c>
      <c r="H12" s="21">
        <v>2.0833333333333333E-3</v>
      </c>
      <c r="I12" s="21">
        <v>6.9444444444444447E-4</v>
      </c>
      <c r="J12" s="21">
        <v>0</v>
      </c>
      <c r="K12" s="21">
        <v>1.3888888888888889E-3</v>
      </c>
      <c r="L12" s="21"/>
      <c r="M12" s="22"/>
      <c r="N12" s="22"/>
      <c r="O12" s="23"/>
      <c r="P12" s="24"/>
      <c r="Q12" s="24"/>
      <c r="R12" s="24"/>
      <c r="S12" s="24"/>
      <c r="T12" s="24"/>
      <c r="U12" s="24"/>
      <c r="V12" s="24"/>
      <c r="W12" s="24"/>
      <c r="X12" s="24"/>
      <c r="Y12" s="24"/>
      <c r="Z12" s="24"/>
      <c r="AA12" s="24"/>
      <c r="AB12" s="24"/>
      <c r="AC12" s="24"/>
      <c r="AD12" s="24"/>
      <c r="AE12" s="24"/>
      <c r="AF12" s="24"/>
      <c r="AG12" s="24"/>
      <c r="AH12" s="24"/>
      <c r="AI12" s="24"/>
      <c r="AJ12" s="1"/>
      <c r="AK12" s="1"/>
      <c r="AL12" s="1"/>
    </row>
    <row r="13" spans="2:38">
      <c r="B13" s="145"/>
      <c r="C13" s="157"/>
      <c r="D13" s="152"/>
      <c r="E13" s="25" t="s">
        <v>107</v>
      </c>
      <c r="F13" s="26">
        <f>IF(ISBLANK(F12),"",IF(ISBLANK(F14),"",ROUND(F14-F12,10)))</f>
        <v>2.7777778000000002E-3</v>
      </c>
      <c r="G13" s="26"/>
      <c r="H13" s="26">
        <f t="shared" si="0"/>
        <v>2.0833332999999998E-3</v>
      </c>
      <c r="I13" s="26">
        <f t="shared" si="0"/>
        <v>6.9444440000000004E-4</v>
      </c>
      <c r="J13" s="26">
        <f t="shared" si="0"/>
        <v>2.0833332999999998E-3</v>
      </c>
      <c r="K13" s="26">
        <f t="shared" si="0"/>
        <v>6.9444440000000004E-4</v>
      </c>
      <c r="L13" s="26"/>
      <c r="M13" s="27"/>
      <c r="N13" s="27">
        <f>IFERROR(MEDIAN(F13:L13),"")</f>
        <v>2.0833332999999998E-3</v>
      </c>
      <c r="O13" s="27" t="s">
        <v>104</v>
      </c>
      <c r="P13" s="24"/>
      <c r="Q13" s="24"/>
      <c r="R13" s="24"/>
      <c r="S13" s="24"/>
      <c r="T13" s="24"/>
      <c r="U13" s="24"/>
      <c r="V13" s="24"/>
      <c r="W13" s="24"/>
      <c r="X13" s="24"/>
      <c r="Y13" s="24"/>
      <c r="Z13" s="24"/>
      <c r="AA13" s="24"/>
      <c r="AB13" s="24"/>
      <c r="AC13" s="24"/>
      <c r="AD13" s="24"/>
      <c r="AE13" s="24"/>
      <c r="AF13" s="24"/>
      <c r="AG13" s="24"/>
      <c r="AH13" s="24"/>
      <c r="AI13" s="24"/>
      <c r="AJ13" s="1"/>
      <c r="AK13" s="1"/>
      <c r="AL13" s="1"/>
    </row>
    <row r="14" spans="2:38" ht="15.75" customHeight="1" thickBot="1">
      <c r="B14" s="144">
        <v>3</v>
      </c>
      <c r="C14" s="156" t="s">
        <v>181</v>
      </c>
      <c r="D14" s="151"/>
      <c r="E14" s="20"/>
      <c r="F14" s="21">
        <v>2.7777777777777779E-3</v>
      </c>
      <c r="G14" s="21">
        <v>1.3888888888888889E-3</v>
      </c>
      <c r="H14" s="21">
        <v>4.1666666666666666E-3</v>
      </c>
      <c r="I14" s="21">
        <v>1.3888888888888889E-3</v>
      </c>
      <c r="J14" s="21">
        <v>2.0833333333333333E-3</v>
      </c>
      <c r="K14" s="21">
        <v>2.0833333333333333E-3</v>
      </c>
      <c r="L14" s="21"/>
      <c r="M14" s="22"/>
      <c r="N14" s="22"/>
      <c r="O14" s="23"/>
      <c r="P14" s="24"/>
      <c r="Q14" s="24"/>
      <c r="R14" s="24"/>
      <c r="S14" s="24"/>
      <c r="T14" s="24"/>
      <c r="U14" s="24"/>
      <c r="V14" s="24"/>
      <c r="W14" s="24"/>
      <c r="X14" s="24"/>
      <c r="Y14" s="24"/>
      <c r="Z14" s="24"/>
      <c r="AA14" s="24"/>
      <c r="AB14" s="24"/>
      <c r="AC14" s="24"/>
      <c r="AD14" s="24"/>
      <c r="AE14" s="24"/>
      <c r="AF14" s="24"/>
      <c r="AG14" s="24"/>
      <c r="AH14" s="24"/>
      <c r="AI14" s="24"/>
      <c r="AJ14" s="1"/>
      <c r="AK14" s="1"/>
      <c r="AL14" s="1"/>
    </row>
    <row r="15" spans="2:38">
      <c r="B15" s="145"/>
      <c r="C15" s="157"/>
      <c r="D15" s="152"/>
      <c r="E15" s="25" t="s">
        <v>107</v>
      </c>
      <c r="F15" s="26">
        <f>IF(ISBLANK(F14),"",IF(ISBLANK(F16),"",ROUND(F16-F14,10)))</f>
        <v>6.9444444000000003E-3</v>
      </c>
      <c r="G15" s="26"/>
      <c r="H15" s="26">
        <f t="shared" si="0"/>
        <v>1.3888889000000001E-3</v>
      </c>
      <c r="I15" s="26">
        <f t="shared" si="0"/>
        <v>1.3888889000000001E-3</v>
      </c>
      <c r="J15" s="26"/>
      <c r="K15" s="26"/>
      <c r="L15" s="26"/>
      <c r="M15" s="27">
        <f>IFERROR(MODE(F15:L15),"")</f>
        <v>1.3888889000000001E-3</v>
      </c>
      <c r="N15" s="27"/>
      <c r="O15" s="27" t="s">
        <v>102</v>
      </c>
      <c r="P15" s="24"/>
      <c r="Q15" s="24"/>
      <c r="R15" s="24"/>
      <c r="S15" s="24"/>
      <c r="T15" s="24"/>
      <c r="U15" s="24"/>
      <c r="V15" s="24"/>
      <c r="W15" s="24"/>
      <c r="X15" s="24"/>
      <c r="Y15" s="24"/>
      <c r="Z15" s="24"/>
      <c r="AA15" s="24"/>
      <c r="AB15" s="24"/>
      <c r="AC15" s="24"/>
      <c r="AD15" s="24"/>
      <c r="AE15" s="24"/>
      <c r="AF15" s="24"/>
      <c r="AG15" s="24"/>
      <c r="AH15" s="24"/>
      <c r="AI15" s="24"/>
      <c r="AJ15" s="1"/>
      <c r="AK15" s="1"/>
      <c r="AL15" s="1"/>
    </row>
    <row r="16" spans="2:38" ht="15" customHeight="1" thickBot="1">
      <c r="B16" s="144">
        <v>4</v>
      </c>
      <c r="C16" s="156" t="s">
        <v>182</v>
      </c>
      <c r="D16" s="151"/>
      <c r="E16" s="20"/>
      <c r="F16" s="21">
        <v>9.7222222222222224E-3</v>
      </c>
      <c r="G16" s="21">
        <v>1.3888888888888889E-3</v>
      </c>
      <c r="H16" s="21">
        <v>5.5555555555555558E-3</v>
      </c>
      <c r="I16" s="21">
        <v>2.7777777777777779E-3</v>
      </c>
      <c r="J16" s="21">
        <v>2.0833333333333333E-3</v>
      </c>
      <c r="K16" s="21">
        <v>2.0833333333333333E-3</v>
      </c>
      <c r="L16" s="21"/>
      <c r="M16" s="22"/>
      <c r="N16" s="22"/>
      <c r="O16" s="23"/>
      <c r="P16" s="24"/>
      <c r="Q16" s="24"/>
      <c r="R16" s="24"/>
      <c r="S16" s="24"/>
      <c r="T16" s="24"/>
      <c r="U16" s="24"/>
      <c r="V16" s="24"/>
      <c r="W16" s="24"/>
      <c r="X16" s="24"/>
      <c r="Y16" s="24"/>
      <c r="Z16" s="24"/>
      <c r="AA16" s="24"/>
      <c r="AB16" s="24"/>
      <c r="AC16" s="24"/>
      <c r="AD16" s="24"/>
      <c r="AE16" s="24"/>
      <c r="AF16" s="24"/>
      <c r="AG16" s="24"/>
      <c r="AH16" s="24"/>
      <c r="AI16" s="24"/>
      <c r="AJ16" s="1"/>
      <c r="AK16" s="1"/>
      <c r="AL16" s="1"/>
    </row>
    <row r="17" spans="2:38">
      <c r="B17" s="145"/>
      <c r="C17" s="157"/>
      <c r="D17" s="152"/>
      <c r="E17" s="25" t="s">
        <v>111</v>
      </c>
      <c r="F17" s="26"/>
      <c r="G17" s="26"/>
      <c r="H17" s="26"/>
      <c r="I17" s="26"/>
      <c r="J17" s="26">
        <f t="shared" si="0"/>
        <v>6.9444440000000004E-4</v>
      </c>
      <c r="K17" s="26">
        <f t="shared" si="0"/>
        <v>2.7777778000000002E-3</v>
      </c>
      <c r="L17" s="26"/>
      <c r="M17" s="27" t="str">
        <f>IFERROR(MODE(F17:L17),"")</f>
        <v/>
      </c>
      <c r="N17" s="27">
        <f>IFERROR(MEDIAN(F17:L17),"")</f>
        <v>1.7361111000000003E-3</v>
      </c>
      <c r="O17" s="27" t="s">
        <v>104</v>
      </c>
      <c r="P17" s="24"/>
      <c r="Q17" s="24"/>
      <c r="R17" s="24"/>
      <c r="S17" s="24"/>
      <c r="T17" s="24"/>
      <c r="U17" s="24"/>
      <c r="V17" s="24"/>
      <c r="W17" s="24"/>
      <c r="X17" s="24"/>
      <c r="Y17" s="24"/>
      <c r="Z17" s="24"/>
      <c r="AA17" s="24"/>
      <c r="AB17" s="24"/>
      <c r="AC17" s="24"/>
      <c r="AD17" s="24"/>
      <c r="AE17" s="24"/>
      <c r="AF17" s="24"/>
      <c r="AG17" s="24"/>
      <c r="AH17" s="24"/>
      <c r="AI17" s="24"/>
      <c r="AJ17" s="1"/>
      <c r="AK17" s="1"/>
      <c r="AL17" s="1"/>
    </row>
    <row r="18" spans="2:38" ht="15" customHeight="1" thickBot="1">
      <c r="B18" s="144">
        <v>5</v>
      </c>
      <c r="C18" s="156" t="s">
        <v>183</v>
      </c>
      <c r="D18" s="151"/>
      <c r="E18" s="20"/>
      <c r="F18" s="21">
        <v>9.7222222222222224E-3</v>
      </c>
      <c r="G18" s="21">
        <v>1.3888888888888889E-3</v>
      </c>
      <c r="H18" s="21">
        <v>5.5555555555555558E-3</v>
      </c>
      <c r="I18" s="21">
        <v>2.7777777777777779E-3</v>
      </c>
      <c r="J18" s="21">
        <v>2.7777777777777779E-3</v>
      </c>
      <c r="K18" s="21">
        <v>4.8611111111111112E-3</v>
      </c>
      <c r="L18" s="21"/>
      <c r="M18" s="22"/>
      <c r="N18" s="22"/>
      <c r="O18" s="23"/>
      <c r="P18" s="24"/>
      <c r="Q18" s="24"/>
      <c r="R18" s="24"/>
      <c r="S18" s="24"/>
      <c r="T18" s="24"/>
      <c r="U18" s="24"/>
      <c r="V18" s="24"/>
      <c r="W18" s="24"/>
      <c r="X18" s="24"/>
      <c r="Y18" s="24"/>
      <c r="Z18" s="24"/>
      <c r="AA18" s="24"/>
      <c r="AB18" s="24"/>
      <c r="AC18" s="24"/>
      <c r="AD18" s="24"/>
      <c r="AE18" s="24"/>
      <c r="AF18" s="24"/>
      <c r="AG18" s="24"/>
      <c r="AH18" s="24"/>
      <c r="AI18" s="24"/>
      <c r="AJ18" s="1"/>
      <c r="AK18" s="1"/>
      <c r="AL18" s="1"/>
    </row>
    <row r="19" spans="2:38">
      <c r="B19" s="145"/>
      <c r="C19" s="157"/>
      <c r="D19" s="152"/>
      <c r="E19" s="25" t="s">
        <v>107</v>
      </c>
      <c r="F19" s="26"/>
      <c r="G19" s="26">
        <f t="shared" si="0"/>
        <v>4.1666667000000001E-3</v>
      </c>
      <c r="H19" s="26"/>
      <c r="I19" s="26">
        <f t="shared" si="0"/>
        <v>6.9444440000000004E-4</v>
      </c>
      <c r="J19" s="26">
        <f t="shared" si="0"/>
        <v>6.9444440000000004E-4</v>
      </c>
      <c r="K19" s="26"/>
      <c r="L19" s="26"/>
      <c r="M19" s="27">
        <f>IFERROR(MODE(F19:L19),"")</f>
        <v>6.9444440000000004E-4</v>
      </c>
      <c r="N19" s="27"/>
      <c r="O19" s="27" t="s">
        <v>102</v>
      </c>
      <c r="P19" s="24"/>
      <c r="Q19" s="24"/>
      <c r="R19" s="24"/>
      <c r="S19" s="24"/>
      <c r="T19" s="24"/>
      <c r="U19" s="24"/>
      <c r="V19" s="24"/>
      <c r="W19" s="24"/>
      <c r="X19" s="24"/>
      <c r="Y19" s="24"/>
      <c r="Z19" s="24"/>
      <c r="AA19" s="24"/>
      <c r="AB19" s="24"/>
      <c r="AC19" s="24"/>
      <c r="AD19" s="24"/>
      <c r="AE19" s="24"/>
      <c r="AF19" s="24"/>
      <c r="AG19" s="24"/>
      <c r="AH19" s="24"/>
      <c r="AI19" s="24"/>
      <c r="AJ19" s="1"/>
      <c r="AK19" s="1"/>
      <c r="AL19" s="1"/>
    </row>
    <row r="20" spans="2:38" ht="15.75" customHeight="1" thickBot="1">
      <c r="B20" s="144">
        <v>4</v>
      </c>
      <c r="C20" s="156" t="s">
        <v>172</v>
      </c>
      <c r="D20" s="151"/>
      <c r="E20" s="20"/>
      <c r="F20" s="21">
        <v>9.7222222222222224E-3</v>
      </c>
      <c r="G20" s="21">
        <v>5.5555555555555558E-3</v>
      </c>
      <c r="H20" s="21">
        <v>5.5555555555555558E-3</v>
      </c>
      <c r="I20" s="21">
        <v>3.472222222222222E-3</v>
      </c>
      <c r="J20" s="21">
        <v>3.472222222222222E-3</v>
      </c>
      <c r="K20" s="21">
        <v>4.8611111111111112E-3</v>
      </c>
      <c r="L20" s="21"/>
      <c r="M20" s="22"/>
      <c r="N20" s="22"/>
      <c r="O20" s="23"/>
      <c r="P20" s="24"/>
      <c r="Q20" s="24"/>
      <c r="R20" s="24"/>
      <c r="S20" s="24"/>
      <c r="T20" s="24"/>
      <c r="U20" s="24"/>
      <c r="V20" s="24"/>
      <c r="W20" s="24"/>
      <c r="X20" s="24"/>
      <c r="Y20" s="24"/>
      <c r="Z20" s="24"/>
      <c r="AA20" s="24"/>
      <c r="AB20" s="24"/>
      <c r="AC20" s="24"/>
      <c r="AD20" s="24"/>
      <c r="AE20" s="24"/>
      <c r="AF20" s="24"/>
      <c r="AG20" s="24"/>
      <c r="AH20" s="24"/>
      <c r="AI20" s="24"/>
      <c r="AJ20" s="1"/>
      <c r="AK20" s="1"/>
      <c r="AL20" s="1"/>
    </row>
    <row r="21" spans="2:38">
      <c r="B21" s="145"/>
      <c r="C21" s="157"/>
      <c r="D21" s="152"/>
      <c r="E21" s="25"/>
      <c r="F21" s="26"/>
      <c r="G21" s="26"/>
      <c r="H21" s="26"/>
      <c r="I21" s="26"/>
      <c r="J21" s="26"/>
      <c r="K21" s="26"/>
      <c r="L21" s="26"/>
      <c r="M21" s="27"/>
      <c r="N21" s="27"/>
      <c r="O21" s="27"/>
      <c r="P21" s="24"/>
      <c r="Q21" s="24"/>
      <c r="R21" s="24"/>
      <c r="S21" s="24"/>
      <c r="T21" s="24"/>
      <c r="U21" s="24"/>
      <c r="V21" s="24"/>
      <c r="W21" s="24"/>
      <c r="X21" s="24"/>
      <c r="Y21" s="24"/>
      <c r="Z21" s="24"/>
      <c r="AA21" s="24"/>
      <c r="AB21" s="24"/>
      <c r="AC21" s="24"/>
      <c r="AD21" s="24"/>
      <c r="AE21" s="24"/>
      <c r="AF21" s="24"/>
      <c r="AG21" s="24"/>
      <c r="AH21" s="24"/>
      <c r="AI21" s="24"/>
      <c r="AJ21" s="1"/>
      <c r="AK21" s="1"/>
      <c r="AL21" s="1"/>
    </row>
    <row r="22" spans="2:38">
      <c r="I22" s="4"/>
      <c r="J22" s="4"/>
      <c r="K22" s="4"/>
      <c r="S22" s="3"/>
      <c r="T22" s="3"/>
      <c r="U22" s="3"/>
      <c r="AC22" s="1"/>
      <c r="AD22" s="1"/>
      <c r="AE22" s="1"/>
      <c r="AF22" s="1"/>
      <c r="AG22" s="1"/>
      <c r="AH22" s="1"/>
      <c r="AI22" s="1"/>
      <c r="AJ22" s="1"/>
      <c r="AK22" s="1"/>
      <c r="AL22" s="1"/>
    </row>
    <row r="23" spans="2:38">
      <c r="C23" s="29" t="s">
        <v>118</v>
      </c>
      <c r="D23" s="30"/>
      <c r="E23"/>
      <c r="F23" s="27">
        <f>F24+F25</f>
        <v>9.7222222000000001E-3</v>
      </c>
      <c r="G23" s="27">
        <f t="shared" ref="G23:L23" si="1">G24+G25</f>
        <v>5.5555556000000004E-3</v>
      </c>
      <c r="H23" s="27">
        <f t="shared" si="1"/>
        <v>5.5555555E-3</v>
      </c>
      <c r="I23" s="27">
        <f t="shared" si="1"/>
        <v>3.4722221000000001E-3</v>
      </c>
      <c r="J23" s="27">
        <f t="shared" si="1"/>
        <v>3.4722220999999997E-3</v>
      </c>
      <c r="K23" s="27">
        <f t="shared" si="1"/>
        <v>4.8611111000000009E-3</v>
      </c>
      <c r="L23" s="27">
        <f t="shared" si="1"/>
        <v>0</v>
      </c>
      <c r="N23" s="27">
        <v>5.9027777777777776E-3</v>
      </c>
      <c r="S23" s="3"/>
      <c r="T23" s="3"/>
      <c r="U23" s="3"/>
      <c r="AC23" s="1"/>
      <c r="AD23" s="1"/>
      <c r="AE23" s="1"/>
      <c r="AF23" s="1"/>
      <c r="AG23" s="1"/>
      <c r="AH23" s="1"/>
      <c r="AI23" s="1"/>
      <c r="AJ23" s="1"/>
      <c r="AK23" s="1"/>
      <c r="AL23" s="1"/>
    </row>
    <row r="24" spans="2:38">
      <c r="C24" s="29" t="s">
        <v>119</v>
      </c>
      <c r="D24" s="30" t="s">
        <v>111</v>
      </c>
      <c r="E24"/>
      <c r="F24" s="31">
        <f t="shared" ref="F24:L24" si="2">SUMIF($E$10:$E$21,"W",F10:F21)</f>
        <v>0</v>
      </c>
      <c r="G24" s="31">
        <f t="shared" si="2"/>
        <v>0</v>
      </c>
      <c r="H24" s="31">
        <f t="shared" si="2"/>
        <v>0</v>
      </c>
      <c r="I24" s="31">
        <f t="shared" si="2"/>
        <v>0</v>
      </c>
      <c r="J24" s="31">
        <f t="shared" si="2"/>
        <v>6.9444440000000004E-4</v>
      </c>
      <c r="K24" s="31">
        <f t="shared" si="2"/>
        <v>2.7777778000000002E-3</v>
      </c>
      <c r="L24" s="31">
        <f t="shared" si="2"/>
        <v>0</v>
      </c>
      <c r="N24" s="27">
        <f>SUMIFS(N10:N21,E10:E21,"W",O10:O21,"median")+SUMIFS(M10:M21,E10:E21,"W",O10:O21,"Mode")</f>
        <v>1.7361111000000003E-3</v>
      </c>
      <c r="S24" s="3"/>
      <c r="T24" s="3"/>
      <c r="U24" s="3"/>
      <c r="AC24" s="1"/>
      <c r="AD24" s="1"/>
      <c r="AE24" s="1"/>
      <c r="AF24" s="1"/>
      <c r="AG24" s="1"/>
      <c r="AH24" s="1"/>
      <c r="AI24" s="1"/>
      <c r="AJ24" s="1"/>
      <c r="AK24" s="1"/>
      <c r="AL24" s="1"/>
    </row>
    <row r="25" spans="2:38">
      <c r="C25" s="32" t="s">
        <v>120</v>
      </c>
      <c r="D25" s="33" t="s">
        <v>107</v>
      </c>
      <c r="E25"/>
      <c r="F25" s="31">
        <f t="shared" ref="F25:L25" si="3">SUMIF($E$10:$E$21,"P",F10:F21)</f>
        <v>9.7222222000000001E-3</v>
      </c>
      <c r="G25" s="31">
        <f t="shared" si="3"/>
        <v>5.5555556000000004E-3</v>
      </c>
      <c r="H25" s="31">
        <f t="shared" si="3"/>
        <v>5.5555555E-3</v>
      </c>
      <c r="I25" s="31">
        <f t="shared" si="3"/>
        <v>3.4722221000000001E-3</v>
      </c>
      <c r="J25" s="31">
        <f t="shared" si="3"/>
        <v>2.7777776999999997E-3</v>
      </c>
      <c r="K25" s="31">
        <f t="shared" si="3"/>
        <v>2.0833333000000002E-3</v>
      </c>
      <c r="L25" s="31">
        <f t="shared" si="3"/>
        <v>0</v>
      </c>
      <c r="N25" s="31">
        <f>SUMIFS(N10:N21,E10:E21,"P",O10:O21,"median")+SUMIFS(M10:M21,E10:E21,"P",O10:O21,"Mode")</f>
        <v>4.1666666000000005E-3</v>
      </c>
      <c r="S25" s="3"/>
      <c r="T25" s="3"/>
      <c r="U25" s="3"/>
      <c r="AF25" s="1"/>
      <c r="AG25" s="1"/>
      <c r="AH25" s="1"/>
      <c r="AI25" s="1"/>
      <c r="AJ25" s="1"/>
      <c r="AK25" s="1"/>
      <c r="AL25" s="1"/>
    </row>
    <row r="26" spans="2:38">
      <c r="I26"/>
      <c r="M26"/>
      <c r="N26"/>
    </row>
    <row r="27" spans="2:38">
      <c r="M27"/>
      <c r="N27"/>
    </row>
    <row r="29" spans="2:38">
      <c r="G29"/>
    </row>
    <row r="30" spans="2:38">
      <c r="F30" s="62"/>
      <c r="J30" s="1"/>
    </row>
    <row r="31" spans="2:38">
      <c r="H31" s="1"/>
    </row>
    <row r="37" spans="1:62" s="3" customFormat="1">
      <c r="A37" s="1"/>
      <c r="B37" s="1"/>
      <c r="C37" s="1"/>
      <c r="D37" s="10"/>
      <c r="S37" s="4"/>
      <c r="T37" s="4"/>
      <c r="U37" s="4"/>
      <c r="AM37" s="1"/>
      <c r="AN37" s="1"/>
      <c r="AO37" s="1"/>
      <c r="AP37" s="1"/>
      <c r="AQ37" s="1"/>
      <c r="AR37" s="1"/>
      <c r="AS37" s="1"/>
      <c r="AT37" s="1"/>
      <c r="AU37" s="1"/>
      <c r="AV37" s="1"/>
      <c r="AW37" s="1"/>
      <c r="AX37" s="1"/>
      <c r="AY37" s="1"/>
      <c r="AZ37" s="1"/>
      <c r="BA37" s="1"/>
      <c r="BB37" s="1"/>
      <c r="BC37" s="1"/>
      <c r="BD37" s="1"/>
      <c r="BE37" s="1"/>
      <c r="BF37" s="1"/>
      <c r="BG37" s="1"/>
      <c r="BH37" s="1"/>
      <c r="BI37" s="1"/>
      <c r="BJ37" s="1"/>
    </row>
    <row r="38" spans="1:62" s="3" customFormat="1">
      <c r="A38" s="1"/>
      <c r="B38" s="1"/>
      <c r="C38" s="1"/>
      <c r="D38" s="10"/>
      <c r="S38" s="4"/>
      <c r="T38" s="4"/>
      <c r="U38" s="4"/>
      <c r="AM38" s="1"/>
      <c r="AN38" s="1"/>
      <c r="AO38" s="1"/>
      <c r="AP38" s="1"/>
      <c r="AQ38" s="1"/>
      <c r="AR38" s="1"/>
      <c r="AS38" s="1"/>
      <c r="AT38" s="1"/>
      <c r="AU38" s="1"/>
      <c r="AV38" s="1"/>
      <c r="AW38" s="1"/>
      <c r="AX38" s="1"/>
      <c r="AY38" s="1"/>
      <c r="AZ38" s="1"/>
      <c r="BA38" s="1"/>
      <c r="BB38" s="1"/>
      <c r="BC38" s="1"/>
      <c r="BD38" s="1"/>
      <c r="BE38" s="1"/>
      <c r="BF38" s="1"/>
      <c r="BG38" s="1"/>
      <c r="BH38" s="1"/>
      <c r="BI38" s="1"/>
      <c r="BJ38" s="1"/>
    </row>
    <row r="39" spans="1:62" s="3" customFormat="1">
      <c r="A39" s="1"/>
      <c r="B39" s="1"/>
      <c r="C39" s="1"/>
      <c r="D39" s="10"/>
      <c r="S39" s="4"/>
      <c r="T39" s="4"/>
      <c r="U39" s="4"/>
      <c r="AM39" s="1"/>
      <c r="AN39" s="1"/>
      <c r="AO39" s="1"/>
      <c r="AP39" s="1"/>
      <c r="AQ39" s="1"/>
      <c r="AR39" s="1"/>
      <c r="AS39" s="1"/>
      <c r="AT39" s="1"/>
      <c r="AU39" s="1"/>
      <c r="AV39" s="1"/>
      <c r="AW39" s="1"/>
      <c r="AX39" s="1"/>
      <c r="AY39" s="1"/>
      <c r="AZ39" s="1"/>
      <c r="BA39" s="1"/>
      <c r="BB39" s="1"/>
      <c r="BC39" s="1"/>
      <c r="BD39" s="1"/>
      <c r="BE39" s="1"/>
      <c r="BF39" s="1"/>
      <c r="BG39" s="1"/>
      <c r="BH39" s="1"/>
      <c r="BI39" s="1"/>
      <c r="BJ39" s="1"/>
    </row>
    <row r="40" spans="1:62" s="3" customFormat="1">
      <c r="A40" s="1"/>
      <c r="B40" s="1"/>
      <c r="C40" s="1"/>
      <c r="D40" s="10"/>
      <c r="S40" s="4"/>
      <c r="T40" s="4"/>
      <c r="U40" s="4"/>
      <c r="AM40" s="1"/>
      <c r="AN40" s="1"/>
      <c r="AO40" s="1"/>
      <c r="AP40" s="1"/>
      <c r="AQ40" s="1"/>
      <c r="AR40" s="1"/>
      <c r="AS40" s="1"/>
      <c r="AT40" s="1"/>
      <c r="AU40" s="1"/>
      <c r="AV40" s="1"/>
      <c r="AW40" s="1"/>
      <c r="AX40" s="1"/>
      <c r="AY40" s="1"/>
      <c r="AZ40" s="1"/>
      <c r="BA40" s="1"/>
      <c r="BB40" s="1"/>
      <c r="BC40" s="1"/>
      <c r="BD40" s="1"/>
      <c r="BE40" s="1"/>
      <c r="BF40" s="1"/>
      <c r="BG40" s="1"/>
      <c r="BH40" s="1"/>
      <c r="BI40" s="1"/>
      <c r="BJ40" s="1"/>
    </row>
    <row r="41" spans="1:62" s="3" customFormat="1">
      <c r="A41" s="1"/>
      <c r="B41" s="1"/>
      <c r="C41" s="1"/>
      <c r="D41" s="10"/>
      <c r="S41" s="4"/>
      <c r="T41" s="4"/>
      <c r="U41" s="4"/>
      <c r="AM41" s="1"/>
      <c r="AN41" s="1"/>
      <c r="AO41" s="1"/>
      <c r="AP41" s="1"/>
      <c r="AQ41" s="1"/>
      <c r="AR41" s="1"/>
      <c r="AS41" s="1"/>
      <c r="AT41" s="1"/>
      <c r="AU41" s="1"/>
      <c r="AV41" s="1"/>
      <c r="AW41" s="1"/>
      <c r="AX41" s="1"/>
      <c r="AY41" s="1"/>
      <c r="AZ41" s="1"/>
      <c r="BA41" s="1"/>
      <c r="BB41" s="1"/>
      <c r="BC41" s="1"/>
      <c r="BD41" s="1"/>
      <c r="BE41" s="1"/>
      <c r="BF41" s="1"/>
      <c r="BG41" s="1"/>
      <c r="BH41" s="1"/>
      <c r="BI41" s="1"/>
      <c r="BJ41" s="1"/>
    </row>
    <row r="42" spans="1:62" s="3" customFormat="1">
      <c r="A42" s="1"/>
      <c r="B42" s="1"/>
      <c r="C42" s="1"/>
      <c r="D42" s="10"/>
      <c r="S42" s="4"/>
      <c r="T42" s="4"/>
      <c r="U42" s="4"/>
      <c r="AM42" s="1"/>
      <c r="AN42" s="1"/>
      <c r="AO42" s="1"/>
      <c r="AP42" s="1"/>
      <c r="AQ42" s="1"/>
      <c r="AR42" s="1"/>
      <c r="AS42" s="1"/>
      <c r="AT42" s="1"/>
      <c r="AU42" s="1"/>
      <c r="AV42" s="1"/>
      <c r="AW42" s="1"/>
      <c r="AX42" s="1"/>
      <c r="AY42" s="1"/>
      <c r="AZ42" s="1"/>
      <c r="BA42" s="1"/>
      <c r="BB42" s="1"/>
      <c r="BC42" s="1"/>
      <c r="BD42" s="1"/>
      <c r="BE42" s="1"/>
      <c r="BF42" s="1"/>
      <c r="BG42" s="1"/>
      <c r="BH42" s="1"/>
      <c r="BI42" s="1"/>
      <c r="BJ42" s="1"/>
    </row>
    <row r="43" spans="1:62" s="3" customFormat="1">
      <c r="A43" s="1"/>
      <c r="B43" s="1"/>
      <c r="C43" s="1"/>
      <c r="D43" s="10"/>
      <c r="S43" s="4"/>
      <c r="T43" s="4"/>
      <c r="U43" s="4"/>
      <c r="AM43" s="1"/>
      <c r="AN43" s="1"/>
      <c r="AO43" s="1"/>
      <c r="AP43" s="1"/>
      <c r="AQ43" s="1"/>
      <c r="AR43" s="1"/>
      <c r="AS43" s="1"/>
      <c r="AT43" s="1"/>
      <c r="AU43" s="1"/>
      <c r="AV43" s="1"/>
      <c r="AW43" s="1"/>
      <c r="AX43" s="1"/>
      <c r="AY43" s="1"/>
      <c r="AZ43" s="1"/>
      <c r="BA43" s="1"/>
      <c r="BB43" s="1"/>
      <c r="BC43" s="1"/>
      <c r="BD43" s="1"/>
      <c r="BE43" s="1"/>
      <c r="BF43" s="1"/>
      <c r="BG43" s="1"/>
      <c r="BH43" s="1"/>
      <c r="BI43" s="1"/>
      <c r="BJ43" s="1"/>
    </row>
    <row r="44" spans="1:62" s="3" customFormat="1">
      <c r="A44" s="1"/>
      <c r="B44" s="1"/>
      <c r="C44" s="1"/>
      <c r="D44" s="10"/>
      <c r="S44" s="4"/>
      <c r="T44" s="4"/>
      <c r="U44" s="4"/>
      <c r="AM44" s="1"/>
      <c r="AN44" s="1"/>
      <c r="AO44" s="1"/>
      <c r="AP44" s="1"/>
      <c r="AQ44" s="1"/>
      <c r="AR44" s="1"/>
      <c r="AS44" s="1"/>
      <c r="AT44" s="1"/>
      <c r="AU44" s="1"/>
      <c r="AV44" s="1"/>
      <c r="AW44" s="1"/>
      <c r="AX44" s="1"/>
      <c r="AY44" s="1"/>
      <c r="AZ44" s="1"/>
      <c r="BA44" s="1"/>
      <c r="BB44" s="1"/>
      <c r="BC44" s="1"/>
      <c r="BD44" s="1"/>
      <c r="BE44" s="1"/>
      <c r="BF44" s="1"/>
      <c r="BG44" s="1"/>
      <c r="BH44" s="1"/>
      <c r="BI44" s="1"/>
      <c r="BJ44" s="1"/>
    </row>
  </sheetData>
  <mergeCells count="37">
    <mergeCell ref="M4:N4"/>
    <mergeCell ref="O4:P4"/>
    <mergeCell ref="B1:AL1"/>
    <mergeCell ref="B2:C2"/>
    <mergeCell ref="C3:D3"/>
    <mergeCell ref="E3:F3"/>
    <mergeCell ref="J3:K3"/>
    <mergeCell ref="M3:N3"/>
    <mergeCell ref="O3:P3"/>
    <mergeCell ref="C4:D4"/>
    <mergeCell ref="E4:F4"/>
    <mergeCell ref="G4:I4"/>
    <mergeCell ref="J4:K4"/>
    <mergeCell ref="C5:D5"/>
    <mergeCell ref="E5:F5"/>
    <mergeCell ref="J5:K5"/>
    <mergeCell ref="M5:N5"/>
    <mergeCell ref="O5:P5"/>
    <mergeCell ref="B10:B11"/>
    <mergeCell ref="C10:C11"/>
    <mergeCell ref="D10:D11"/>
    <mergeCell ref="D8:L8"/>
    <mergeCell ref="B12:B13"/>
    <mergeCell ref="C12:C13"/>
    <mergeCell ref="D12:D13"/>
    <mergeCell ref="B14:B15"/>
    <mergeCell ref="C14:C15"/>
    <mergeCell ref="D14:D15"/>
    <mergeCell ref="B16:B17"/>
    <mergeCell ref="C16:C17"/>
    <mergeCell ref="D16:D17"/>
    <mergeCell ref="B18:B19"/>
    <mergeCell ref="C18:C19"/>
    <mergeCell ref="D18:D19"/>
    <mergeCell ref="B20:B21"/>
    <mergeCell ref="C20:C21"/>
    <mergeCell ref="D20:D21"/>
  </mergeCells>
  <conditionalFormatting sqref="F10:L10 F12:L12 F14:L14 F16:L16 F18:L18 F20:L21">
    <cfRule type="expression" dxfId="25" priority="27" stopIfTrue="1">
      <formula>$E10="P"</formula>
    </cfRule>
    <cfRule type="expression" dxfId="24" priority="28" stopIfTrue="1">
      <formula>$E10="W"</formula>
    </cfRule>
  </conditionalFormatting>
  <conditionalFormatting sqref="F23:L25 N23:N25">
    <cfRule type="expression" dxfId="23" priority="36" stopIfTrue="1">
      <formula>$D23="W"</formula>
    </cfRule>
  </conditionalFormatting>
  <conditionalFormatting sqref="M11:O11 M13:O13">
    <cfRule type="expression" dxfId="22" priority="37" stopIfTrue="1">
      <formula>$E11="P"</formula>
    </cfRule>
    <cfRule type="expression" dxfId="21" priority="38" stopIfTrue="1">
      <formula>$E11="W"</formula>
    </cfRule>
  </conditionalFormatting>
  <conditionalFormatting sqref="M15:O15">
    <cfRule type="expression" dxfId="20" priority="31" stopIfTrue="1">
      <formula>$E15="P"</formula>
    </cfRule>
    <cfRule type="expression" dxfId="19" priority="32" stopIfTrue="1">
      <formula>$E15="W"</formula>
    </cfRule>
  </conditionalFormatting>
  <conditionalFormatting sqref="M17:O17">
    <cfRule type="expression" dxfId="18" priority="29" stopIfTrue="1">
      <formula>$E17="P"</formula>
    </cfRule>
    <cfRule type="expression" dxfId="17" priority="30" stopIfTrue="1">
      <formula>$E17="W"</formula>
    </cfRule>
  </conditionalFormatting>
  <conditionalFormatting sqref="M19:O19">
    <cfRule type="expression" dxfId="16" priority="25" stopIfTrue="1">
      <formula>$E19="P"</formula>
    </cfRule>
    <cfRule type="expression" dxfId="15" priority="26" stopIfTrue="1">
      <formula>$E19="W"</formula>
    </cfRule>
  </conditionalFormatting>
  <conditionalFormatting sqref="M21:O21">
    <cfRule type="expression" dxfId="14" priority="15" stopIfTrue="1">
      <formula>$E21="P"</formula>
    </cfRule>
    <cfRule type="expression" dxfId="13" priority="16" stopIfTrue="1">
      <formula>$E21="W"</formula>
    </cfRule>
  </conditionalFormatting>
  <conditionalFormatting sqref="N23">
    <cfRule type="expression" dxfId="12" priority="33" stopIfTrue="1">
      <formula>$D23="P"</formula>
    </cfRule>
    <cfRule type="expression" dxfId="11" priority="34" stopIfTrue="1">
      <formula>$D23="W"</formula>
    </cfRule>
  </conditionalFormatting>
  <conditionalFormatting sqref="N23:N25 F23:L25">
    <cfRule type="expression" dxfId="10" priority="35" stopIfTrue="1">
      <formula>$D23="P"</formula>
    </cfRule>
  </conditionalFormatting>
  <conditionalFormatting sqref="F11:L11">
    <cfRule type="expression" dxfId="9" priority="9" stopIfTrue="1">
      <formula>$E11="P"</formula>
    </cfRule>
    <cfRule type="expression" dxfId="8" priority="10" stopIfTrue="1">
      <formula>$E11="W"</formula>
    </cfRule>
  </conditionalFormatting>
  <conditionalFormatting sqref="F13:L13">
    <cfRule type="expression" dxfId="7" priority="7" stopIfTrue="1">
      <formula>$E13="P"</formula>
    </cfRule>
    <cfRule type="expression" dxfId="6" priority="8" stopIfTrue="1">
      <formula>$E13="W"</formula>
    </cfRule>
  </conditionalFormatting>
  <conditionalFormatting sqref="F15:L15">
    <cfRule type="expression" dxfId="5" priority="5" stopIfTrue="1">
      <formula>$E15="P"</formula>
    </cfRule>
    <cfRule type="expression" dxfId="4" priority="6" stopIfTrue="1">
      <formula>$E15="W"</formula>
    </cfRule>
  </conditionalFormatting>
  <conditionalFormatting sqref="F17:L17">
    <cfRule type="expression" dxfId="3" priority="3" stopIfTrue="1">
      <formula>$E17="P"</formula>
    </cfRule>
    <cfRule type="expression" dxfId="2" priority="4" stopIfTrue="1">
      <formula>$E17="W"</formula>
    </cfRule>
  </conditionalFormatting>
  <conditionalFormatting sqref="F19:L19">
    <cfRule type="expression" dxfId="1" priority="1" stopIfTrue="1">
      <formula>$E19="P"</formula>
    </cfRule>
    <cfRule type="expression" dxfId="0" priority="2" stopIfTrue="1">
      <formula>$E19="W"</formula>
    </cfRule>
  </conditionalFormatting>
  <dataValidations count="1">
    <dataValidation type="list" allowBlank="1" showInputMessage="1" showErrorMessage="1" sqref="O15 O11:O13 O21 O17:O19" xr:uid="{895577C5-F901-4174-89F1-C22E2F515011}">
      <formula1>"Mode,Median"</formula1>
    </dataValidation>
  </dataValidations>
  <pageMargins left="0.7" right="0.7" top="0.75" bottom="0.75" header="0.3" footer="0.3"/>
  <pageSetup paperSize="9" scale="2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9E392-ED77-4D90-860F-E2F6F375F586}">
  <sheetPr>
    <tabColor theme="7"/>
  </sheetPr>
  <dimension ref="A1:O48"/>
  <sheetViews>
    <sheetView showGridLines="0" zoomScale="50" zoomScaleNormal="50" workbookViewId="0">
      <pane ySplit="1" topLeftCell="A4" activePane="bottomLeft" state="frozen"/>
      <selection pane="bottomLeft" activeCell="D15" sqref="D15"/>
      <selection activeCell="D46" sqref="D46"/>
    </sheetView>
  </sheetViews>
  <sheetFormatPr defaultColWidth="9" defaultRowHeight="14.45"/>
  <cols>
    <col min="1" max="1" width="9" style="94"/>
    <col min="2" max="2" width="13.875" style="94" customWidth="1"/>
    <col min="3" max="3" width="30.25" style="94" customWidth="1"/>
    <col min="4" max="4" width="44.625" style="94" customWidth="1"/>
    <col min="5" max="5" width="47.125" style="94" customWidth="1"/>
    <col min="6" max="6" width="52" style="94" customWidth="1"/>
    <col min="7" max="7" width="60.625" style="94" customWidth="1"/>
    <col min="8" max="8" width="58.75" style="94" customWidth="1"/>
    <col min="9" max="9" width="76.625" style="94" customWidth="1"/>
    <col min="10" max="11" width="63" style="94" customWidth="1"/>
    <col min="12" max="14" width="59.75" style="94" customWidth="1"/>
    <col min="15" max="15" width="45.75" style="94" bestFit="1" customWidth="1"/>
    <col min="16" max="16384" width="9" style="94"/>
  </cols>
  <sheetData>
    <row r="1" spans="1:15" s="98" customFormat="1">
      <c r="A1" s="92" t="s">
        <v>184</v>
      </c>
      <c r="B1" s="92" t="s">
        <v>73</v>
      </c>
      <c r="C1" s="92" t="s">
        <v>185</v>
      </c>
      <c r="D1" s="92" t="s">
        <v>186</v>
      </c>
      <c r="E1" s="92" t="s">
        <v>187</v>
      </c>
      <c r="F1" s="93" t="s">
        <v>188</v>
      </c>
      <c r="G1" s="92" t="s">
        <v>189</v>
      </c>
      <c r="H1" s="92" t="s">
        <v>190</v>
      </c>
      <c r="I1" s="93" t="s">
        <v>191</v>
      </c>
      <c r="J1" s="92" t="s">
        <v>192</v>
      </c>
      <c r="K1" s="93" t="s">
        <v>193</v>
      </c>
      <c r="L1" s="92" t="s">
        <v>194</v>
      </c>
      <c r="M1" s="93" t="s">
        <v>195</v>
      </c>
      <c r="N1" s="93" t="s">
        <v>196</v>
      </c>
      <c r="O1" s="92" t="s">
        <v>197</v>
      </c>
    </row>
    <row r="2" spans="1:15" ht="57.95">
      <c r="A2" s="94">
        <v>1</v>
      </c>
      <c r="B2" s="95">
        <v>45057</v>
      </c>
      <c r="C2" s="94" t="s">
        <v>161</v>
      </c>
      <c r="D2" s="94">
        <v>2</v>
      </c>
      <c r="E2" s="96" t="s">
        <v>198</v>
      </c>
      <c r="F2" s="96" t="s">
        <v>199</v>
      </c>
      <c r="G2" s="94" t="s">
        <v>184</v>
      </c>
      <c r="H2" s="96" t="s">
        <v>200</v>
      </c>
      <c r="I2" s="96" t="s">
        <v>201</v>
      </c>
      <c r="J2" s="94" t="s">
        <v>202</v>
      </c>
      <c r="K2" s="94" t="s">
        <v>203</v>
      </c>
      <c r="L2" s="96" t="s">
        <v>204</v>
      </c>
      <c r="M2" s="94" t="s">
        <v>205</v>
      </c>
      <c r="N2" s="96" t="s">
        <v>206</v>
      </c>
      <c r="O2" s="96" t="s">
        <v>207</v>
      </c>
    </row>
    <row r="3" spans="1:15" ht="72.599999999999994">
      <c r="A3" s="94">
        <v>2</v>
      </c>
      <c r="B3" s="95">
        <v>45057</v>
      </c>
      <c r="C3" s="94" t="s">
        <v>149</v>
      </c>
      <c r="D3" s="94">
        <v>2</v>
      </c>
      <c r="E3" s="96" t="s">
        <v>208</v>
      </c>
      <c r="F3" s="94" t="s">
        <v>209</v>
      </c>
      <c r="G3" s="94" t="s">
        <v>5</v>
      </c>
      <c r="H3" s="96" t="s">
        <v>210</v>
      </c>
      <c r="I3" s="96" t="s">
        <v>201</v>
      </c>
      <c r="J3" s="94" t="s">
        <v>211</v>
      </c>
      <c r="K3" s="94" t="s">
        <v>203</v>
      </c>
      <c r="L3" s="96" t="s">
        <v>212</v>
      </c>
      <c r="M3" s="96" t="s">
        <v>213</v>
      </c>
      <c r="N3" s="96" t="s">
        <v>206</v>
      </c>
      <c r="O3" s="96" t="s">
        <v>214</v>
      </c>
    </row>
    <row r="4" spans="1:15" ht="57.95">
      <c r="A4" s="94">
        <v>3</v>
      </c>
      <c r="B4" s="95">
        <v>45057</v>
      </c>
      <c r="C4" s="94" t="s">
        <v>149</v>
      </c>
      <c r="D4" s="94">
        <v>3</v>
      </c>
      <c r="E4" s="96" t="s">
        <v>215</v>
      </c>
      <c r="F4" s="96" t="s">
        <v>216</v>
      </c>
      <c r="G4" s="94" t="s">
        <v>5</v>
      </c>
      <c r="J4" s="94" t="s">
        <v>217</v>
      </c>
      <c r="K4" s="94" t="s">
        <v>203</v>
      </c>
      <c r="L4" s="96" t="s">
        <v>218</v>
      </c>
      <c r="M4" s="96" t="s">
        <v>219</v>
      </c>
      <c r="N4" s="96" t="s">
        <v>206</v>
      </c>
      <c r="O4" s="96" t="s">
        <v>220</v>
      </c>
    </row>
    <row r="5" spans="1:15" ht="29.1">
      <c r="A5" s="94">
        <v>4</v>
      </c>
      <c r="B5" s="95">
        <v>45057</v>
      </c>
      <c r="C5" s="94" t="s">
        <v>221</v>
      </c>
      <c r="D5" s="94">
        <v>3</v>
      </c>
      <c r="E5" s="94" t="s">
        <v>222</v>
      </c>
      <c r="F5" s="94" t="s">
        <v>223</v>
      </c>
      <c r="G5" s="94" t="s">
        <v>5</v>
      </c>
      <c r="J5" s="94" t="s">
        <v>224</v>
      </c>
      <c r="K5" s="94" t="s">
        <v>225</v>
      </c>
      <c r="L5" s="96" t="s">
        <v>226</v>
      </c>
      <c r="M5" s="96" t="s">
        <v>227</v>
      </c>
      <c r="N5" s="94" t="s">
        <v>228</v>
      </c>
      <c r="O5" s="96" t="s">
        <v>229</v>
      </c>
    </row>
    <row r="6" spans="1:15" ht="57.95">
      <c r="A6" s="94">
        <v>5</v>
      </c>
      <c r="B6" s="95">
        <v>45057</v>
      </c>
      <c r="C6" s="94" t="s">
        <v>176</v>
      </c>
      <c r="D6" s="94">
        <v>3</v>
      </c>
      <c r="E6" s="94" t="s">
        <v>230</v>
      </c>
      <c r="F6" s="94" t="s">
        <v>231</v>
      </c>
      <c r="G6" s="94" t="s">
        <v>5</v>
      </c>
      <c r="H6" s="96" t="s">
        <v>232</v>
      </c>
      <c r="I6" s="94" t="s">
        <v>225</v>
      </c>
      <c r="J6" s="96" t="s">
        <v>233</v>
      </c>
      <c r="K6" s="94" t="s">
        <v>225</v>
      </c>
      <c r="L6" s="94" t="s">
        <v>234</v>
      </c>
      <c r="M6" s="94" t="s">
        <v>235</v>
      </c>
      <c r="N6" s="94" t="s">
        <v>235</v>
      </c>
      <c r="O6" s="96" t="s">
        <v>236</v>
      </c>
    </row>
    <row r="7" spans="1:15" ht="43.5">
      <c r="A7" s="94">
        <v>6</v>
      </c>
      <c r="B7" s="95">
        <v>45057</v>
      </c>
      <c r="C7" s="94" t="s">
        <v>161</v>
      </c>
      <c r="D7" s="94">
        <v>3</v>
      </c>
      <c r="E7" s="94" t="s">
        <v>237</v>
      </c>
      <c r="F7" s="94" t="s">
        <v>238</v>
      </c>
      <c r="G7" s="94" t="s">
        <v>5</v>
      </c>
      <c r="J7" s="94" t="s">
        <v>239</v>
      </c>
      <c r="K7" s="94" t="s">
        <v>225</v>
      </c>
      <c r="L7" s="96" t="s">
        <v>240</v>
      </c>
      <c r="M7" s="94" t="s">
        <v>241</v>
      </c>
      <c r="N7" s="96" t="s">
        <v>206</v>
      </c>
    </row>
    <row r="8" spans="1:15" ht="57.95">
      <c r="A8" s="94">
        <v>7</v>
      </c>
      <c r="B8" s="95">
        <v>45057</v>
      </c>
      <c r="C8" s="94" t="s">
        <v>221</v>
      </c>
      <c r="D8" s="94">
        <v>3</v>
      </c>
      <c r="E8" s="96" t="s">
        <v>242</v>
      </c>
      <c r="F8" s="96" t="s">
        <v>201</v>
      </c>
      <c r="G8" s="94" t="s">
        <v>5</v>
      </c>
      <c r="H8" s="96" t="s">
        <v>243</v>
      </c>
      <c r="I8" s="96" t="s">
        <v>201</v>
      </c>
      <c r="J8" s="94" t="s">
        <v>244</v>
      </c>
      <c r="K8" s="94" t="s">
        <v>244</v>
      </c>
      <c r="L8" s="96" t="s">
        <v>245</v>
      </c>
      <c r="M8" s="96" t="s">
        <v>227</v>
      </c>
      <c r="N8" s="94" t="s">
        <v>228</v>
      </c>
      <c r="O8" s="94" t="s">
        <v>246</v>
      </c>
    </row>
    <row r="9" spans="1:15">
      <c r="A9" s="94">
        <v>8</v>
      </c>
      <c r="B9" s="95">
        <v>45057</v>
      </c>
      <c r="C9" s="94" t="s">
        <v>176</v>
      </c>
      <c r="D9" s="94">
        <v>4</v>
      </c>
      <c r="E9" s="94" t="s">
        <v>247</v>
      </c>
      <c r="F9" s="94" t="s">
        <v>223</v>
      </c>
      <c r="G9" s="94" t="s">
        <v>5</v>
      </c>
      <c r="J9" s="94" t="s">
        <v>248</v>
      </c>
      <c r="K9" s="94" t="s">
        <v>244</v>
      </c>
      <c r="L9" s="94" t="s">
        <v>249</v>
      </c>
      <c r="M9" s="94" t="s">
        <v>227</v>
      </c>
      <c r="N9" s="94" t="s">
        <v>228</v>
      </c>
      <c r="O9" s="94" t="s">
        <v>250</v>
      </c>
    </row>
    <row r="10" spans="1:15">
      <c r="A10" s="94">
        <v>9</v>
      </c>
      <c r="B10" s="95">
        <v>45057</v>
      </c>
      <c r="C10" s="94" t="s">
        <v>176</v>
      </c>
      <c r="D10" s="94">
        <v>4</v>
      </c>
      <c r="E10" s="94" t="s">
        <v>251</v>
      </c>
      <c r="F10" s="94" t="s">
        <v>225</v>
      </c>
      <c r="G10" s="94" t="s">
        <v>5</v>
      </c>
      <c r="J10" s="94" t="s">
        <v>252</v>
      </c>
      <c r="K10" s="94" t="s">
        <v>244</v>
      </c>
      <c r="L10" s="94" t="s">
        <v>235</v>
      </c>
      <c r="M10" s="94" t="s">
        <v>253</v>
      </c>
      <c r="N10" s="96" t="s">
        <v>235</v>
      </c>
      <c r="O10" s="94" t="s">
        <v>254</v>
      </c>
    </row>
    <row r="11" spans="1:15" ht="57.95">
      <c r="A11" s="94">
        <v>10</v>
      </c>
      <c r="B11" s="95">
        <v>45057</v>
      </c>
      <c r="C11" s="94" t="s">
        <v>161</v>
      </c>
      <c r="D11" s="94">
        <v>4</v>
      </c>
      <c r="E11" s="94" t="s">
        <v>255</v>
      </c>
      <c r="F11" s="94" t="s">
        <v>231</v>
      </c>
      <c r="G11" s="94" t="s">
        <v>5</v>
      </c>
      <c r="H11" s="96" t="s">
        <v>256</v>
      </c>
      <c r="I11" s="96" t="s">
        <v>201</v>
      </c>
      <c r="J11" s="94" t="s">
        <v>257</v>
      </c>
      <c r="K11" s="94" t="s">
        <v>244</v>
      </c>
      <c r="L11" s="96" t="s">
        <v>258</v>
      </c>
      <c r="M11" s="96" t="s">
        <v>259</v>
      </c>
      <c r="N11" s="96" t="s">
        <v>206</v>
      </c>
      <c r="O11" s="96" t="s">
        <v>260</v>
      </c>
    </row>
    <row r="12" spans="1:15">
      <c r="A12" s="94">
        <v>11</v>
      </c>
      <c r="B12" s="95">
        <v>45057</v>
      </c>
      <c r="C12" s="94" t="s">
        <v>176</v>
      </c>
      <c r="D12" s="94">
        <v>4</v>
      </c>
      <c r="E12" s="94" t="s">
        <v>261</v>
      </c>
      <c r="F12" s="94" t="s">
        <v>231</v>
      </c>
      <c r="G12" s="94" t="s">
        <v>262</v>
      </c>
      <c r="H12" s="96" t="s">
        <v>263</v>
      </c>
      <c r="I12" s="96" t="s">
        <v>201</v>
      </c>
      <c r="J12" s="94" t="s">
        <v>264</v>
      </c>
      <c r="K12" s="94" t="s">
        <v>244</v>
      </c>
      <c r="L12" s="96" t="s">
        <v>265</v>
      </c>
      <c r="M12" s="96" t="s">
        <v>266</v>
      </c>
      <c r="N12" s="96" t="s">
        <v>206</v>
      </c>
      <c r="O12" s="94" t="s">
        <v>267</v>
      </c>
    </row>
    <row r="13" spans="1:15" ht="43.5">
      <c r="A13" s="94">
        <v>12</v>
      </c>
      <c r="B13" s="95">
        <v>45057</v>
      </c>
      <c r="C13" s="94" t="s">
        <v>176</v>
      </c>
      <c r="D13" s="94">
        <v>5</v>
      </c>
      <c r="E13" s="96" t="s">
        <v>268</v>
      </c>
      <c r="F13" s="96" t="s">
        <v>201</v>
      </c>
      <c r="G13" s="94" t="s">
        <v>5</v>
      </c>
      <c r="H13" s="96" t="s">
        <v>269</v>
      </c>
      <c r="I13" s="96" t="s">
        <v>201</v>
      </c>
      <c r="J13" s="94" t="s">
        <v>270</v>
      </c>
      <c r="K13" s="94" t="s">
        <v>244</v>
      </c>
      <c r="L13" s="96" t="s">
        <v>271</v>
      </c>
      <c r="M13" s="96" t="s">
        <v>272</v>
      </c>
      <c r="N13" s="96" t="s">
        <v>273</v>
      </c>
      <c r="O13" s="96" t="s">
        <v>274</v>
      </c>
    </row>
    <row r="14" spans="1:15">
      <c r="A14" s="94">
        <v>13</v>
      </c>
      <c r="B14" s="95">
        <v>45061</v>
      </c>
      <c r="C14" s="94" t="s">
        <v>221</v>
      </c>
      <c r="D14" s="94">
        <v>5</v>
      </c>
      <c r="G14" s="94" t="s">
        <v>90</v>
      </c>
      <c r="I14" s="96" t="s">
        <v>275</v>
      </c>
      <c r="L14" s="94" t="s">
        <v>276</v>
      </c>
      <c r="M14" s="94" t="s">
        <v>241</v>
      </c>
      <c r="N14" s="96" t="s">
        <v>206</v>
      </c>
      <c r="O14" s="94" t="s">
        <v>277</v>
      </c>
    </row>
    <row r="15" spans="1:15">
      <c r="A15" s="94">
        <v>14</v>
      </c>
      <c r="B15" s="95">
        <v>45061</v>
      </c>
      <c r="C15" s="94" t="s">
        <v>149</v>
      </c>
      <c r="D15" s="94" t="s">
        <v>278</v>
      </c>
      <c r="E15" s="94" t="s">
        <v>279</v>
      </c>
      <c r="F15" s="94" t="s">
        <v>209</v>
      </c>
      <c r="G15" s="94" t="s">
        <v>5</v>
      </c>
      <c r="I15" s="94" t="s">
        <v>201</v>
      </c>
      <c r="J15" s="94" t="s">
        <v>280</v>
      </c>
      <c r="K15" s="94" t="s">
        <v>244</v>
      </c>
      <c r="L15" s="94" t="s">
        <v>281</v>
      </c>
      <c r="M15" s="94" t="s">
        <v>282</v>
      </c>
      <c r="N15" s="96" t="s">
        <v>206</v>
      </c>
      <c r="O15" s="94" t="s">
        <v>283</v>
      </c>
    </row>
    <row r="16" spans="1:15">
      <c r="A16" s="94">
        <v>15</v>
      </c>
      <c r="B16" s="95">
        <v>45061</v>
      </c>
      <c r="C16" s="94" t="s">
        <v>161</v>
      </c>
      <c r="D16" s="94">
        <v>4</v>
      </c>
      <c r="E16" s="94" t="s">
        <v>284</v>
      </c>
      <c r="F16" s="94" t="s">
        <v>201</v>
      </c>
      <c r="G16" s="94" t="s">
        <v>5</v>
      </c>
      <c r="I16" s="94" t="s">
        <v>201</v>
      </c>
      <c r="J16" s="94" t="s">
        <v>285</v>
      </c>
      <c r="K16" s="94" t="s">
        <v>244</v>
      </c>
      <c r="L16" s="94" t="s">
        <v>286</v>
      </c>
      <c r="M16" s="94" t="s">
        <v>287</v>
      </c>
      <c r="N16" s="96" t="s">
        <v>206</v>
      </c>
      <c r="O16" s="94" t="s">
        <v>288</v>
      </c>
    </row>
    <row r="17" spans="1:15">
      <c r="A17" s="94">
        <v>16</v>
      </c>
      <c r="B17" s="95">
        <v>45061</v>
      </c>
      <c r="C17" s="94" t="s">
        <v>161</v>
      </c>
      <c r="D17" s="94">
        <v>4</v>
      </c>
      <c r="E17" s="94" t="s">
        <v>289</v>
      </c>
      <c r="F17" s="94" t="s">
        <v>225</v>
      </c>
      <c r="G17" s="94" t="s">
        <v>5</v>
      </c>
      <c r="I17" s="94" t="s">
        <v>201</v>
      </c>
      <c r="J17" s="94" t="s">
        <v>290</v>
      </c>
      <c r="K17" s="94" t="s">
        <v>244</v>
      </c>
      <c r="L17" s="94" t="s">
        <v>291</v>
      </c>
      <c r="M17" s="94" t="s">
        <v>292</v>
      </c>
      <c r="N17" s="96" t="s">
        <v>206</v>
      </c>
    </row>
    <row r="18" spans="1:15">
      <c r="A18" s="94">
        <v>17</v>
      </c>
      <c r="B18" s="95">
        <v>45062</v>
      </c>
      <c r="C18" s="94" t="s">
        <v>176</v>
      </c>
      <c r="D18" s="94">
        <v>4</v>
      </c>
      <c r="E18" s="94" t="s">
        <v>293</v>
      </c>
      <c r="F18" s="94" t="s">
        <v>231</v>
      </c>
      <c r="G18" s="94" t="s">
        <v>184</v>
      </c>
      <c r="J18" s="94" t="s">
        <v>294</v>
      </c>
      <c r="K18" s="94" t="s">
        <v>244</v>
      </c>
      <c r="L18" s="94" t="s">
        <v>227</v>
      </c>
      <c r="M18" s="96" t="s">
        <v>295</v>
      </c>
      <c r="N18" s="94" t="s">
        <v>228</v>
      </c>
      <c r="O18" s="94" t="s">
        <v>296</v>
      </c>
    </row>
    <row r="19" spans="1:15">
      <c r="A19" s="94">
        <v>18</v>
      </c>
      <c r="C19" s="94" t="s">
        <v>297</v>
      </c>
      <c r="M19" s="96" t="s">
        <v>273</v>
      </c>
      <c r="N19" s="96" t="s">
        <v>273</v>
      </c>
    </row>
    <row r="20" spans="1:15">
      <c r="A20" s="94">
        <v>19</v>
      </c>
      <c r="C20" s="94" t="s">
        <v>297</v>
      </c>
      <c r="M20" s="94" t="s">
        <v>298</v>
      </c>
      <c r="N20" s="96" t="s">
        <v>206</v>
      </c>
    </row>
    <row r="21" spans="1:15">
      <c r="A21" s="94">
        <v>20</v>
      </c>
      <c r="C21" s="94" t="s">
        <v>299</v>
      </c>
      <c r="M21" s="94" t="s">
        <v>300</v>
      </c>
      <c r="N21" s="96" t="s">
        <v>206</v>
      </c>
    </row>
    <row r="22" spans="1:15">
      <c r="A22" s="94">
        <v>21</v>
      </c>
      <c r="C22" s="94" t="s">
        <v>299</v>
      </c>
      <c r="M22" s="96" t="s">
        <v>227</v>
      </c>
      <c r="N22" s="94" t="s">
        <v>228</v>
      </c>
    </row>
    <row r="23" spans="1:15">
      <c r="A23" s="94">
        <v>22</v>
      </c>
      <c r="C23" s="94" t="s">
        <v>301</v>
      </c>
      <c r="M23" s="94" t="s">
        <v>300</v>
      </c>
      <c r="N23" s="96" t="s">
        <v>206</v>
      </c>
    </row>
    <row r="24" spans="1:15">
      <c r="A24" s="94">
        <v>23</v>
      </c>
      <c r="C24" s="94" t="s">
        <v>302</v>
      </c>
      <c r="M24" s="94" t="s">
        <v>303</v>
      </c>
      <c r="N24" s="96" t="s">
        <v>206</v>
      </c>
    </row>
    <row r="25" spans="1:15">
      <c r="A25" s="94">
        <v>24</v>
      </c>
      <c r="C25" s="94" t="s">
        <v>304</v>
      </c>
      <c r="M25" s="94" t="s">
        <v>266</v>
      </c>
      <c r="N25" s="96" t="s">
        <v>206</v>
      </c>
    </row>
    <row r="26" spans="1:15">
      <c r="A26" s="94">
        <v>25</v>
      </c>
      <c r="C26" s="94" t="s">
        <v>305</v>
      </c>
      <c r="M26" s="96" t="s">
        <v>227</v>
      </c>
      <c r="N26" s="94" t="s">
        <v>228</v>
      </c>
    </row>
    <row r="27" spans="1:15">
      <c r="A27" s="94">
        <v>26</v>
      </c>
      <c r="C27" s="94" t="s">
        <v>306</v>
      </c>
      <c r="M27" s="94" t="s">
        <v>273</v>
      </c>
      <c r="N27" s="96" t="s">
        <v>273</v>
      </c>
    </row>
    <row r="28" spans="1:15">
      <c r="A28" s="94">
        <v>27</v>
      </c>
      <c r="C28" s="94" t="s">
        <v>307</v>
      </c>
      <c r="M28" s="94" t="s">
        <v>308</v>
      </c>
      <c r="N28" s="94" t="s">
        <v>206</v>
      </c>
    </row>
    <row r="29" spans="1:15">
      <c r="A29" s="94">
        <v>28</v>
      </c>
      <c r="C29" s="94" t="s">
        <v>307</v>
      </c>
      <c r="M29" s="94" t="s">
        <v>273</v>
      </c>
      <c r="N29" s="96" t="s">
        <v>273</v>
      </c>
    </row>
    <row r="30" spans="1:15">
      <c r="A30" s="94">
        <v>29</v>
      </c>
      <c r="C30" s="94" t="s">
        <v>309</v>
      </c>
      <c r="M30" s="94" t="s">
        <v>310</v>
      </c>
      <c r="N30" s="96" t="s">
        <v>206</v>
      </c>
    </row>
    <row r="31" spans="1:15">
      <c r="A31" s="94">
        <v>30</v>
      </c>
      <c r="C31" s="94" t="s">
        <v>311</v>
      </c>
      <c r="M31" s="94" t="s">
        <v>241</v>
      </c>
      <c r="N31" s="96" t="s">
        <v>206</v>
      </c>
    </row>
    <row r="32" spans="1:15">
      <c r="A32" s="94">
        <v>31</v>
      </c>
      <c r="C32" s="94" t="s">
        <v>312</v>
      </c>
      <c r="M32" s="94" t="s">
        <v>313</v>
      </c>
      <c r="N32" s="96" t="s">
        <v>206</v>
      </c>
    </row>
    <row r="33" spans="1:14">
      <c r="A33" s="94">
        <v>32</v>
      </c>
      <c r="C33" s="94" t="s">
        <v>314</v>
      </c>
      <c r="M33" s="94" t="s">
        <v>235</v>
      </c>
      <c r="N33" s="94" t="s">
        <v>235</v>
      </c>
    </row>
    <row r="34" spans="1:14">
      <c r="A34" s="94">
        <v>33</v>
      </c>
      <c r="C34" s="94" t="s">
        <v>315</v>
      </c>
      <c r="M34" s="94" t="s">
        <v>205</v>
      </c>
      <c r="N34" s="96" t="s">
        <v>206</v>
      </c>
    </row>
    <row r="35" spans="1:14">
      <c r="A35" s="94">
        <v>34</v>
      </c>
      <c r="C35" s="94" t="s">
        <v>316</v>
      </c>
      <c r="M35" s="94" t="s">
        <v>253</v>
      </c>
      <c r="N35" s="94" t="s">
        <v>235</v>
      </c>
    </row>
    <row r="36" spans="1:14">
      <c r="A36" s="94">
        <v>35</v>
      </c>
      <c r="C36" s="94" t="s">
        <v>317</v>
      </c>
      <c r="M36" s="94" t="s">
        <v>318</v>
      </c>
      <c r="N36" s="96" t="s">
        <v>206</v>
      </c>
    </row>
    <row r="37" spans="1:14">
      <c r="A37" s="94">
        <v>36</v>
      </c>
      <c r="C37" s="94" t="s">
        <v>319</v>
      </c>
      <c r="M37" s="94" t="s">
        <v>272</v>
      </c>
      <c r="N37" s="96" t="s">
        <v>273</v>
      </c>
    </row>
    <row r="38" spans="1:14">
      <c r="A38" s="94">
        <v>37</v>
      </c>
      <c r="C38" s="94" t="s">
        <v>320</v>
      </c>
      <c r="M38" s="96" t="s">
        <v>321</v>
      </c>
      <c r="N38" s="96" t="s">
        <v>321</v>
      </c>
    </row>
    <row r="39" spans="1:14">
      <c r="A39" s="94">
        <v>38</v>
      </c>
      <c r="C39" s="94" t="s">
        <v>322</v>
      </c>
      <c r="M39" s="94" t="s">
        <v>272</v>
      </c>
      <c r="N39" s="96" t="s">
        <v>273</v>
      </c>
    </row>
    <row r="40" spans="1:14">
      <c r="A40" s="94">
        <v>39</v>
      </c>
      <c r="C40" s="94" t="s">
        <v>323</v>
      </c>
      <c r="M40" s="94" t="s">
        <v>206</v>
      </c>
      <c r="N40" s="96" t="s">
        <v>206</v>
      </c>
    </row>
    <row r="41" spans="1:14">
      <c r="A41" s="94">
        <v>40</v>
      </c>
      <c r="C41" s="94" t="s">
        <v>324</v>
      </c>
      <c r="M41" s="94" t="s">
        <v>325</v>
      </c>
      <c r="N41" s="96" t="s">
        <v>206</v>
      </c>
    </row>
    <row r="42" spans="1:14">
      <c r="A42" s="94">
        <v>41</v>
      </c>
      <c r="C42" s="94" t="s">
        <v>326</v>
      </c>
      <c r="M42" s="94" t="s">
        <v>227</v>
      </c>
      <c r="N42" s="94" t="s">
        <v>228</v>
      </c>
    </row>
    <row r="43" spans="1:14">
      <c r="A43" s="94">
        <v>42</v>
      </c>
      <c r="C43" s="94" t="s">
        <v>326</v>
      </c>
      <c r="M43" s="94" t="s">
        <v>206</v>
      </c>
      <c r="N43" s="96" t="s">
        <v>206</v>
      </c>
    </row>
    <row r="44" spans="1:14">
      <c r="C44" s="94" t="s">
        <v>327</v>
      </c>
      <c r="M44" s="96" t="s">
        <v>235</v>
      </c>
      <c r="N44" s="96" t="s">
        <v>235</v>
      </c>
    </row>
    <row r="45" spans="1:14">
      <c r="M45" s="96"/>
      <c r="N45" s="96"/>
    </row>
    <row r="48" spans="1:14">
      <c r="M48" s="96"/>
      <c r="N48" s="96"/>
    </row>
  </sheetData>
  <autoFilter ref="B1:O44" xr:uid="{4919E392-ED77-4D90-860F-E2F6F375F58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292BA-0292-41F8-AD12-B9BE7A08465C}">
  <sheetPr>
    <pageSetUpPr autoPageBreaks="0"/>
  </sheetPr>
  <dimension ref="B3:AJ37"/>
  <sheetViews>
    <sheetView showGridLines="0" workbookViewId="0">
      <selection activeCell="C90" sqref="C90"/>
    </sheetView>
  </sheetViews>
  <sheetFormatPr defaultColWidth="9" defaultRowHeight="14.45"/>
  <cols>
    <col min="1" max="1" width="1.625" style="88" customWidth="1"/>
    <col min="2" max="2" width="13.875" style="88" bestFit="1" customWidth="1"/>
    <col min="3" max="3" width="43.875" style="88" bestFit="1" customWidth="1"/>
    <col min="4" max="12" width="9" style="88"/>
    <col min="13" max="13" width="13.125" style="88" bestFit="1" customWidth="1"/>
    <col min="14" max="14" width="1.625" style="88" customWidth="1"/>
    <col min="15" max="15" width="49.875" style="88" bestFit="1" customWidth="1"/>
    <col min="16" max="16" width="4.75" style="88" bestFit="1" customWidth="1"/>
    <col min="17" max="17" width="27" style="88" bestFit="1" customWidth="1"/>
    <col min="18" max="18" width="4.5" style="88" bestFit="1" customWidth="1"/>
    <col min="19" max="19" width="1.625" style="88" customWidth="1"/>
    <col min="20" max="20" width="64.125" style="88" bestFit="1" customWidth="1"/>
    <col min="21" max="21" width="4.75" style="88" bestFit="1" customWidth="1"/>
    <col min="22" max="22" width="27" style="88" bestFit="1" customWidth="1"/>
    <col min="23" max="23" width="9" style="88"/>
    <col min="24" max="24" width="1.625" style="88" customWidth="1"/>
    <col min="25" max="25" width="67.625" style="88" bestFit="1" customWidth="1"/>
    <col min="26" max="26" width="4.75" style="88" bestFit="1" customWidth="1"/>
    <col min="27" max="27" width="27" style="88" bestFit="1" customWidth="1"/>
    <col min="28" max="28" width="9" style="99"/>
    <col min="29" max="29" width="1.625" style="88" customWidth="1"/>
    <col min="30" max="30" width="55.875" style="88" bestFit="1" customWidth="1"/>
    <col min="31" max="31" width="4.75" style="88" bestFit="1" customWidth="1"/>
    <col min="32" max="32" width="1.625" style="88" customWidth="1"/>
    <col min="33" max="33" width="59.875" style="88" bestFit="1" customWidth="1"/>
    <col min="34" max="34" width="4.75" style="88" bestFit="1" customWidth="1"/>
    <col min="35" max="35" width="13.875" style="88" bestFit="1" customWidth="1"/>
    <col min="36" max="16384" width="9" style="88"/>
  </cols>
  <sheetData>
    <row r="3" spans="2:36">
      <c r="B3" s="129" t="s">
        <v>328</v>
      </c>
      <c r="C3" s="129"/>
      <c r="D3" s="129"/>
      <c r="E3" s="129"/>
      <c r="F3" s="129"/>
      <c r="G3" s="129"/>
      <c r="H3" s="129"/>
      <c r="I3" s="129"/>
      <c r="J3" s="129"/>
      <c r="K3" s="129"/>
      <c r="L3" s="129"/>
      <c r="M3" s="89"/>
      <c r="O3" s="129" t="s">
        <v>329</v>
      </c>
      <c r="P3" s="129"/>
      <c r="Q3" s="102"/>
      <c r="R3" s="102"/>
      <c r="T3" s="129" t="s">
        <v>330</v>
      </c>
      <c r="U3" s="129"/>
      <c r="Y3" s="129" t="s">
        <v>331</v>
      </c>
      <c r="Z3" s="129"/>
      <c r="AD3" s="129" t="s">
        <v>332</v>
      </c>
      <c r="AE3" s="129"/>
      <c r="AG3" s="129" t="s">
        <v>333</v>
      </c>
      <c r="AH3" s="129"/>
    </row>
    <row r="4" spans="2:36">
      <c r="O4" s="104" t="s">
        <v>334</v>
      </c>
      <c r="P4" s="88">
        <f>SUM(P7:P1048576)</f>
        <v>16</v>
      </c>
      <c r="T4" s="104" t="s">
        <v>334</v>
      </c>
      <c r="U4" s="88">
        <f>SUM(U7:U1048576)</f>
        <v>11</v>
      </c>
      <c r="Y4" s="104" t="s">
        <v>334</v>
      </c>
      <c r="Z4" s="88">
        <f>SUM(Z7:Z1048576)</f>
        <v>16</v>
      </c>
      <c r="AG4" s="104" t="s">
        <v>334</v>
      </c>
      <c r="AH4" s="88">
        <f>SUM(AH7:AH1048576)</f>
        <v>42</v>
      </c>
    </row>
    <row r="5" spans="2:36">
      <c r="O5" s="106" t="s">
        <v>335</v>
      </c>
      <c r="S5"/>
      <c r="T5" s="106" t="s">
        <v>335</v>
      </c>
      <c r="V5"/>
      <c r="W5"/>
      <c r="X5"/>
      <c r="Y5" s="106" t="s">
        <v>335</v>
      </c>
      <c r="AA5"/>
      <c r="AB5" s="100"/>
      <c r="AD5" s="106" t="s">
        <v>335</v>
      </c>
      <c r="AG5" s="106" t="s">
        <v>335</v>
      </c>
      <c r="AI5"/>
    </row>
    <row r="6" spans="2:36">
      <c r="B6" s="106" t="s">
        <v>185</v>
      </c>
      <c r="C6" s="106" t="s">
        <v>186</v>
      </c>
      <c r="J6" s="88" t="s">
        <v>185</v>
      </c>
      <c r="K6" s="88" t="s">
        <v>336</v>
      </c>
      <c r="M6" s="88" t="s">
        <v>337</v>
      </c>
      <c r="O6" s="106" t="s">
        <v>188</v>
      </c>
      <c r="P6" s="88" t="s">
        <v>334</v>
      </c>
      <c r="S6"/>
      <c r="T6" s="106" t="s">
        <v>191</v>
      </c>
      <c r="U6" s="88" t="s">
        <v>334</v>
      </c>
      <c r="V6"/>
      <c r="W6"/>
      <c r="X6"/>
      <c r="Y6" s="106" t="s">
        <v>193</v>
      </c>
      <c r="Z6" s="88" t="s">
        <v>334</v>
      </c>
      <c r="AA6"/>
      <c r="AB6" s="100"/>
      <c r="AD6" s="106" t="s">
        <v>195</v>
      </c>
      <c r="AE6" s="88" t="s">
        <v>334</v>
      </c>
      <c r="AG6" s="106" t="s">
        <v>196</v>
      </c>
      <c r="AH6" s="88" t="s">
        <v>334</v>
      </c>
      <c r="AI6"/>
    </row>
    <row r="7" spans="2:36">
      <c r="B7" s="88" t="s">
        <v>161</v>
      </c>
      <c r="C7" s="88">
        <v>2</v>
      </c>
      <c r="J7" s="88" t="str">
        <f>$B$7</f>
        <v>ADA</v>
      </c>
      <c r="K7" s="88">
        <f>C7</f>
        <v>2</v>
      </c>
      <c r="M7" s="90">
        <f>MEDIAN(K7:K17)</f>
        <v>3</v>
      </c>
      <c r="O7" s="88" t="s">
        <v>201</v>
      </c>
      <c r="P7" s="88">
        <v>3</v>
      </c>
      <c r="Q7" s="88" t="str">
        <f>O7</f>
        <v>Communication needs improving</v>
      </c>
      <c r="R7" s="91">
        <f>P7/$P$4</f>
        <v>0.1875</v>
      </c>
      <c r="S7"/>
      <c r="T7" s="88" t="s">
        <v>201</v>
      </c>
      <c r="U7" s="88">
        <v>9</v>
      </c>
      <c r="V7" s="88" t="str">
        <f>T7</f>
        <v>Communication needs improving</v>
      </c>
      <c r="W7" s="91">
        <f>U7/$U$4</f>
        <v>0.81818181818181823</v>
      </c>
      <c r="X7"/>
      <c r="Y7" s="88" t="s">
        <v>225</v>
      </c>
      <c r="Z7" s="88">
        <v>3</v>
      </c>
      <c r="AB7" s="100"/>
      <c r="AD7" s="88" t="s">
        <v>219</v>
      </c>
      <c r="AE7" s="88">
        <v>1</v>
      </c>
      <c r="AG7" s="88" t="s">
        <v>273</v>
      </c>
      <c r="AH7" s="88">
        <v>6</v>
      </c>
      <c r="AI7" t="str">
        <f>AG7</f>
        <v>Communication</v>
      </c>
      <c r="AJ7" s="97">
        <f>AH7/$AH$4</f>
        <v>0.14285714285714285</v>
      </c>
    </row>
    <row r="8" spans="2:36">
      <c r="C8" s="88">
        <v>3</v>
      </c>
      <c r="J8" s="88" t="str">
        <f>$B$7</f>
        <v>ADA</v>
      </c>
      <c r="K8" s="88">
        <f t="shared" ref="K8:K16" si="0">C8</f>
        <v>3</v>
      </c>
      <c r="O8" s="88" t="s">
        <v>225</v>
      </c>
      <c r="P8" s="88">
        <v>2</v>
      </c>
      <c r="Q8" s="88" t="str">
        <f t="shared" ref="Q8:Q14" si="1">O8</f>
        <v>Constant process changes</v>
      </c>
      <c r="R8" s="91">
        <f t="shared" ref="R8:R14" si="2">P8/$P$4</f>
        <v>0.125</v>
      </c>
      <c r="S8"/>
      <c r="T8" s="88" t="s">
        <v>225</v>
      </c>
      <c r="U8" s="88">
        <v>1</v>
      </c>
      <c r="V8" s="88" t="str">
        <f t="shared" ref="V8:V9" si="3">T8</f>
        <v>Constant process changes</v>
      </c>
      <c r="W8" s="91">
        <f>U8/$U$4</f>
        <v>9.0909090909090912E-2</v>
      </c>
      <c r="X8"/>
      <c r="Y8" s="88" t="s">
        <v>203</v>
      </c>
      <c r="Z8" s="88">
        <v>3</v>
      </c>
      <c r="AA8" s="88" t="str">
        <f t="shared" ref="AA8:AA9" si="4">Y8</f>
        <v>Poor</v>
      </c>
      <c r="AB8" s="100">
        <f>(Z8+Z7)/Z4</f>
        <v>0.375</v>
      </c>
      <c r="AD8" s="88" t="s">
        <v>259</v>
      </c>
      <c r="AE8" s="88">
        <v>1</v>
      </c>
      <c r="AG8" s="88" t="s">
        <v>235</v>
      </c>
      <c r="AH8" s="88">
        <v>4</v>
      </c>
      <c r="AI8" t="str">
        <f t="shared" ref="AI8:AI11" si="5">AG8</f>
        <v>Nothing</v>
      </c>
      <c r="AJ8" s="97">
        <f t="shared" ref="AJ8:AJ11" si="6">AH8/$AH$4</f>
        <v>9.5238095238095233E-2</v>
      </c>
    </row>
    <row r="9" spans="2:36">
      <c r="C9" s="88">
        <v>4</v>
      </c>
      <c r="J9" s="88" t="str">
        <f>$B$7</f>
        <v>ADA</v>
      </c>
      <c r="K9" s="88">
        <f t="shared" si="0"/>
        <v>4</v>
      </c>
      <c r="O9" s="88" t="s">
        <v>231</v>
      </c>
      <c r="P9" s="88">
        <v>4</v>
      </c>
      <c r="Q9" s="88" t="str">
        <f t="shared" si="1"/>
        <v xml:space="preserve">Good day today </v>
      </c>
      <c r="R9" s="91">
        <f t="shared" si="2"/>
        <v>0.25</v>
      </c>
      <c r="S9"/>
      <c r="T9" s="88" t="s">
        <v>275</v>
      </c>
      <c r="U9" s="88">
        <v>1</v>
      </c>
      <c r="V9" s="88" t="str">
        <f t="shared" si="3"/>
        <v>Patient safety concerns</v>
      </c>
      <c r="W9" s="91">
        <f>U9/$U$4</f>
        <v>9.0909090909090912E-2</v>
      </c>
      <c r="X9"/>
      <c r="Y9" s="88" t="s">
        <v>244</v>
      </c>
      <c r="Z9" s="88">
        <v>10</v>
      </c>
      <c r="AA9" s="88" t="str">
        <f t="shared" si="4"/>
        <v>Working</v>
      </c>
      <c r="AB9" s="100">
        <f>Z9/Z4</f>
        <v>0.625</v>
      </c>
      <c r="AD9" s="88" t="s">
        <v>227</v>
      </c>
      <c r="AE9" s="88">
        <v>7</v>
      </c>
      <c r="AG9" s="88" t="s">
        <v>321</v>
      </c>
      <c r="AH9" s="88">
        <v>1</v>
      </c>
      <c r="AI9" t="str">
        <f t="shared" si="5"/>
        <v>Nurse Triage Skill lost</v>
      </c>
      <c r="AJ9" s="97">
        <f t="shared" si="6"/>
        <v>2.3809523809523808E-2</v>
      </c>
    </row>
    <row r="10" spans="2:36">
      <c r="B10" s="88" t="s">
        <v>221</v>
      </c>
      <c r="C10" s="88">
        <v>3</v>
      </c>
      <c r="J10" s="88" t="str">
        <f>$B$10</f>
        <v xml:space="preserve">Doctor </v>
      </c>
      <c r="K10" s="88">
        <f t="shared" si="0"/>
        <v>3</v>
      </c>
      <c r="O10" s="88" t="s">
        <v>199</v>
      </c>
      <c r="P10" s="88">
        <v>1</v>
      </c>
      <c r="Q10" s="88" t="str">
        <f t="shared" si="1"/>
        <v>Hard to prioritise</v>
      </c>
      <c r="R10" s="91">
        <f t="shared" si="2"/>
        <v>6.25E-2</v>
      </c>
      <c r="S10"/>
      <c r="T10"/>
      <c r="U10"/>
      <c r="V10"/>
      <c r="W10"/>
      <c r="X10"/>
      <c r="Y10"/>
      <c r="Z10"/>
      <c r="AA10"/>
      <c r="AB10" s="100"/>
      <c r="AD10" s="88" t="s">
        <v>273</v>
      </c>
      <c r="AE10" s="88">
        <v>3</v>
      </c>
      <c r="AG10" s="88" t="s">
        <v>206</v>
      </c>
      <c r="AH10" s="88">
        <v>24</v>
      </c>
      <c r="AI10" t="str">
        <f t="shared" si="5"/>
        <v>Planning</v>
      </c>
      <c r="AJ10" s="97">
        <f t="shared" si="6"/>
        <v>0.5714285714285714</v>
      </c>
    </row>
    <row r="11" spans="2:36">
      <c r="C11" s="88">
        <v>5</v>
      </c>
      <c r="J11" s="88" t="str">
        <f>$B$10</f>
        <v xml:space="preserve">Doctor </v>
      </c>
      <c r="K11" s="88">
        <f t="shared" si="0"/>
        <v>5</v>
      </c>
      <c r="O11" s="88" t="s">
        <v>216</v>
      </c>
      <c r="P11" s="88">
        <v>1</v>
      </c>
      <c r="Q11" s="88" t="str">
        <f t="shared" si="1"/>
        <v>Limited work</v>
      </c>
      <c r="R11" s="91">
        <f t="shared" si="2"/>
        <v>6.25E-2</v>
      </c>
      <c r="S11"/>
      <c r="T11"/>
      <c r="U11"/>
      <c r="V11"/>
      <c r="W11"/>
      <c r="X11"/>
      <c r="Y11"/>
      <c r="Z11"/>
      <c r="AA11"/>
      <c r="AB11" s="100"/>
      <c r="AD11" s="88" t="s">
        <v>205</v>
      </c>
      <c r="AE11" s="88">
        <v>2</v>
      </c>
      <c r="AG11" s="88" t="s">
        <v>228</v>
      </c>
      <c r="AH11" s="88">
        <v>7</v>
      </c>
      <c r="AI11" t="str">
        <f t="shared" si="5"/>
        <v>Staffing levels</v>
      </c>
      <c r="AJ11" s="97">
        <f t="shared" si="6"/>
        <v>0.16666666666666666</v>
      </c>
    </row>
    <row r="12" spans="2:36">
      <c r="B12" s="88" t="s">
        <v>176</v>
      </c>
      <c r="C12" s="88">
        <v>3</v>
      </c>
      <c r="J12" s="88" t="str">
        <f>$B$12</f>
        <v>Nurse</v>
      </c>
      <c r="K12" s="88">
        <f t="shared" si="0"/>
        <v>3</v>
      </c>
      <c r="O12" s="88" t="s">
        <v>238</v>
      </c>
      <c r="P12" s="88">
        <v>1</v>
      </c>
      <c r="Q12" s="88" t="str">
        <f t="shared" si="1"/>
        <v>Long Patient wait time</v>
      </c>
      <c r="R12" s="91">
        <f t="shared" si="2"/>
        <v>6.25E-2</v>
      </c>
      <c r="S12"/>
      <c r="T12"/>
      <c r="U12"/>
      <c r="V12"/>
      <c r="W12"/>
      <c r="X12"/>
      <c r="Y12"/>
      <c r="Z12"/>
      <c r="AA12"/>
      <c r="AB12" s="100"/>
      <c r="AD12" s="88" t="s">
        <v>298</v>
      </c>
      <c r="AE12" s="88">
        <v>1</v>
      </c>
      <c r="AG12" s="88" t="s">
        <v>338</v>
      </c>
      <c r="AI12"/>
      <c r="AJ12" s="97"/>
    </row>
    <row r="13" spans="2:36">
      <c r="C13" s="88">
        <v>4</v>
      </c>
      <c r="J13" s="88" t="str">
        <f t="shared" ref="J13:J14" si="7">$B$12</f>
        <v>Nurse</v>
      </c>
      <c r="K13" s="88">
        <f t="shared" si="0"/>
        <v>4</v>
      </c>
      <c r="O13" s="88" t="s">
        <v>223</v>
      </c>
      <c r="P13" s="88">
        <v>2</v>
      </c>
      <c r="Q13" s="88" t="str">
        <f t="shared" si="1"/>
        <v>Pressure dependent</v>
      </c>
      <c r="R13" s="91">
        <f t="shared" si="2"/>
        <v>0.125</v>
      </c>
      <c r="S13"/>
      <c r="T13"/>
      <c r="U13"/>
      <c r="V13"/>
      <c r="W13"/>
      <c r="X13"/>
      <c r="Y13"/>
      <c r="Z13"/>
      <c r="AA13"/>
      <c r="AB13" s="100"/>
      <c r="AD13" s="88" t="s">
        <v>235</v>
      </c>
      <c r="AE13" s="88">
        <v>2</v>
      </c>
      <c r="AG13"/>
      <c r="AH13"/>
      <c r="AI13"/>
      <c r="AJ13" s="97"/>
    </row>
    <row r="14" spans="2:36">
      <c r="C14" s="88">
        <v>5</v>
      </c>
      <c r="J14" s="88" t="str">
        <f t="shared" si="7"/>
        <v>Nurse</v>
      </c>
      <c r="K14" s="88">
        <f t="shared" si="0"/>
        <v>5</v>
      </c>
      <c r="O14" s="88" t="s">
        <v>209</v>
      </c>
      <c r="P14" s="88">
        <v>2</v>
      </c>
      <c r="Q14" s="88" t="str">
        <f t="shared" si="1"/>
        <v>Privacy issues</v>
      </c>
      <c r="R14" s="91">
        <f t="shared" si="2"/>
        <v>0.125</v>
      </c>
      <c r="S14"/>
      <c r="T14"/>
      <c r="U14"/>
      <c r="V14"/>
      <c r="W14"/>
      <c r="X14"/>
      <c r="Y14"/>
      <c r="Z14"/>
      <c r="AA14"/>
      <c r="AB14" s="100"/>
      <c r="AD14" s="88" t="s">
        <v>206</v>
      </c>
      <c r="AE14" s="88">
        <v>2</v>
      </c>
      <c r="AG14"/>
      <c r="AH14"/>
      <c r="AI14"/>
      <c r="AJ14" s="97"/>
    </row>
    <row r="15" spans="2:36">
      <c r="B15" s="88" t="s">
        <v>149</v>
      </c>
      <c r="C15" s="88">
        <v>2</v>
      </c>
      <c r="J15" s="88" t="str">
        <f>$B$15</f>
        <v>Receptionist</v>
      </c>
      <c r="K15" s="88">
        <f t="shared" si="0"/>
        <v>2</v>
      </c>
      <c r="O15"/>
      <c r="P15"/>
      <c r="S15"/>
      <c r="T15"/>
      <c r="U15"/>
      <c r="V15"/>
      <c r="W15"/>
      <c r="X15"/>
      <c r="Y15"/>
      <c r="Z15"/>
      <c r="AA15"/>
      <c r="AB15" s="100"/>
      <c r="AD15" s="88" t="s">
        <v>310</v>
      </c>
      <c r="AE15" s="88">
        <v>1</v>
      </c>
      <c r="AG15"/>
      <c r="AH15"/>
      <c r="AI15"/>
    </row>
    <row r="16" spans="2:36">
      <c r="C16" s="88">
        <v>3</v>
      </c>
      <c r="J16" s="88" t="str">
        <f t="shared" ref="J16:J17" si="8">$B$15</f>
        <v>Receptionist</v>
      </c>
      <c r="K16" s="88">
        <f t="shared" si="0"/>
        <v>3</v>
      </c>
      <c r="O16"/>
      <c r="P16"/>
      <c r="Q16"/>
      <c r="R16"/>
      <c r="S16"/>
      <c r="T16"/>
      <c r="U16"/>
      <c r="V16"/>
      <c r="W16"/>
      <c r="X16"/>
      <c r="Y16"/>
      <c r="Z16"/>
      <c r="AA16"/>
      <c r="AB16" s="100"/>
      <c r="AD16" s="88" t="s">
        <v>213</v>
      </c>
      <c r="AE16" s="88">
        <v>1</v>
      </c>
      <c r="AG16"/>
      <c r="AH16"/>
      <c r="AI16"/>
    </row>
    <row r="17" spans="2:35">
      <c r="C17" s="104" t="s">
        <v>278</v>
      </c>
      <c r="J17" s="88" t="str">
        <f t="shared" si="8"/>
        <v>Receptionist</v>
      </c>
      <c r="K17" s="88">
        <v>3</v>
      </c>
      <c r="O17"/>
      <c r="P17"/>
      <c r="Q17"/>
      <c r="R17"/>
      <c r="S17"/>
      <c r="T17"/>
      <c r="U17"/>
      <c r="V17"/>
      <c r="W17"/>
      <c r="X17"/>
      <c r="Y17"/>
      <c r="Z17"/>
      <c r="AA17"/>
      <c r="AB17" s="100"/>
      <c r="AD17" s="88" t="s">
        <v>241</v>
      </c>
      <c r="AE17" s="88">
        <v>3</v>
      </c>
      <c r="AG17"/>
      <c r="AH17"/>
      <c r="AI17"/>
    </row>
    <row r="18" spans="2:35">
      <c r="B18" s="88" t="s">
        <v>339</v>
      </c>
      <c r="O18"/>
      <c r="P18"/>
      <c r="Q18"/>
      <c r="R18"/>
      <c r="S18"/>
      <c r="T18"/>
      <c r="U18"/>
      <c r="V18"/>
      <c r="W18"/>
      <c r="X18"/>
      <c r="Y18"/>
      <c r="Z18"/>
      <c r="AA18"/>
      <c r="AB18" s="100"/>
      <c r="AD18" s="88" t="s">
        <v>253</v>
      </c>
      <c r="AE18" s="88">
        <v>2</v>
      </c>
      <c r="AG18"/>
      <c r="AH18"/>
      <c r="AI18"/>
    </row>
    <row r="19" spans="2:35">
      <c r="O19"/>
      <c r="P19"/>
      <c r="Q19"/>
      <c r="R19"/>
      <c r="S19"/>
      <c r="T19"/>
      <c r="U19"/>
      <c r="V19"/>
      <c r="W19"/>
      <c r="X19"/>
      <c r="Y19"/>
      <c r="Z19"/>
      <c r="AA19"/>
      <c r="AB19" s="100"/>
      <c r="AD19" s="88" t="s">
        <v>272</v>
      </c>
      <c r="AE19" s="88">
        <v>3</v>
      </c>
      <c r="AG19"/>
      <c r="AH19"/>
      <c r="AI19"/>
    </row>
    <row r="20" spans="2:35">
      <c r="O20"/>
      <c r="P20"/>
      <c r="Q20"/>
      <c r="R20"/>
      <c r="S20"/>
      <c r="T20"/>
      <c r="U20"/>
      <c r="V20"/>
      <c r="W20"/>
      <c r="X20"/>
      <c r="Y20"/>
      <c r="Z20"/>
      <c r="AA20"/>
      <c r="AB20" s="100"/>
      <c r="AD20" s="88" t="s">
        <v>282</v>
      </c>
      <c r="AE20" s="88">
        <v>1</v>
      </c>
      <c r="AG20"/>
      <c r="AH20"/>
      <c r="AI20"/>
    </row>
    <row r="21" spans="2:35">
      <c r="O21"/>
      <c r="P21"/>
      <c r="Q21"/>
      <c r="R21"/>
      <c r="S21"/>
      <c r="T21"/>
      <c r="U21"/>
      <c r="V21"/>
      <c r="W21"/>
      <c r="X21"/>
      <c r="Y21"/>
      <c r="Z21"/>
      <c r="AA21"/>
      <c r="AB21" s="100"/>
      <c r="AD21" s="88" t="s">
        <v>287</v>
      </c>
      <c r="AE21" s="88">
        <v>1</v>
      </c>
      <c r="AG21"/>
      <c r="AH21"/>
      <c r="AI21"/>
    </row>
    <row r="22" spans="2:35">
      <c r="O22"/>
      <c r="P22"/>
      <c r="Q22"/>
      <c r="R22"/>
      <c r="S22"/>
      <c r="T22"/>
      <c r="U22"/>
      <c r="V22"/>
      <c r="W22"/>
      <c r="X22"/>
      <c r="Y22"/>
      <c r="Z22"/>
      <c r="AA22"/>
      <c r="AB22" s="100"/>
      <c r="AD22" s="88" t="s">
        <v>292</v>
      </c>
      <c r="AE22" s="88">
        <v>1</v>
      </c>
      <c r="AG22"/>
      <c r="AH22"/>
      <c r="AI22"/>
    </row>
    <row r="23" spans="2:35">
      <c r="O23"/>
      <c r="P23"/>
      <c r="Q23"/>
      <c r="R23"/>
      <c r="S23"/>
      <c r="T23"/>
      <c r="U23"/>
      <c r="V23"/>
      <c r="W23"/>
      <c r="X23"/>
      <c r="Y23"/>
      <c r="Z23"/>
      <c r="AA23"/>
      <c r="AB23" s="100"/>
      <c r="AD23" s="88" t="s">
        <v>300</v>
      </c>
      <c r="AE23" s="88">
        <v>2</v>
      </c>
      <c r="AG23"/>
      <c r="AH23"/>
      <c r="AI23"/>
    </row>
    <row r="24" spans="2:35">
      <c r="O24"/>
      <c r="P24"/>
      <c r="Q24"/>
      <c r="R24"/>
      <c r="S24"/>
      <c r="T24"/>
      <c r="U24"/>
      <c r="V24"/>
      <c r="W24"/>
      <c r="X24"/>
      <c r="Y24"/>
      <c r="Z24"/>
      <c r="AA24"/>
      <c r="AB24" s="100"/>
      <c r="AD24" s="88" t="s">
        <v>303</v>
      </c>
      <c r="AE24" s="88">
        <v>1</v>
      </c>
      <c r="AG24"/>
      <c r="AH24"/>
      <c r="AI24"/>
    </row>
    <row r="25" spans="2:35">
      <c r="O25"/>
      <c r="P25"/>
      <c r="Q25"/>
      <c r="R25"/>
      <c r="S25"/>
      <c r="T25"/>
      <c r="U25"/>
      <c r="V25"/>
      <c r="W25"/>
      <c r="X25"/>
      <c r="Y25"/>
      <c r="Z25"/>
      <c r="AA25"/>
      <c r="AB25" s="100"/>
      <c r="AD25" s="88" t="s">
        <v>266</v>
      </c>
      <c r="AE25" s="88">
        <v>2</v>
      </c>
      <c r="AG25"/>
      <c r="AH25"/>
      <c r="AI25"/>
    </row>
    <row r="26" spans="2:35">
      <c r="O26"/>
      <c r="P26"/>
      <c r="Q26"/>
      <c r="R26"/>
      <c r="S26"/>
      <c r="T26"/>
      <c r="U26"/>
      <c r="V26"/>
      <c r="W26"/>
      <c r="X26"/>
      <c r="Y26"/>
      <c r="Z26"/>
      <c r="AA26"/>
      <c r="AB26" s="100"/>
      <c r="AD26" s="88" t="s">
        <v>308</v>
      </c>
      <c r="AE26" s="88">
        <v>1</v>
      </c>
      <c r="AG26"/>
      <c r="AH26"/>
      <c r="AI26"/>
    </row>
    <row r="27" spans="2:35">
      <c r="O27"/>
      <c r="P27"/>
      <c r="Q27"/>
      <c r="R27"/>
      <c r="S27"/>
      <c r="T27"/>
      <c r="U27"/>
      <c r="V27"/>
      <c r="W27"/>
      <c r="X27"/>
      <c r="Y27"/>
      <c r="Z27"/>
      <c r="AA27"/>
      <c r="AB27" s="100"/>
      <c r="AD27" s="88" t="s">
        <v>313</v>
      </c>
      <c r="AE27" s="88">
        <v>1</v>
      </c>
      <c r="AG27"/>
      <c r="AH27"/>
      <c r="AI27"/>
    </row>
    <row r="28" spans="2:35">
      <c r="O28"/>
      <c r="P28"/>
      <c r="Q28"/>
      <c r="R28"/>
      <c r="S28"/>
      <c r="T28"/>
      <c r="U28"/>
      <c r="V28"/>
      <c r="W28"/>
      <c r="X28"/>
      <c r="Y28"/>
      <c r="Z28"/>
      <c r="AA28"/>
      <c r="AB28" s="100"/>
      <c r="AD28" s="88" t="s">
        <v>318</v>
      </c>
      <c r="AE28" s="88">
        <v>1</v>
      </c>
      <c r="AG28"/>
      <c r="AH28"/>
      <c r="AI28"/>
    </row>
    <row r="29" spans="2:35">
      <c r="AD29" s="88" t="s">
        <v>321</v>
      </c>
      <c r="AE29" s="88">
        <v>1</v>
      </c>
      <c r="AG29"/>
      <c r="AH29"/>
      <c r="AI29"/>
    </row>
    <row r="30" spans="2:35">
      <c r="AD30" s="88" t="s">
        <v>325</v>
      </c>
      <c r="AE30" s="88">
        <v>1</v>
      </c>
      <c r="AG30"/>
      <c r="AH30"/>
      <c r="AI30"/>
    </row>
    <row r="31" spans="2:35">
      <c r="AD31" s="88" t="s">
        <v>339</v>
      </c>
      <c r="AE31" s="88">
        <v>42</v>
      </c>
      <c r="AG31"/>
      <c r="AH31"/>
      <c r="AI31"/>
    </row>
    <row r="32" spans="2:35">
      <c r="AD32"/>
      <c r="AE32"/>
      <c r="AG32"/>
      <c r="AH32"/>
      <c r="AI32"/>
    </row>
    <row r="33" spans="33:35">
      <c r="AG33"/>
      <c r="AH33"/>
      <c r="AI33"/>
    </row>
    <row r="34" spans="33:35">
      <c r="AG34"/>
      <c r="AH34"/>
      <c r="AI34"/>
    </row>
    <row r="35" spans="33:35">
      <c r="AG35"/>
      <c r="AH35"/>
      <c r="AI35"/>
    </row>
    <row r="36" spans="33:35">
      <c r="AG36"/>
      <c r="AH36"/>
      <c r="AI36"/>
    </row>
    <row r="37" spans="33:35">
      <c r="AG37"/>
      <c r="AH37"/>
      <c r="AI37"/>
    </row>
  </sheetData>
  <mergeCells count="6">
    <mergeCell ref="AG3:AH3"/>
    <mergeCell ref="B3:L3"/>
    <mergeCell ref="O3:P3"/>
    <mergeCell ref="T3:U3"/>
    <mergeCell ref="Y3:Z3"/>
    <mergeCell ref="AD3:AE3"/>
  </mergeCell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D24BC-FB25-4FF1-9A47-C5AC3C4A4361}">
  <sheetPr>
    <tabColor theme="7"/>
  </sheetPr>
  <dimension ref="A2:K16"/>
  <sheetViews>
    <sheetView showGridLines="0" topLeftCell="A2" zoomScale="120" zoomScaleNormal="120" workbookViewId="0">
      <selection activeCell="J94" sqref="J94"/>
    </sheetView>
  </sheetViews>
  <sheetFormatPr defaultRowHeight="14.1"/>
  <cols>
    <col min="1" max="1" width="9" style="10"/>
    <col min="2" max="2" width="10.125" customWidth="1"/>
    <col min="3" max="3" width="14.25" customWidth="1"/>
    <col min="4" max="4" width="51.5" customWidth="1"/>
    <col min="6" max="6" width="49.875" bestFit="1" customWidth="1"/>
    <col min="7" max="7" width="49.875" customWidth="1"/>
    <col min="8" max="8" width="58.125" bestFit="1" customWidth="1"/>
    <col min="9" max="9" width="26.875" customWidth="1"/>
    <col min="10" max="10" width="34.125" customWidth="1"/>
    <col min="11" max="11" width="17" customWidth="1"/>
  </cols>
  <sheetData>
    <row r="2" spans="1:11" s="98" customFormat="1" ht="14.45">
      <c r="A2" s="105" t="s">
        <v>184</v>
      </c>
      <c r="B2" s="92" t="s">
        <v>73</v>
      </c>
      <c r="C2" s="92" t="s">
        <v>340</v>
      </c>
      <c r="D2" s="92" t="s">
        <v>341</v>
      </c>
      <c r="E2" s="92" t="s">
        <v>187</v>
      </c>
      <c r="F2" s="92" t="s">
        <v>342</v>
      </c>
      <c r="G2" s="93" t="s">
        <v>343</v>
      </c>
      <c r="H2" s="92" t="s">
        <v>192</v>
      </c>
      <c r="I2" s="93" t="s">
        <v>193</v>
      </c>
      <c r="J2" s="92" t="s">
        <v>194</v>
      </c>
      <c r="K2" s="93" t="s">
        <v>195</v>
      </c>
    </row>
    <row r="3" spans="1:11">
      <c r="A3" s="10">
        <v>1</v>
      </c>
      <c r="B3" s="87">
        <v>45061</v>
      </c>
      <c r="C3" t="s">
        <v>340</v>
      </c>
      <c r="D3" t="s">
        <v>5</v>
      </c>
      <c r="F3" t="s">
        <v>184</v>
      </c>
      <c r="G3" t="s">
        <v>184</v>
      </c>
      <c r="H3" t="s">
        <v>344</v>
      </c>
      <c r="I3" t="s">
        <v>344</v>
      </c>
      <c r="J3" t="s">
        <v>345</v>
      </c>
      <c r="K3" t="s">
        <v>235</v>
      </c>
    </row>
    <row r="4" spans="1:11">
      <c r="A4" s="10">
        <v>2</v>
      </c>
      <c r="B4" s="87">
        <v>45061</v>
      </c>
      <c r="C4" t="s">
        <v>340</v>
      </c>
      <c r="D4" t="s">
        <v>5</v>
      </c>
      <c r="F4" t="s">
        <v>346</v>
      </c>
      <c r="G4" t="s">
        <v>5</v>
      </c>
      <c r="H4" t="s">
        <v>344</v>
      </c>
      <c r="I4" t="s">
        <v>344</v>
      </c>
      <c r="J4" t="s">
        <v>235</v>
      </c>
      <c r="K4" t="s">
        <v>235</v>
      </c>
    </row>
    <row r="5" spans="1:11">
      <c r="A5" s="10">
        <v>3</v>
      </c>
      <c r="B5" s="87">
        <v>45061</v>
      </c>
      <c r="C5" t="s">
        <v>340</v>
      </c>
      <c r="D5" t="s">
        <v>5</v>
      </c>
      <c r="F5" t="s">
        <v>5</v>
      </c>
      <c r="G5" t="s">
        <v>5</v>
      </c>
      <c r="H5" t="s">
        <v>344</v>
      </c>
      <c r="I5" t="s">
        <v>344</v>
      </c>
      <c r="J5" t="s">
        <v>184</v>
      </c>
      <c r="K5" t="s">
        <v>235</v>
      </c>
    </row>
    <row r="6" spans="1:11">
      <c r="A6" s="10">
        <v>4</v>
      </c>
      <c r="B6" s="87">
        <v>45061</v>
      </c>
      <c r="C6" t="s">
        <v>340</v>
      </c>
      <c r="D6" t="s">
        <v>5</v>
      </c>
      <c r="F6" t="s">
        <v>347</v>
      </c>
      <c r="G6" t="s">
        <v>5</v>
      </c>
      <c r="H6" t="s">
        <v>348</v>
      </c>
      <c r="I6" t="s">
        <v>349</v>
      </c>
      <c r="J6" t="s">
        <v>350</v>
      </c>
      <c r="K6" t="s">
        <v>351</v>
      </c>
    </row>
    <row r="7" spans="1:11">
      <c r="A7" s="10">
        <v>5</v>
      </c>
      <c r="B7" s="87">
        <v>45061</v>
      </c>
      <c r="C7" t="s">
        <v>340</v>
      </c>
      <c r="D7" t="s">
        <v>5</v>
      </c>
      <c r="F7" t="s">
        <v>352</v>
      </c>
      <c r="G7" t="s">
        <v>5</v>
      </c>
      <c r="H7" t="s">
        <v>353</v>
      </c>
      <c r="I7" t="s">
        <v>354</v>
      </c>
      <c r="J7" t="s">
        <v>184</v>
      </c>
      <c r="K7" t="s">
        <v>235</v>
      </c>
    </row>
    <row r="8" spans="1:11">
      <c r="A8" s="10">
        <v>6</v>
      </c>
      <c r="B8" s="87">
        <v>45061</v>
      </c>
      <c r="C8" t="s">
        <v>340</v>
      </c>
      <c r="D8" t="s">
        <v>5</v>
      </c>
      <c r="F8" t="s">
        <v>184</v>
      </c>
      <c r="G8" t="s">
        <v>184</v>
      </c>
      <c r="H8" t="s">
        <v>355</v>
      </c>
      <c r="I8" t="s">
        <v>203</v>
      </c>
      <c r="J8" t="s">
        <v>273</v>
      </c>
      <c r="K8" t="s">
        <v>273</v>
      </c>
    </row>
    <row r="9" spans="1:11">
      <c r="A9" s="10">
        <v>7</v>
      </c>
      <c r="B9" s="87">
        <v>45061</v>
      </c>
      <c r="C9" t="s">
        <v>340</v>
      </c>
      <c r="D9" t="s">
        <v>5</v>
      </c>
      <c r="F9" t="s">
        <v>356</v>
      </c>
      <c r="G9" t="s">
        <v>184</v>
      </c>
      <c r="H9" t="s">
        <v>357</v>
      </c>
      <c r="I9" t="s">
        <v>354</v>
      </c>
      <c r="J9" t="s">
        <v>358</v>
      </c>
      <c r="K9" t="s">
        <v>358</v>
      </c>
    </row>
    <row r="10" spans="1:11">
      <c r="A10" s="10">
        <v>8</v>
      </c>
      <c r="B10" s="87">
        <v>45061</v>
      </c>
      <c r="C10" t="s">
        <v>340</v>
      </c>
      <c r="D10" t="s">
        <v>5</v>
      </c>
      <c r="F10" t="s">
        <v>5</v>
      </c>
      <c r="G10" t="s">
        <v>5</v>
      </c>
      <c r="H10" t="s">
        <v>359</v>
      </c>
      <c r="I10" t="s">
        <v>354</v>
      </c>
      <c r="J10" t="s">
        <v>360</v>
      </c>
      <c r="K10" t="s">
        <v>361</v>
      </c>
    </row>
    <row r="11" spans="1:11">
      <c r="A11" s="10">
        <v>9</v>
      </c>
      <c r="B11" s="87">
        <v>45061</v>
      </c>
      <c r="C11" t="s">
        <v>340</v>
      </c>
      <c r="D11" t="s">
        <v>5</v>
      </c>
      <c r="F11" t="s">
        <v>5</v>
      </c>
      <c r="G11" t="s">
        <v>5</v>
      </c>
      <c r="H11" t="s">
        <v>354</v>
      </c>
      <c r="I11" t="s">
        <v>354</v>
      </c>
      <c r="J11" t="s">
        <v>184</v>
      </c>
      <c r="K11" t="s">
        <v>235</v>
      </c>
    </row>
    <row r="12" spans="1:11">
      <c r="B12" s="87"/>
    </row>
    <row r="13" spans="1:11">
      <c r="B13" s="87"/>
    </row>
    <row r="14" spans="1:11">
      <c r="B14" s="87"/>
    </row>
    <row r="15" spans="1:11">
      <c r="B15" s="87"/>
    </row>
    <row r="16" spans="1:11">
      <c r="B16" s="87"/>
    </row>
  </sheetData>
  <autoFilter ref="A2:K2" xr:uid="{9E58C52C-2C4F-4722-BEB8-4BF64F2BEC9B}">
    <sortState xmlns:xlrd2="http://schemas.microsoft.com/office/spreadsheetml/2017/richdata2" ref="A3:K22">
      <sortCondition ref="C2"/>
    </sortState>
  </autoFilter>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1AE2-5A6C-4BDD-9A40-58CE348D81E2}">
  <sheetPr>
    <tabColor theme="7"/>
  </sheetPr>
  <dimension ref="B3:AA13"/>
  <sheetViews>
    <sheetView showGridLines="0" topLeftCell="K1" zoomScale="115" zoomScaleNormal="115" workbookViewId="0">
      <selection activeCell="D27" sqref="D27"/>
    </sheetView>
  </sheetViews>
  <sheetFormatPr defaultRowHeight="14.1"/>
  <cols>
    <col min="1" max="1" width="1.625" customWidth="1"/>
    <col min="2" max="2" width="63" bestFit="1" customWidth="1"/>
    <col min="3" max="3" width="5.375" bestFit="1" customWidth="1"/>
    <col min="4" max="4" width="5.375" customWidth="1"/>
    <col min="5" max="5" width="26.125" customWidth="1"/>
    <col min="7" max="8" width="0" hidden="1" customWidth="1"/>
    <col min="9" max="9" width="1.625" customWidth="1"/>
    <col min="10" max="10" width="70.25" bestFit="1" customWidth="1"/>
    <col min="11" max="11" width="5.375" bestFit="1" customWidth="1"/>
    <col min="12" max="12" width="5.375" customWidth="1"/>
    <col min="13" max="13" width="4.625" bestFit="1" customWidth="1"/>
    <col min="15" max="15" width="1.625" customWidth="1"/>
    <col min="16" max="16" width="0" hidden="1" customWidth="1"/>
    <col min="17" max="17" width="77.5" bestFit="1" customWidth="1"/>
    <col min="18" max="18" width="5.375" bestFit="1" customWidth="1"/>
    <col min="19" max="19" width="26.875" bestFit="1" customWidth="1"/>
    <col min="20" max="20" width="4.625" bestFit="1" customWidth="1"/>
    <col min="21" max="22" width="0" hidden="1" customWidth="1"/>
    <col min="23" max="23" width="1.625" customWidth="1"/>
    <col min="24" max="24" width="63.375" bestFit="1" customWidth="1"/>
    <col min="25" max="25" width="5.375" bestFit="1" customWidth="1"/>
    <col min="26" max="26" width="26.875" bestFit="1" customWidth="1"/>
    <col min="27" max="27" width="4.625" bestFit="1" customWidth="1"/>
  </cols>
  <sheetData>
    <row r="3" spans="2:27" ht="17.45">
      <c r="B3" s="107"/>
      <c r="J3" s="107"/>
      <c r="Q3" s="107"/>
      <c r="X3" s="107"/>
    </row>
    <row r="5" spans="2:27">
      <c r="B5" t="s">
        <v>334</v>
      </c>
      <c r="C5">
        <f>SUM(C7:C1048576)</f>
        <v>9</v>
      </c>
      <c r="J5" t="s">
        <v>334</v>
      </c>
      <c r="K5">
        <f>SUM(K7:K1048576)</f>
        <v>9</v>
      </c>
      <c r="Q5" t="s">
        <v>334</v>
      </c>
      <c r="R5">
        <f>SUM(R8:R1048576)</f>
        <v>9</v>
      </c>
      <c r="X5" t="s">
        <v>334</v>
      </c>
      <c r="Y5">
        <f>SUM(Y8:Y1048576)</f>
        <v>9</v>
      </c>
    </row>
    <row r="6" spans="2:27" ht="14.45">
      <c r="B6" s="103" t="s">
        <v>362</v>
      </c>
      <c r="D6" s="108" t="s">
        <v>363</v>
      </c>
      <c r="J6" s="103" t="s">
        <v>362</v>
      </c>
      <c r="L6" s="108" t="s">
        <v>363</v>
      </c>
      <c r="Q6" s="103" t="s">
        <v>362</v>
      </c>
      <c r="S6" s="108" t="s">
        <v>363</v>
      </c>
      <c r="X6" s="103" t="s">
        <v>362</v>
      </c>
      <c r="Z6" s="108" t="s">
        <v>363</v>
      </c>
    </row>
    <row r="7" spans="2:27">
      <c r="B7" s="103" t="s">
        <v>341</v>
      </c>
      <c r="C7" t="s">
        <v>334</v>
      </c>
      <c r="E7" t="s">
        <v>363</v>
      </c>
      <c r="J7" s="103" t="s">
        <v>343</v>
      </c>
      <c r="K7" t="s">
        <v>334</v>
      </c>
      <c r="Q7" s="103" t="s">
        <v>193</v>
      </c>
      <c r="R7" t="s">
        <v>334</v>
      </c>
      <c r="X7" s="103" t="s">
        <v>195</v>
      </c>
      <c r="Y7" t="s">
        <v>334</v>
      </c>
    </row>
    <row r="8" spans="2:27">
      <c r="B8" t="s">
        <v>5</v>
      </c>
      <c r="C8">
        <v>9</v>
      </c>
      <c r="D8" t="str">
        <f>B8</f>
        <v>Yes</v>
      </c>
      <c r="E8" s="91">
        <f>C8/C5</f>
        <v>1</v>
      </c>
      <c r="J8" t="s">
        <v>184</v>
      </c>
      <c r="K8">
        <v>3</v>
      </c>
      <c r="L8" t="str">
        <f>J8</f>
        <v>No</v>
      </c>
      <c r="M8" s="109">
        <f>K8/$K$5</f>
        <v>0.33333333333333331</v>
      </c>
      <c r="Q8" t="s">
        <v>344</v>
      </c>
      <c r="R8">
        <v>3</v>
      </c>
      <c r="S8" t="str">
        <f>Q8</f>
        <v>Excellent</v>
      </c>
      <c r="T8" s="109">
        <f>R8/$R$5</f>
        <v>0.33333333333333331</v>
      </c>
      <c r="X8" t="s">
        <v>273</v>
      </c>
      <c r="Y8">
        <v>1</v>
      </c>
      <c r="Z8" t="str">
        <f>X8</f>
        <v>Communication</v>
      </c>
      <c r="AA8" s="109">
        <f>Y8/$Y$5</f>
        <v>0.1111111111111111</v>
      </c>
    </row>
    <row r="9" spans="2:27">
      <c r="J9" t="s">
        <v>5</v>
      </c>
      <c r="K9">
        <v>6</v>
      </c>
      <c r="L9" t="str">
        <f>J9</f>
        <v>Yes</v>
      </c>
      <c r="M9" s="109">
        <f>K9/$K$5</f>
        <v>0.66666666666666663</v>
      </c>
      <c r="Q9" t="s">
        <v>354</v>
      </c>
      <c r="R9">
        <v>4</v>
      </c>
      <c r="S9" t="str">
        <f t="shared" ref="S9:S11" si="0">Q9</f>
        <v>Good</v>
      </c>
      <c r="T9" s="109">
        <f t="shared" ref="T9:T11" si="1">R9/$R$5</f>
        <v>0.44444444444444442</v>
      </c>
      <c r="X9" t="s">
        <v>235</v>
      </c>
      <c r="Y9">
        <v>5</v>
      </c>
      <c r="Z9" t="str">
        <f t="shared" ref="Z9:Z12" si="2">X9</f>
        <v>Nothing</v>
      </c>
      <c r="AA9" s="109">
        <f t="shared" ref="AA9:AA12" si="3">Y9/$Y$5</f>
        <v>0.55555555555555558</v>
      </c>
    </row>
    <row r="10" spans="2:27">
      <c r="J10" t="s">
        <v>338</v>
      </c>
      <c r="Q10" t="s">
        <v>203</v>
      </c>
      <c r="R10">
        <v>1</v>
      </c>
      <c r="S10" t="str">
        <f t="shared" si="0"/>
        <v>Poor</v>
      </c>
      <c r="T10" s="109">
        <f t="shared" si="1"/>
        <v>0.1111111111111111</v>
      </c>
      <c r="X10" t="s">
        <v>358</v>
      </c>
      <c r="Y10">
        <v>1</v>
      </c>
      <c r="Z10" t="str">
        <f t="shared" si="2"/>
        <v>Speed</v>
      </c>
      <c r="AA10" s="109">
        <f t="shared" si="3"/>
        <v>0.1111111111111111</v>
      </c>
    </row>
    <row r="11" spans="2:27">
      <c r="Q11" t="s">
        <v>349</v>
      </c>
      <c r="R11">
        <v>1</v>
      </c>
      <c r="S11" t="str">
        <f t="shared" si="0"/>
        <v xml:space="preserve">Sufficient </v>
      </c>
      <c r="T11" s="109">
        <f t="shared" si="1"/>
        <v>0.1111111111111111</v>
      </c>
      <c r="X11" t="s">
        <v>351</v>
      </c>
      <c r="Y11">
        <v>1</v>
      </c>
      <c r="Z11" t="str">
        <f t="shared" si="2"/>
        <v>Staff Behaviour</v>
      </c>
      <c r="AA11" s="109">
        <f t="shared" si="3"/>
        <v>0.1111111111111111</v>
      </c>
    </row>
    <row r="12" spans="2:27">
      <c r="Q12" t="s">
        <v>338</v>
      </c>
      <c r="X12" t="s">
        <v>361</v>
      </c>
      <c r="Y12">
        <v>1</v>
      </c>
      <c r="Z12" t="str">
        <f t="shared" si="2"/>
        <v>Trolly</v>
      </c>
      <c r="AA12" s="109">
        <f t="shared" si="3"/>
        <v>0.1111111111111111</v>
      </c>
    </row>
    <row r="13" spans="2:27">
      <c r="X13" t="s">
        <v>338</v>
      </c>
    </row>
  </sheetData>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361F09B21A804F824D0804817B9451" ma:contentTypeVersion="18" ma:contentTypeDescription="Create a new document." ma:contentTypeScope="" ma:versionID="fd8830306ad0f1481539402cfddbd242">
  <xsd:schema xmlns:xsd="http://www.w3.org/2001/XMLSchema" xmlns:xs="http://www.w3.org/2001/XMLSchema" xmlns:p="http://schemas.microsoft.com/office/2006/metadata/properties" xmlns:ns2="47dd78af-cfc5-4e7a-8799-591ad7ced2cf" xmlns:ns3="91879da0-9969-4788-bbb1-7f1899c198fe" targetNamespace="http://schemas.microsoft.com/office/2006/metadata/properties" ma:root="true" ma:fieldsID="bfd267734a8d1beb0a53be9797ae4022" ns2:_="" ns3:_="">
    <xsd:import namespace="47dd78af-cfc5-4e7a-8799-591ad7ced2cf"/>
    <xsd:import namespace="91879da0-9969-4788-bbb1-7f1899c198f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dd78af-cfc5-4e7a-8799-591ad7ced2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beb73b0-c5d4-4c05-b12e-b4108c0f0e2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879da0-9969-4788-bbb1-7f1899c198f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2e16324-b103-49ce-bb9c-8eb177c64a7c}" ma:internalName="TaxCatchAll" ma:showField="CatchAllData" ma:web="91879da0-9969-4788-bbb1-7f1899c198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dd78af-cfc5-4e7a-8799-591ad7ced2cf">
      <Terms xmlns="http://schemas.microsoft.com/office/infopath/2007/PartnerControls"/>
    </lcf76f155ced4ddcb4097134ff3c332f>
    <TaxCatchAll xmlns="91879da0-9969-4788-bbb1-7f1899c198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57FC2A-1852-4C99-92C2-0B142FC47F16}"/>
</file>

<file path=customXml/itemProps2.xml><?xml version="1.0" encoding="utf-8"?>
<ds:datastoreItem xmlns:ds="http://schemas.openxmlformats.org/officeDocument/2006/customXml" ds:itemID="{D6E69ED2-C56D-48D5-A241-DB8A12302EF1}"/>
</file>

<file path=customXml/itemProps3.xml><?xml version="1.0" encoding="utf-8"?>
<ds:datastoreItem xmlns:ds="http://schemas.openxmlformats.org/officeDocument/2006/customXml" ds:itemID="{4A08D3F0-3600-425F-8C9B-B922222C2452}"/>
</file>

<file path=docProps/app.xml><?xml version="1.0" encoding="utf-8"?>
<Properties xmlns="http://schemas.openxmlformats.org/officeDocument/2006/extended-properties" xmlns:vt="http://schemas.openxmlformats.org/officeDocument/2006/docPropsVTypes">
  <Application>Microsoft Excel Online</Application>
  <Manager/>
  <Company>BHRUT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SHARIFI Kouroush (RF4) BHR Hospitals</dc:creator>
  <cp:keywords/>
  <dc:description/>
  <cp:lastModifiedBy>Joanna Stanislawczyk</cp:lastModifiedBy>
  <cp:revision/>
  <dcterms:created xsi:type="dcterms:W3CDTF">2022-08-09T07:16:46Z</dcterms:created>
  <dcterms:modified xsi:type="dcterms:W3CDTF">2024-05-22T13:56:03Z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0x01010036361F09B21A804F824D0804817B9451</vt:lpwstr>
  </property>
  <property fmtid="{D5CDD505-2E9C-101B-9397-08002B2CF9AE}" pid="3" name="MediaServiceImageTags">
    <vt:lpwstr/>
  </property>
</Properties>
</file>